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 state="visible" name="english to tagalog 4" sheetId="2" r:id="rId5"/>
    <sheet state="visible" name="train" sheetId="3" r:id="rId6"/>
    <sheet state="visible" name="valid" sheetId="4" r:id="rId7"/>
  </sheets>
  <definedNames/>
  <calcPr/>
</workbook>
</file>

<file path=xl/sharedStrings.xml><?xml version="1.0" encoding="utf-8"?>
<sst xmlns="http://schemas.openxmlformats.org/spreadsheetml/2006/main" count="31224" uniqueCount="22431">
  <si>
    <t>text</t>
  </si>
  <si>
    <t>init_eng_trans</t>
  </si>
  <si>
    <t>label2</t>
  </si>
  <si>
    <t>fin_eng_trans</t>
  </si>
  <si>
    <t>profanity_count</t>
  </si>
  <si>
    <t>label</t>
  </si>
  <si>
    <t>I strongly disagree on electing @senmiriam for president. She's an Atheist! Guys, come on! #NoToMiriam https://t.co/R56dmcJITF</t>
  </si>
  <si>
    <t>Lubos akong hindi sumasang -ayon sa pagpili ng @senmiriam para sa pangulo. Atheist siya! Guys, halika! #Notomiriam https://t.co/r56dmcjitf</t>
  </si>
  <si>
    <t>VP Binay praises Puno work in UNA: He's really good - https://t.co/ehJv0gvo47 https://t.co/ttqz6YOH98 #Quezon #news</t>
  </si>
  <si>
    <t>Pinupuri ng VP Binay ang Puno Work In Una: Mabuti talaga siya - https://t.co/ehjv0gvo47 https://t.co/ttqz6yoh98 #quezon #news</t>
  </si>
  <si>
    <t>THE STANDARD: UPDATE: Vice President Binay to start his election campaign in Mandaluyong City.</t>
  </si>
  <si>
    <t>Ang Pamantayan: Update: Bise Presidente Binay upang simulan ang kanyang kampanya sa halalan sa Mandaluyong City.</t>
  </si>
  <si>
    <t>@sunstaronline ask the yellow army and they'll tell you that that's a smear job against Mar Roxas</t>
  </si>
  <si>
    <t>@sunstaronline tanungin ang dilaw na hukbo at sasabihin nila sa iyo na iyon ay isang smear job laban kay Mar Roxas</t>
  </si>
  <si>
    <t>Binay: It's possible that I will vote in favor of sengracepoe; I will decide based on evidence submitted | via Joseph_Morong</t>
  </si>
  <si>
    <t>Binay: Posible na iboboto ko ang pabor sa Sengracepoe; Ako ay magpapasya batay sa katibayan na isinumite | Via Joseph_Morong</t>
  </si>
  <si>
    <t>Mar Roxas: #RoxasRobredo is for democracy and for clean and transparent governance https://t.co/l8psEvmnoP #SwitchToMAR and Leni na!</t>
  </si>
  <si>
    <t>Mar Roxas: Ang #ROXasRobredo ay para sa demokrasya at para sa malinis at transparent na pamamahala https://t.co/l8psevmnop #switchtomar at leni na!</t>
  </si>
  <si>
    <t>I know AlDub doesnt what to go into politics, but me as a Filipino voter, i really dont like Binay. He is so corrupt! #WantedPresident</t>
  </si>
  <si>
    <t>Alam kong hindi tinutukoy ni Aldub kung ano ang pupunta sa politika, ngunit ako bilang isang botanteng Pilipino, hindi ko talaga gusto si Binay. Masyado siyang tiwali! #Wantedpresident</t>
  </si>
  <si>
    <t>Binay on Erap’s possible support for @sengracepoe: "Next question please.” 
#PHVote 
@rapplerdotcom</t>
  </si>
  <si>
    <t>Binay sa posibleng suporta ng ERAP para sa @sengracepoe: "Susunod na tanong mangyaring."
#Phvote
@rapplerdotcom</t>
  </si>
  <si>
    <t>Poe - Elders and Under the Poverty Line</t>
  </si>
  <si>
    <t>Poe - Mga matatanda at sa ilalim ng linya ng kahirapan</t>
  </si>
  <si>
    <t>My desicion is final.</t>
  </si>
  <si>
    <t>Ang aking desisyon ay pangwakas.</t>
  </si>
  <si>
    <t>President' Binay to give benefits, scrap income tax for the poor via @rapplerdotcom https://t.co/N1vOVz4GV1</t>
  </si>
  <si>
    <t>Binay ng Pangulo upang magbigay ng mga benepisyo, buwis sa kita ng scrap para sa mahihirap sa pamamagitan ng @RapplerTom https://t.co/n1vovz4gv1</t>
  </si>
  <si>
    <t>Leni is my VP too! I havent decided yet but Miriam and Duterte are definitely up there. Poe second. Any1 but Binay?? https://t.co/G3hOXjCW37</t>
  </si>
  <si>
    <t>Si Leni din ang VP ko! Hindi pa ako nagpasya ngunit si Miriam at Duterte ay tiyak na naroroon. Pangalawa ni Poe. Any1 pero binay ?? https://t.co/g3hoxjcw37</t>
  </si>
  <si>
    <t>@suigeneris_05 But still Binay got the highest distrust and disapproval ratings.</t>
  </si>
  <si>
    <t>@suigeneris_05 Ngunit nakuha pa rin ni Binay ang pinakamataas na kawalan ng tiwala at hindi pagsang -ayon sa mga rating.</t>
  </si>
  <si>
    <t>Poe is 2nd, Mar is 3rd &amp;gt; Between Jan. 1 and Nov. 30 last year, Binay already shelled out P595,713,000 for TV ads.
https://t.co/6DiAM81rSJ</t>
  </si>
  <si>
    <t>Si Poe ay ika -2, ang MAR ay ika -3 at gt; Sa pagitan ng Enero 1 at Nob.
https://t.co/6diam81rsj</t>
  </si>
  <si>
    <t>@PhilstarNews Mar Roxas' latest stunt: if Duterte-Marcos wins, do not blame me, blame Grace Poe for not cooperating. ???? What a loser!</t>
  </si>
  <si>
    <t>Ang pinakabagong stunt ng @PhilStarnews Mar Roxas: Kung si Duterte-Marcos ay nanalo, huwag mo akong sisihin, sisihin si Grace Poe sa hindi pakikipagtulungan. ???? Talunan!</t>
  </si>
  <si>
    <t>Roxas will only be like PNoy. GPoe reminds me of former pres GMA. Binay is just another TraPo. We need a big CHANGE! #Duterte2016</t>
  </si>
  <si>
    <t>Si Roxas ay magiging katulad ni Pnoy. Ipinapaalala sa akin ng GPOE ang dating Pres GMA. Si Binay ay isa pang Trapo. Kailangan namin ng isang malaking pagbabago! #Duterte2016</t>
  </si>
  <si>
    <t>Grace Poe - ready and prepared</t>
  </si>
  <si>
    <t>Grace Poe - Handa at handa</t>
  </si>
  <si>
    <t>Duterte - bully</t>
  </si>
  <si>
    <t>Duterte - Bully</t>
  </si>
  <si>
    <t>I cringe everytime Binay claims Makati while he's a 6 year VICE PRESIDENT. #PiliPinasDebates2016 #Halalan2016</t>
  </si>
  <si>
    <t>Nag -cringe ako tuwing inaangkin ni Binay si Makati habang siya ay isang 6 na taong bise presidente. #PilipinasDebates2016 #Halalan2016</t>
  </si>
  <si>
    <t>Well. Poe better be ready for the coming black propaganda from Mar and Binay. #GutterLanguage #NoJoke https://t.co/PFyiRm7aCg</t>
  </si>
  <si>
    <t>Mabuti. Mas mahusay na maging handa si Poe para sa darating na itim na propaganda mula sa Mar at Binay. #GutterLanguage #NoJoke https://t.co/pfyirm7acg</t>
  </si>
  <si>
    <t>Guia Gomez: JV, Erap not part of endorsement for Mar Roxas https://t.co/EKyvy5zQ27 | via INQUIRER</t>
  </si>
  <si>
    <t>Guia Gomez: JV, erap hindi bahagi ng pag -endorso para sa mar roxas https://t.co/ekyvy5zq27 | sa pamamagitan ng Inquirer</t>
  </si>
  <si>
    <t>MAR ROXAS: There can be no peace without development and there can be no development and progress without peace.</t>
  </si>
  <si>
    <t>Mar Roxas: Walang kapayapaan nang walang pag -unlad at walang pag -unlad at pag -unlad nang walang kapayapaan.</t>
  </si>
  <si>
    <t>totally lost it when he supported Binay. I guess when he has nothing more to lose, he can say anything he wants. https://t.co/zXmlyZAT0G</t>
  </si>
  <si>
    <t>Ganap na nawala ito nang suportahan niya si Binay. Sa palagay ko kapag wala na siyang mawawala, masasabi niya ang anumang nais niya. https://t.co/zxmlyzat0g</t>
  </si>
  <si>
    <t>Really? Honasan is friends with Binay and Enrile, who are both shady. They are birds of the same corrupt feather. https://t.co/kcL7Medr7V</t>
  </si>
  <si>
    <t>Talaga? Kaibigan ni Honasan sina Binay at Enrile, na parehong malilim. Ang mga ito ay mga ibon ng parehong tiwaling balahibo. https://t.co/kcl7medr7v</t>
  </si>
  <si>
    <t>RT @bethfron: Mar Roxas on tiff with Tacloban Mayor: that meeting was taken out of context  LIVE: https://t.co/HvGrnqhzcD #PHVote</t>
  </si>
  <si>
    <t>RT @bethfron: Mar Roxas sa Tiff kasama ang Tacloban Mayor: Ang pulong na iyon ay kinuha sa labas ng konteksto live: https://t.co/hvgrnqhzcd #phvote</t>
  </si>
  <si>
    <t>RT @maxell_lander: Thank you Mar Roxas &amp;amp; Jun Abaya for the messed up MRT/transport system &amp;amp; terrible traffic (booming economy daw) https://…</t>
  </si>
  <si>
    <t>RT @maxell_lander: Salamat Mar Roxas &amp; amp; Jun Abaya para sa gulo ng MRT/Transport System &amp; amp; kakila -kilabot na trapiko (umuusbong na ekonomiya daw) https: //…</t>
  </si>
  <si>
    <t>RT @maxell_lander: Mar Roxas is the father of the MRT mess, so corrupt, replaced Sumitomo with a fly-by-night MRT maintenance operator! htt…</t>
  </si>
  <si>
    <t>RT @maxell_lander: Si Mar Roxas ay ang ama ng MRT Mess, kaya tiwali, pinalitan si Sumitomo ng isang fly-by-night MRT maintenance operator! htt ...</t>
  </si>
  <si>
    <t>Witness: Bidding for Makati projects under Elenita Binay a sham https://t.co/plAGEGdZUQ | @MJcayabyabINQ https://t.co/9Iki3lm7Rf</t>
  </si>
  <si>
    <t>Saksi: Pag -bid para sa mga proyekto ng Makati sa ilalim ng Elenita Binay isang Sham https://t.co/plageGdzuq | @Mjcayabyabinq https://t.co/9iki3lm7rf</t>
  </si>
  <si>
    <t>Duterte won't be beaten unless #Roxas implements the #DayaangMatuwid #DayaanMOVES:</t>
  </si>
  <si>
    <t>Hindi matalo si Duterte maliban kung ang #roxas ay nagpapatupad ng #dayaangmatuwid #dayaanmoves:</t>
  </si>
  <si>
    <t>*Sandro and Baste are fighting * 
Sandro: "If you can't handle me at my Binay, then you don't deserve me at my Miriam."
#RP69fanfic</t>
  </si>
  <si>
    <t>*Sandro at Baste ay nakikipaglaban *
Sandro: "Kung hindi mo ako makayanan sa aking binay, hindi mo ako karapat -dapat sa aking Miriam."
#Rp69fanfic</t>
  </si>
  <si>
    <t>#binay2016 will not only aim for billions but eventually he will claim r country us "PiliBinay" #notobinay #PHVote https://t.co/z7CA2CeAgy</t>
  </si>
  <si>
    <t>Ang #binay2016 ay hindi lamang naglalayong bilyun -bilyon ngunit sa kalaunan ay aangkin niya ang bansa na "pilibinay" #notobinay #phvote https://t.co/z7ca2ceagy</t>
  </si>
  <si>
    <t>@v_vangogh In the beginning, only Binay. But the other cases? One never knows. As Mar's VP, she'd have protection.  @mamoocindy @ANCALERTS</t>
  </si>
  <si>
    <t>@v_vangogh sa simula, si Binay lamang. Ngunit ang iba pang mga kaso? Hindi kailanman alam ng isa. Bilang VP ni Mar, may proteksyon siya. @mamoocindy @ancalerts</t>
  </si>
  <si>
    <t>@tr1pnautic @TheTigerMudra Not directly. Seems in 2014, Binay used the same remittance agency involved in current money laundering scandal.</t>
  </si>
  <si>
    <t>@tr1pnautic @thetigermudra hindi direkta. Tila noong 2014, ginamit ni Binay ang parehong ahensya ng remittance na kasangkot sa kasalukuyang iskandalo sa laundering ng pera.</t>
  </si>
  <si>
    <t>Political ad on respect not a response to Duterte’s rape remark, Poe clarifies https://t.co/gnkf6fqx3Q https://t.co/36CxX9Bc2p</t>
  </si>
  <si>
    <t>Ang ad na pampulitika sa paggalang hindi tugon sa panggagahasa sa panggagahasa ni Duterte, nililinaw ni Poe ang https://t.co/gnkf6fqx3q https://t.co/36cxx9bc2p</t>
  </si>
  <si>
    <t>Partial UNOFFICIAL count: Duterte 127K, Roxas 93K, Poe 78K, Binay 54K, Santiago 15k</t>
  </si>
  <si>
    <t>Bahagyang Hindi Opisyal na Bilang: Duterte 127K, Roxas 93k, Poe 78K, Binay 54K, Santiago 15K</t>
  </si>
  <si>
    <t>#MarRoxas: We feel we’re in a good place. We have a track record in every town, in every place in the country. #VotePH2016 | @deejayap</t>
  </si>
  <si>
    <t>#Marroxas: Nararamdaman namin na nasa magandang lugar kami. Mayroon kaming isang track record sa bawat bayan, sa bawat lugar sa bansa. #Voteph2016 | @deejayap</t>
  </si>
  <si>
    <t>"@ABSCBNNews: AMLC finds billions of pesos in 'Binay dummy' accounts http://t.co/Et9S8ESHpz http://t.co/DHBgmvPs4d" @binayssss</t>
  </si>
  <si>
    <t>"@ABSCBNNEWS: Nakahanap ang AMLC ng bilyun -bilyong pesos sa mga account ng 'Binay Dummy' http://t.co/et9S8ESHPZ http://t.co/dhbgmvps4d" @binayssss</t>
  </si>
  <si>
    <t>#SumbongKo my photo is not as clear as @joycemakitalo but I definitely read "Binay"</t>
  </si>
  <si>
    <t>#Sumbongko ang aking larawan ay hindi malinaw tulad ng @joycemakital ngunit tiyak na basahin ko ang "Binay"</t>
  </si>
  <si>
    <t>Cara Kendall On PH 2016 Only Binay #DanceKidsFun Ateneo</t>
  </si>
  <si>
    <t>Cara Kendall sa pH 2016 Tanging Binay #dancekidsfun Ateneo</t>
  </si>
  <si>
    <t>RT @RonaldORedito: 6 Reasons Why Jojo Binay could Win the 2016 Presidential Election https://t.co/cjzD04qjM0</t>
  </si>
  <si>
    <t>RT @RonalDoredito: 6 Mga Dahilan Bakit maaaring manalo si JoJo Binay sa 2016 Presidential Election https://t.co/cjzd04qjm0</t>
  </si>
  <si>
    <t>Duterte votes went to Roxas?...See, even the VCMachines rejected him!</t>
  </si>
  <si>
    <t>Ang mga boto ni Duterte ay nagpunta sa Roxas? ... Kita n'yo, kahit na tinanggihan siya ng mga vcmachines!</t>
  </si>
  <si>
    <t>4 reasons why Mar Roxas will not win the 2016 Philippine presidential elections - Get Real Post https://t.co/7hh4egPamD</t>
  </si>
  <si>
    <t>4 Mga Dahilan Bakit Hindi Manalo ang Mar Roxas sa 2016 Philippine Presidential Elections - Kumuha ng Real Post https://t.co/7HH4Egpamdd</t>
  </si>
  <si>
    <t>Just look at the combined votes of Roxas-Poe as compared to Duterte.   https://t.co/gZ3wkc921A</t>
  </si>
  <si>
    <t>Tingnan lamang ang pinagsamang boto ng Roxas-poe kumpara kay Duterte. https://t.co/gz3wkc921a</t>
  </si>
  <si>
    <t>Baligod said Poe and Binay camps didn't approach him since he filed cases against some of their members.</t>
  </si>
  <si>
    <t>Sinabi ni BALIGOD na hindi lumapit sa kanya sina Poe at Binay Camps mula nang magsampa siya ng mga kaso laban sa ilan sa kanilang mga miyembro.</t>
  </si>
  <si>
    <t>Watch: Actual VCM Printed Mar Roxas Automatically When Voting Other President Candidate! ~ ThePadder https://t.co/ScgLROqjH2</t>
  </si>
  <si>
    <t>Panoorin: Ang aktwal na naka -print na VCM na mar roxas awtomatikong kapag bumoto ng ibang kandidato ng pangulo! ~ Thepadder https://t.co/scglroqjh2</t>
  </si>
  <si>
    <t>The camp of the VP maintained that the alleged evidence presented against Binay were merely hearsay. https://t.co/nt2JpnGIwP | via ANC ALE…</t>
  </si>
  <si>
    <t>Ang kampo ng VP ay nagpapanatili na ang sinasabing katibayan na ipinakita laban kay Binay ay naririnig lamang. https://t.co/nt2jpngiwp | sa pamamagitan ng anc ale ...</t>
  </si>
  <si>
    <t>binay is so ill informed.Mindanao problem s not a socio economic problem but a cultural problem! Research pg may time #PiliPinasDebates2016</t>
  </si>
  <si>
    <t>Si Binay ay labis na may kaalaman.Mindanao problema s hindi isang socio economic problem kundi isang problemang pangkultura! Pananaliksik PG Mayo Oras #PilipinasDebates2016</t>
  </si>
  <si>
    <t>I think, mar roxas is hungry for power.</t>
  </si>
  <si>
    <t>Sa palagay ko, nagugutom si Mar Roxas sa kapangyarihan.</t>
  </si>
  <si>
    <t>I dont know what will happen to our country if our president is Mar Roxas #DayaangDILAW</t>
  </si>
  <si>
    <t>Hindi ko alam kung ano ang mangyayari sa ating bansa kung ang ating pangulo ay mar roxas #dayaangdilaw</t>
  </si>
  <si>
    <t>why is abscbn making mar roxas as the good example for filipinos,  the hope of the people... wait, lets talk abt yolanda funds..</t>
  </si>
  <si>
    <t>Bakit ginagawa ni Abscbn ang Mar Roxas bilang magandang halimbawa para sa mga Pilipino, ang pag -asa ng mga tao ... maghintay, nagbibigay -daan sa pag -uusap ng mga pondo ng yolanda ..</t>
  </si>
  <si>
    <t>6. Only Binay 7. BATB 8. PH 2016 9. Ateneo 10. Mac Belo  2015/11/22 03:18 PHT #trndnl https://t.co/OGEyDQb6lV https://t.co/UfpANP51ea</t>
  </si>
  <si>
    <t>6. Tanging Binay 7. BatB 8. PH 2016 9. Ateneo 10. Mac Belo 2015/11/22 03:18 PHT #trndnl https://t.co/OgeyDQB6LV https://t.co/ufpanp51ea</t>
  </si>
  <si>
    <t>I really hope the voting public bothered to witness this debate. If you're still voting for Duterte or Binay, then idk anymore. #PHVote</t>
  </si>
  <si>
    <t>Inaasahan ko talaga na ang pagboto sa publiko ay nag -abala upang masaksihan ang debate na ito. Kung bumoboto ka pa rin para kay Duterte o Binay, pagkatapos ay idk. #Phvote</t>
  </si>
  <si>
    <t>The Information against VP Binay will be filed after the expiration of his term as Vice President. | via @OmbudsmanPh</t>
  </si>
  <si>
    <t>Ang impormasyon laban sa VP Binay ay isasampa matapos ang pag -expire ng kanyang termino bilang bise presidente. | sa pamamagitan ng @ombudsmanph</t>
  </si>
  <si>
    <t>Binay cuts short Ilocos trip to prepare for 2nd presidential debate https://t.co/fEUqXelLar https://t.co/K35ezHCTvW</t>
  </si>
  <si>
    <t>Pinutol ng Binay ang maikling paglalakbay sa Ilocos upang maghanda para sa ika -2 na debate sa pangulo https://t.co/feuqxellar https://t.co/k35ezhctvw</t>
  </si>
  <si>
    <t>Enrile to raise #Mamasapano issue vs Roxas if admin uses corruption vs Binay https://t.co/1iJ74sj1sC | @MAgerINQ https://t.co/653WVh3DiM</t>
  </si>
  <si>
    <t>Enrile upang itaas ang #Mamasapano isyu kumpara sa roxas kung ang admin ay gumagamit ng katiwalian kumpara sa binay https://t.co/1ij74sj1sc | @Magerinq https://t.co/653wvh3dim</t>
  </si>
  <si>
    <t>What saddens me most is that Roxas, Poe and Binay placed higher than MDS. You're really not afraid of a dying country.</t>
  </si>
  <si>
    <t>Ang pinaka -saddens sa akin ay sina Roxas, Poe at Binay na inilagay nang mas mataas kaysa sa MDS. Hindi ka talaga natatakot sa isang namamatay na bansa.</t>
  </si>
  <si>
    <t>RT @marqgc: It will just be Miriam vs Duterte for me. Credibility vs Willpower. Debates will tell. #Miriam2016 #Duterte2016</t>
  </si>
  <si>
    <t>RT @marqgc: Ito ay magiging Miriam vs Duterte para sa akin. Kredibilidad kumpara sa Willpower. Sasabihin ng mga debate. #MIRIAM2016 #DUTERTE2016</t>
  </si>
  <si>
    <t>tricky pol ads of cagey binay</t>
  </si>
  <si>
    <t>Nakakalito Pol Ads ng Cagey Binay</t>
  </si>
  <si>
    <t>Presidential bet Grace Poe now faces allegations on vote buying in Baguio City. #PhVote2016 https://t.co/1bvbGfU0C5</t>
  </si>
  <si>
    <t>Ang Pangulo ng Bet Grace Poe ay nahaharap ngayon sa mga paratang sa pagbili ng boto sa Baguio City. #Phvote2016 https://t.co/1bvbgfu0c5</t>
  </si>
  <si>
    <t>Palace to Binay: Check out Aquino’s numbers https://t.co/fEUqXelLar https://t.co/vmotc9Ocgp</t>
  </si>
  <si>
    <t>Palasyo sa Binay: Suriin ang Mga Numero ng Aquino https://t.co/feuqxellar https://t.co/vmotc9ocgp</t>
  </si>
  <si>
    <t>Mercado owned ‘dummy’ firms, alleged Binay bagman claims https://t.co/fEUqXelLar https://t.co/plTQ3ktosU</t>
  </si>
  <si>
    <t>Pag -aari ng Mercado na 'dummy' firms, sinasabing Binay Bagman Claims https://t.co/feuqxellar https://t.co/pltq3ktosu</t>
  </si>
  <si>
    <t>Video of Vice President Jejomar Binay lookalike goes viral. READ HERE: https://t.co/fMhFXlbuQg</t>
  </si>
  <si>
    <t>Video ng bise presidente na si Jejomar Binay Lookalike ay naging viral. Basahin dito: https://t.co/fmhfxlbuqg</t>
  </si>
  <si>
    <t>GOV'Ts MONEY??? EXCUSE ME, MR. BINAY! THAT'S OUR MONEY!! GALING SA DUGO'T PAWIS NG MGA HAMAK NA MANGGAGAWA NA... https://t.co/BIYFsXz1cd</t>
  </si>
  <si>
    <t>Pera ng Gov'ts ??? Excuse me, mr. Binay! Iyon ang aming pera !! Galing sa dugo't pawis ng mga hamak na manggawa na ... https://t.co/biyfsxz1cd</t>
  </si>
  <si>
    <t>Binay's ad is so full of ad misericordiam fallacies hahaha</t>
  </si>
  <si>
    <t>Ang ad ni Binay ay puno ng ad misericordiam fallacies hahaha</t>
  </si>
  <si>
    <t>While MIRIAM: She's Korra! The avatar. Wahaha #MIRIAMforPRESIDENT</t>
  </si>
  <si>
    <t>Habang si Miriam: Siya si Korra! Ang avatar. Wahaha #miriamforpresident</t>
  </si>
  <si>
    <t>Binay: We shall ensure govt uses taxes properly. Paying taxes in the Philippines is NOT FUN in this country.</t>
  </si>
  <si>
    <t>Binay: Titiyakin nating maayos ang govt na gumagamit ng mga buwis. Ang pagbabayad ng buwis sa Pilipinas ay hindi masaya sa bansang ito.</t>
  </si>
  <si>
    <t>Sen. Nancy Binay: I'm given a job to perfrom, will not inhibit from sengracepoe SET case | via Joseph_Morong https://t.co/rD9bf5m4yi</t>
  </si>
  <si>
    <t>Nancy Binay: Binigyan ako ng trabaho sa Perfrom, ay hindi mapipigilan mula sa Sengracepoe Set Case | sa pamamagitan ng joseph_morong https://t.co/rd9bf5m4yi</t>
  </si>
  <si>
    <t>POE, DUTERTE, SANTIAGO NOT YET CONFIRMED: Roxas, Binay, Señeres commit to attend presidential debates https://t.co/zjkPEWNAoZ</t>
  </si>
  <si>
    <t>Poe, Duterte, Santiago Hindi pa nakumpirma: Roxas, Binay, Señeres Commit na dumalo sa mga debate sa pangulo https://t.co/zjkpewnaoz</t>
  </si>
  <si>
    <t>My vote is for DUTERTE and CAYETANO only no  Matter what happen. My vote is not for sale.</t>
  </si>
  <si>
    <t>Ang boto ko ay para kay Duterte at Cayetano kahit anong mangyari. Ang aking boto ay hindi ibinebenta.</t>
  </si>
  <si>
    <t>Those who voted that Sen. Poe is not a natural born Filipino: Justices Carpio, De Castro, Brion, Sen. Nancy Binay | via @InaReformina</t>
  </si>
  <si>
    <t>Ang mga bumoto na si Sen. Poe ay hindi isang natural na ipinanganak na Pilipino: Justices Carpio, De Castro, Brion, Sen. Nancy Binay | sa pamamagitan ng @inareformina</t>
  </si>
  <si>
    <t>Binay cuts short Ilocos trip to prepare for 2nd presidential debate https://t.co/eKHfgulyFx</t>
  </si>
  <si>
    <t>Pinutol ng Binay ang maikling paglalakbay sa Ilocos upang maghanda para sa ika -2 na debate sa pangulo https://t.co/ekhfgulyfx</t>
  </si>
  <si>
    <t>Binay: PH economy has been a paradox. We have high GDP growth but poverty worsened. Housing backlog worsened amid property boom.</t>
  </si>
  <si>
    <t>Binay: Ang ekonomiya ng pH ay naging isang kabalintunaan. Mayroon kaming mataas na paglago ng GDP ngunit lumala ang kahirapan. Ang backlog ng pabahay ay lumala sa gitna ng boom ng pag -aari.</t>
  </si>
  <si>
    <t>and that ladies &amp;amp; gentlemen is what it boils down to. #MarRoxas https://t.co/585X56smZi</t>
  </si>
  <si>
    <t>at ang mga kababaihan at amp; Ang mga ginoo ay kung ano ang kumukulo sa. #Marroxas https://t.co/585x56smzi</t>
  </si>
  <si>
    <t>RT @manila_bulletin: LP to Binay: Where did you get the P600M you spent on TV ads? - Read: https://t.co/HLdUtVb5GT #BeFullyInformed https:/…</t>
  </si>
  <si>
    <t>RT @Manila_Bulletin: lp to Binay: Saan mo nakuha ang P600m na ​​ginugol mo sa mga ad sa TV? - Basahin: https://t.co/hldutvb5gt #befullyinformed https:/…</t>
  </si>
  <si>
    <t>He's a waste of election budget...</t>
  </si>
  <si>
    <t>Siya ay isang pag -aaksaya ng badyet sa halalan ...</t>
  </si>
  <si>
    <t>MAR ROXAS: I DON’T NEED OFW VOTE https://t.co/1VE81V4uwJ via @wordpressdotcom</t>
  </si>
  <si>
    <t>Mar Roxas: Hindi ko na kailangan ang boto ng https://t.co/1ve81v4uwj sa pamamagitan ng @wordpressdotcom</t>
  </si>
  <si>
    <t>Unlike his rich rivals, Binay says he hails from the poor https://t.co/QlzkFQEWpY</t>
  </si>
  <si>
    <t>Hindi tulad ng kanyang mayaman na karibal, sinabi ni Binay na siya ay mula sa mahirap na https://t.co/QLZKFQEWPY</t>
  </si>
  <si>
    <t>@pnppro1 @PNPLUPPO Route Security was maintained and rendered during the visit of VP Binay and Company. https://t.co/yGjTfOfPvZ</t>
  </si>
  <si>
    <t>Ang @pnppro1 @pnpluppo ruta ng seguridad ay pinananatili at nai -render sa pagbisita ng VP Binay at kumpanya. https://t.co/ygjtfofpvz</t>
  </si>
  <si>
    <t>"But you expect me to jump up on board with you and ride off into your delusional sunset." (King of Anything, Sara Bareilles to Mar Roxas)</t>
  </si>
  <si>
    <t>"Ngunit inaasahan mong tumalon ako sa board kasama mo at sumakay sa iyong hindi sinasadyang paglubog ng araw." (Hari ng Anumang bagay, Sara Bareilles kay Mar Roxas)</t>
  </si>
  <si>
    <t>Sen. @jvejercito has good words #Binay &amp;amp; #Mar, but says @sengracepoe has edge for Erap support. #pandesalforum RT https://t.co/2oed6nShAL</t>
  </si>
  <si>
    <t>Si Sen. @jvejercito ay may magagandang salita #Binay &amp; amp; #Mar, ngunit sabi ni @sengracepoe ay may gilid para sa suporta ng ERAP. #pandesalforum rt https://t.co/2oed6nshal</t>
  </si>
  <si>
    <t>Sen Grace Poe last to arrive. Didn't grant interview but blew kiss to media #PHVote https://t.co/KRNRZOw5Hj</t>
  </si>
  <si>
    <t>Huling dumating si Sen Grace Poe. Hindi nagbigay ng pakikipanayam ngunit pumutok ang halik sa media #phvote https://t.co/krnrzow5hj</t>
  </si>
  <si>
    <t>Binay political ads are sick.</t>
  </si>
  <si>
    <t>Ang mga ad na pampulitika sa binay ay may sakit.</t>
  </si>
  <si>
    <t>Senate committee recommends plunder case against VP Binay and son https://t.co/tudg3x8o2A | via Eagle News</t>
  </si>
  <si>
    <t>Inirerekomenda ng Senate Committee ang kaso ng pandarambong laban sa VP binay at anak na https://t.co/tudg3x8o2a | Via Eagle News</t>
  </si>
  <si>
    <t>@ABSCBNNews..Mar Roxas' statement makes no sense... Not for a future president!</t>
  </si>
  <si>
    <t>@ABSCBNNEWS..MAR ROXAS 'Pahayag ay walang katuturan ... hindi para sa isang pangulo sa hinaharap!</t>
  </si>
  <si>
    <t>Apparently Binay told Justice Sec. to shut up regarding a certain, controversial case/issue. Lalo nang nagdilim. Naku po. #BinayManaloBa?</t>
  </si>
  <si>
    <t>Tila sinabi ni Binay kay Justice Sec. Upang ikulong ang tungkol sa isang tiyak, kontrobersyal na kaso/isyu. Lalo Nang Nagdilim. Naku po. #Binaymanaloba?</t>
  </si>
  <si>
    <t>MUST READ: Manny Piñol’s Open Letter to Mar Roxas, “You’ll Destroy Philippines If You Cheat!” https://t.co/8GvUyNVRAO</t>
  </si>
  <si>
    <t>Dapat basahin: Ang bukas na liham ni Manny Piñol kay Mar Roxas, "Masisira mo ang Pilipinas kung nanloko ka!" https://t.co/8gvuynvrao</t>
  </si>
  <si>
    <t>The road to Malacanang: Mar Roxas https://t.co/NhezbVTmEt</t>
  </si>
  <si>
    <t>Ang Daan sa Malacanang: Mar Roxas https://t.co/nhezbvtmet</t>
  </si>
  <si>
    <t>Binay bucks proposed 14 percent VAT https://t.co/MpPbCTuV3p</t>
  </si>
  <si>
    <t>Inirerekomenda ng Binay Bucks ang 14 porsyento na vat https://t.co/mppbctuv3p</t>
  </si>
  <si>
    <t>Well, Duterte's rank was quite expected but I can't believe Roxas, Poe, and Binay over Santiago? This is a proof that many ppl has no brains</t>
  </si>
  <si>
    <t>Buweno, ang ranggo ni Duterte ay lubos na inaasahan ngunit hindi ako makapaniwala na sina Roxas, Poe, at Binay sa Santiago? Ito ay isang patunay na maraming PPL ay walang talino</t>
  </si>
  <si>
    <t>Happening now: Welfareville Compound, Mandaluyong. Binay campaign kick off at 4pm @manila_bulletin https://t.co/uUMPuZKUgs</t>
  </si>
  <si>
    <t>Nangyayari ngayon: Welfareville Compound, Mandaluyong. Sumipa ang kampanya sa Binay sa 4pm @manila_bulletin https://t.co/Uumpuzkugs</t>
  </si>
  <si>
    <t>@rapplerdotcom Poe is not a contender, it will come down to VP Binay and may be Duterte. but I say #PHVoteBinay</t>
  </si>
  <si>
    <t>Ang @rapplerdotcom Poe ay hindi isang contender, bababa ito sa VP Binay at maaaring si Duterte. Ngunit sabi ko #phvotebinay</t>
  </si>
  <si>
    <t>NO TO CORRUPTION! YES TO #RoxasRobredo! https://t.co/WclZerfvZ7</t>
  </si>
  <si>
    <t>Hindi sa katiwalian! Oo sa #roxasrobredo! https://t.co/wclzerfvz7</t>
  </si>
  <si>
    <t>[LOCAL NEWS] Binay: Poverty, not corruption, moral issue of the time https://t.co/ZQKuiZoTF8 | via SunStar</t>
  </si>
  <si>
    <t>[Lokal na Balita] Binay: kahirapan, hindi katiwalian, isyu sa moral ng oras https://t.co/zqkuizotf8 | Via Sunstar</t>
  </si>
  <si>
    <t>I think Mar Roxas should concede too. ??</t>
  </si>
  <si>
    <t>Sa palagay ko ay dapat ding sumang -ayon si Mar Roxas. ??</t>
  </si>
  <si>
    <t>RT @manila_bulletin: Binay condemns killing https://t.co/c4wapMZJbO</t>
  </si>
  <si>
    <t>RT @Manila_Bulletin: Kinondena ni Binay ang pagpatay sa https://t.co/c4wapmzjbo</t>
  </si>
  <si>
    <t>RT @TropangMARangal: Sec. Edwin Lacierda on Mar Roxas: "unlike others, he has gone beyond promises, he has fought the bullies and has the s…</t>
  </si>
  <si>
    <t>RT @tropangmarangal: Sec. Edwin Lacierda sa Mar Roxas: "Hindi tulad ng iba, wala na siyang mga pangako, nakipaglaban siya sa mga bullies at may s…</t>
  </si>
  <si>
    <t>Look who's talking. Aquino's admin did a good job of exposing Binay's filthy deeds ?? https://t.co/Bj1z42SZjF</t>
  </si>
  <si>
    <t>Tingnan kung sino ang nagsasalita. Ang admin ni Aquino ay gumawa ng isang magandang trabaho sa paglantad ng marumi na gawa ni Binay ?? https://t.co/bj1z42szjf</t>
  </si>
  <si>
    <t>Look at the mirror, Sen. RT @Politiko_Ph: Trillanes on Binay: Once a plunderer, always a plunderer
https://t.co/JfetZWGi99</t>
  </si>
  <si>
    <t>Tumingin sa salamin, Sen.
https://t.co/jfetzwgi99</t>
  </si>
  <si>
    <t>I'd say I'm about as fucked as Mar Roxas denying his case against the victims of Yolanda https://t.co/n4JmgkcRCQ</t>
  </si>
  <si>
    <t>Sasabihin kong ako ay tungkol sa fucked bilang Mar Roxas na itinanggi ang kanyang kaso laban sa mga biktima ng Yolanda https://t.co/n4jmgkcrcq</t>
  </si>
  <si>
    <t>Don't bash DJ because he supporting Mar Roxas. Grow up please  #PSYPagyanig</t>
  </si>
  <si>
    <t>Huwag bash DJ dahil sinusuportahan niya ang Mar Roxas. Lumaki mangyaring #PSYPAGYANIG</t>
  </si>
  <si>
    <t>RT @HugotPost: Duterte VS Mar Roxas on #TanimBala. https://t.co/8fVSozSfy3</t>
  </si>
  <si>
    <t>RT @HugotPost: Duterte vs Mar Roxas sa #tanimbala. https://t.co/8fvSozsfy3</t>
  </si>
  <si>
    <t>Madaya : Voter files complaint after receipt showed Roxas instead of Duterte https://t.co/LhOVEHW6OU #PiliPinas #Election2016</t>
  </si>
  <si>
    <t>Madaya: Ang reklamo ng Voter Files pagkatapos ng resibo ay nagpakita ng roxas sa halip na duterte https://t.co/lhovehw6ou #pilipinas #halalan2016</t>
  </si>
  <si>
    <t>VP Binay eyes suit vs. gov’t execs telling poor he’d stop cash doles https://t.co/BT90p2wzRY</t>
  </si>
  <si>
    <t>VP Binay Eyes Suit kumpara sa Gov'T Execs na nagsasabi sa mahihirap na ititigil niya ang mga cash doles https://t.co/BT90P2WZRY</t>
  </si>
  <si>
    <t>@cnnphilippines Binay with all the loot.</t>
  </si>
  <si>
    <t>@cnnphilippines binay sa lahat ng pagnakawan.</t>
  </si>
  <si>
    <t>@PHVote Foreigners should not intervene our political practice like grace poe an american  #DuterteRoadToMalacanang Duterte/Cayetano lang</t>
  </si>
  <si>
    <t>@Phvote ang mga dayuhan ay hindi dapat makialam sa aming pampulitikang kasanayan tulad ng biyaya poe isang American #duterteroadtomalacanang duterte/cayetano lang</t>
  </si>
  <si>
    <t>Tama na and dada Mar Roxas  #RoxasQuitNow #DuterteTillTheEnd</t>
  </si>
  <si>
    <t>Tama na at dada mar roxas #roxasquitnow #dutertetilltheend</t>
  </si>
  <si>
    <t>Poe, Binay lead in pre-election survey  https://t.co/DBqDQ0nnUU | @kayetubadeza via @bworldph http://t.co/CkO09cogEf</t>
  </si>
  <si>
    <t>Poe, Binay Lead sa Pre-Election Survey https://t.co/dbqdq0nnuu | @kayetubadeza sa pamamagitan ng @bworldph http://t.co/CKO09Cogef</t>
  </si>
  <si>
    <t>“Personally, I’ll be with him until the end,” Isabela Gov. Faustino Dy said as he endorses LP prexy bet Mar Roxas. https://t.co/Ua9hrqeLTD</t>
  </si>
  <si>
    <t>"Personal, makakasama ko siya hanggang sa huli," sabi ni Isabela Gov. Faustino Dy habang inendorso niya ang LP Prexy bet Mar Roxas. https://t.co/ua9hrqeltd</t>
  </si>
  <si>
    <t>Binay you're corrupt. End of story.</t>
  </si>
  <si>
    <t>Binay ikaw ay tiwali. Pagtatapos ng kwento.</t>
  </si>
  <si>
    <t>Mar Roxas, if your really care about the Philippines, STOP doing STUPIDITY, COWARD! LOSER! ( Roxas to Poe ) pitiful candidate</t>
  </si>
  <si>
    <t>Mar Roxas, kung ang iyong tunay na pag -aalaga sa Pilipinas, itigil ang paggawa ng katangahan, duwag! TALUNAN! (Roxas to Poe) Nakakainis na kandidato</t>
  </si>
  <si>
    <t>Results from Southern Luzon coming in. It looks split between the Liberal Party and the Poe campaign. Explains Robredo's numbers. #PHVote</t>
  </si>
  <si>
    <t>Mga resulta mula sa southern Luzon na papasok. Mukhang nahati sa pagitan ng Liberal Party at ang kampanya ng POE. Paliwanag ng mga numero ni Robredo. #Phvote</t>
  </si>
  <si>
    <t>Duterte approves of Miriam’s presidential bid, says he won’t endorse Mar https://t.co/T8HX314gAn</t>
  </si>
  <si>
    <t>Inaprubahan ni Duterte ang pag -bid ng pangulo ni Miriam, sinabi na hindi niya i -endorso ang mar https://t.co/T8HX314Gan</t>
  </si>
  <si>
    <t>#Binay:Say,Yes, I'm a sinner; but no, I'm not corrupt!&amp;amp; to say it with fear, lest we accept that corruption as just another sin.#PopeFrancis</t>
  </si>
  <si>
    <t>#Binay: Sabihin, oo, ako ay isang makasalanan; Ngunit hindi, hindi ako tiwali! &amp; amp; Upang sabihin ito nang may takot, baka tatanggapin natin ang katiwalian na iyon bilang isa pang kasalanan.#popefrancis</t>
  </si>
  <si>
    <t>Mar Roxas is being desperate and shows how indecent he is. Also, our current President is tolerating such act because he's the one behind...</t>
  </si>
  <si>
    <t>Si Mar Roxas ay desperado at ipinapakita kung gaano siya kaaya -aya. Gayundin, ang aming kasalukuyang pangulo ay nagpapahintulot sa gayong kilos sapagkat siya ang nasa likod ...</t>
  </si>
  <si>
    <t>I hope PH won't regret. Huhu. #Election2016 #POE2016</t>
  </si>
  <si>
    <t>Sana hindi magsisisi si PH. Huhu. #Halalan2016 #POE2016</t>
  </si>
  <si>
    <t>I have this lingering suspicion debates will be Roxas discussing issues of complexity, MDS sniping, and Poe/Binay/Du30 watching on the telly</t>
  </si>
  <si>
    <t>Mayroon akong mga matagal na pinaghihinalaang debate na ito ay ang mga roxas na tinatalakay ang mga isyu ng pagiging kumplikado, pag -snip ng MDS, at ang Poe/Binay/Du30 na nanonood sa telly</t>
  </si>
  <si>
    <t>From a concerned citizen: 
"Just to inform lang. 20 Millions of Ballots
are already program to Mar Roxas and... https://t.co/3amCQL9pFz</t>
  </si>
  <si>
    <t>Mula sa isang nababahala na mamamayan:
"Para lang ipagbigay -alam kay Lang. 20 milyong mga balota
ay na -program na sa Mar Roxas at ... https://t.co/3amcql9pfz</t>
  </si>
  <si>
    <t>Knowing that Mar Roxas is still breathing disappoints me #DayaangDILAW</t>
  </si>
  <si>
    <t>Alam na ang Mar Roxas ay humihinga pa rin sa akin ng #dayaangdilaw</t>
  </si>
  <si>
    <t>Witness: Bidding for Makati projects under Elenita Binay a sham https://t.co/aLKcp1gFSn | via INQUIRER</t>
  </si>
  <si>
    <t>Saksi: Pag -bid para sa mga proyekto ng Makati sa ilalim ng Elenita Binay isang Sham https://t.co/ALKCP1GFSN | sa pamamagitan ng Inquirer</t>
  </si>
  <si>
    <t>#UNTVRepaso2015 CA dismisses Junjun Binay’s petition against Ombudsman suspension order [2-11-2015] [NY-A1800]</t>
  </si>
  <si>
    <t>Ang #untvrepaso2015 CA ay tinanggal ang petisyon ni Junjun Binay laban sa Ombudsman Suspension Order [2-11-2015] [NY-A1800]</t>
  </si>
  <si>
    <t>Mar just proved that he cant handle stress and he does not deserve the presidency at all. Period.</t>
  </si>
  <si>
    <t>Pinatunayan lamang ni Mar na hindi niya mahawakan ang stress at hindi siya karapat -dapat sa pagkapangulo. Panahon</t>
  </si>
  <si>
    <t>Mar Roxas proclaimed datu by Lanao sultanate https://t.co/Nyluqomn8H | @Team_Inquirer https://t.co/GUcBGMzvcE</t>
  </si>
  <si>
    <t>Ipinahayag ni Mar Roxas ang Datu ni Lanao Sultanate https://t.co/nyluqomn8h | @Team_inquirer https://t.co/gucbgmzvce</t>
  </si>
  <si>
    <t>Mar Roxas too thirsty to win</t>
  </si>
  <si>
    <t>Si Mar Roxas ay nauuhaw din upang manalo</t>
  </si>
  <si>
    <t>I'll never understand Mar Roxas' publicity stunts #SMH</t>
  </si>
  <si>
    <t>Hindi ko maintindihan ang publisidad ng Mar Roxas 'stunts #smh</t>
  </si>
  <si>
    <t>A word to describe VP Binay, Trillanes said: "Greed." #MBHotSeat #TrillanesinMB #Halalan2016</t>
  </si>
  <si>
    <t>Isang salita upang ilarawan ang VP Binay, sinabi ni Trillanes: "Greed." #Mbhotseat #trillanesinmb #halalan2016</t>
  </si>
  <si>
    <t>If you don't want for Poe or Roxas to win this Election, then don't vote for Miriam. Vote for Duterte instead.</t>
  </si>
  <si>
    <t>Kung hindi mo nais para sa Poe o Roxas na manalo sa halalan na ito, pagkatapos ay huwag bumoto para kay Miriam. Bumoto para kay Duterte.</t>
  </si>
  <si>
    <t>4 govt agencies after investigation w evidence says Binay is corrupt. @syrillecute @Chip2chip2 @BinayTeam @iamcitizenp @ClarenzeNixon</t>
  </si>
  <si>
    <t>4 Ang mga ahensya ng govt pagkatapos ng pagsisiyasat w ebidensya ay nagsabing si Binay ay tiwali. @SyrilleCute @chip2chip2 @binayteam @iamcitizenp @clarenzenixon</t>
  </si>
  <si>
    <t>Wow if an anti-roxas ad is released, much accepted. But if an anti-Duterte ad is released, it is a form of sabotage. Equality, you say? Yuck</t>
  </si>
  <si>
    <t>Wow kung ang isang anti-Roxas ad ay pinakawalan, tinanggap. Ngunit kung ang isang anti-duterte ad ay pinakawalan, ito ay isang anyo ng sabotahe. Pagkakapantay -pantay, sabi mo? Yuck</t>
  </si>
  <si>
    <t>Definitely under Mar Roxas and Leni Robredo, fight against corruption; likes of Enrile, Revilla, Estrada and Binays continues. #politicsph</t>
  </si>
  <si>
    <t>Tiyak sa ilalim ng Mar Roxas at Leni Robredo, lumaban sa katiwalian; Ang mga kagustuhan ng Enrile, Revilla, Estrada at Binays ay nagpapatuloy. #politicsph</t>
  </si>
  <si>
    <t>Roxas' frantic call reeks stench of defeat.</t>
  </si>
  <si>
    <t>Ang galit na galit na tawag ni Roxas ay nagbabago ng baho ng pagkatalo.</t>
  </si>
  <si>
    <t>Mar Roxas’s appeal for a dialogue “anytime and anywhere” with Grace... https://t.co/SEPuDuq5gG</t>
  </si>
  <si>
    <t>Ang apela ni Mar Roxas para sa isang diyalogo "anumang oras at saanman" na may biyaya ... https://t.co/sepuduq5gg</t>
  </si>
  <si>
    <t>RT @Joyceilas: Moderator Coco Alcuaz said VP Binay requested that they present their platforms one by one @cnnphilippines</t>
  </si>
  <si>
    <t>RT @joyceilas: Moderator Coco Alcuaz sinabi ni VP Binay na hiniling na ipakita nila ang kanilang mga platform nang paisa -isa @cnnphilippines</t>
  </si>
  <si>
    <t>Binay has mixed sentiments on #APEC2015 https://t.co/qjUwQt7NZ8 https://t.co/qbueamJAGf</t>
  </si>
  <si>
    <t>Si Binay ay may halo -halong sentimento sa #apec2015 https://t.co/qjuwqt7nz8 https://t.co/qbueamjagf</t>
  </si>
  <si>
    <t>The question is not whether Binay is bad but whether he will be badder #PHvote https://t.co/xaULpkZVbV https://t.co/7tUxPyjc8j</t>
  </si>
  <si>
    <t>Ang tanong ay hindi kung si Binay ay masama ngunit kung siya ay magiging badder #phvote https://t.co/xaulpkzvbv https://t.co/7tuxpyjc8j</t>
  </si>
  <si>
    <t>SC asked to oust Binay from Boy Scouts of the Philippines | https://t.co/tFhcfvFd9q https://t.co/EslTcdXH7k</t>
  </si>
  <si>
    <t>Hiniling ng SC kay Oust Binay mula sa Boy Scout ng Pilipinas | https://t.co/tfhcfvfd9q https://t.co/esltcdxh7k</t>
  </si>
  <si>
    <t>POE is More Deserving than Roxas&amp;amp;Du30 , No To Sayang Poe .. MyPresidentIs GracePoe</t>
  </si>
  <si>
    <t>Si Poe ay higit na karapat -dapat kaysa sa Roxas &amp; amp; du30, hindi upang sawang poe .. mypresidentis gracepoe</t>
  </si>
  <si>
    <t>The amount of shade being thrown at Binay HA</t>
  </si>
  <si>
    <t>Ang dami ng lilim na itinapon sa Binay Ha</t>
  </si>
  <si>
    <t>RT @Cinephilliacy: List of Nuisance Candidates:</t>
  </si>
  <si>
    <t>RT @Cinephillaacy: Listahan ng mga kandidato ng Nuisance:</t>
  </si>
  <si>
    <t>Souvenir from Vice President Jejomar Binay https://t.co/fEladbkCKW</t>
  </si>
  <si>
    <t>Souvenir mula sa Bise Presidente Jejomar Binay https://t.co/feladbkckw</t>
  </si>
  <si>
    <t>#BINAY #Enrile 'To be happy does not mean to indulge in foolishness!'</t>
  </si>
  <si>
    <t>#Binay #enrile 'Upang maging masaya ay hindi nangangahulugang magpakasawa sa kamangmangan!'</t>
  </si>
  <si>
    <t>Since I am not a registered voter yet, i requested him to vote Poe/Santiago for pres and Trillanes for VP. boooo Mar Roxas.</t>
  </si>
  <si>
    <t>Dahil hindi pa ako isang rehistradong botante, hiniling ko sa kanya na iboto si Poe/Santiago para sa Pres at Trillanes para sa VP. Boooo Mar Roxas.</t>
  </si>
  <si>
    <t>SC orders CA to resolve Junjun Binay’s suspension - Read: https://t.co/hMjFyVsxEo #BeFullyInformed https://t.co/JgeJfXcK7h</t>
  </si>
  <si>
    <t>Inutusan ng SC ang CA na lutasin ang suspensyon ni Junjun Binay - Basahin: https://t.co/hmjfyvsxeo #befullyoformed https://t.co/jgejfxck7h</t>
  </si>
  <si>
    <t>Ever since i started voting, i do not like Mar Roxas..
I sensed the dishonesty and hypocricy in him even before #AyawSaDILAW</t>
  </si>
  <si>
    <t>Mula nang magsimula akong bumoto, hindi ko gusto ang Mar Roxas ..
Naramdaman ko ang hindi katapatan at hypocricy sa kanya kahit na bago ang #ayAWsAdilaW</t>
  </si>
  <si>
    <t>Binay, it's either your team failed at research or you purposely got it wrong. But knowing you, it must b the latter https://t.co/7FXK63RfRo</t>
  </si>
  <si>
    <t>Binay, ito ay alinman sa iyong koponan na nabigo sa pananaliksik o sadyang nagkamali ka. Ngunit ang pagkilala sa iyo, dapat itong b ang huli https://t.co/7fxk63rfro</t>
  </si>
  <si>
    <t>NEWS: Mar Roxas to face Enrile grilling when #Mamasapano probe reopens https://t.co/pdOtHtrlMD | via @inquirerdotnet #TheLANCE #StayUpdated</t>
  </si>
  <si>
    <t>Balita: Mar Roxas upang harapin ang pag -ihaw ng enrile kapag ang #mamasapano probe ay muling nagbabago https://t.co/pdothtrlmd | sa pamamagitan ng @inquirerdotnet #thelance #stayupdated</t>
  </si>
  <si>
    <t>VP Jojo "3%" Binay vs. DOTC Secretary Joseph "0.004%" Abaya</t>
  </si>
  <si>
    <t>VP JoJo "3%" Binay kumpara sa DOTC Secretary Joseph "0.004%" abaya</t>
  </si>
  <si>
    <t>#sumbongko just confirmed. Binay tarps on the mountain side along Kennon road #epalwatch @joycemakitalo @DPWHph https://t.co/eW5A1q12yQ</t>
  </si>
  <si>
    <t>Kinumpirma lang ng #Sumbongko. Binay tarps sa gilid ng bundok sa kahabaan ng Kennon Road #epalwatch @joycemakitalo @dpwhph https://t.co/ew5a1q12yq</t>
  </si>
  <si>
    <t>VP Binay reiterates denial of owning hacienda in Batangas https://t.co/TCj3Ych2Rp | via GMA News</t>
  </si>
  <si>
    <t>Ang VP Binay ay muling nagsasabi ng pagtanggi sa pagmamay -ari ng hacienda sa Batangas https://t.co/tcj3ych2rp | Via GMA News</t>
  </si>
  <si>
    <t>RT @cnnphilippines: CA ordered to rule on Binay petition for certiorari over Ombudsman's suspension order | Live https://t.co/CaczwF9CtH</t>
  </si>
  <si>
    <t>RT @cnnphilippines: Inutusan ng CA na mamuno sa binay petisyon para sa certiorari sa paglipas ng suspensyon ng Ombudsman | Live https://t.co/caczwf9cth</t>
  </si>
  <si>
    <t>so tired of reading kim henares vs pia. how bout you find out why police can't find binay's bagmen. https://t.co/VKj8mXXcw3</t>
  </si>
  <si>
    <t>Kaya pagod sa pagbabasa ni Kim Henares vs Pia. Paano mo nalaman kung bakit hindi mahanap ng pulisya ang mga bagmen ni Binay. https://t.co/vkj8mxxcw3</t>
  </si>
  <si>
    <t>VP Binay: It's time to amend our Constitution</t>
  </si>
  <si>
    <t>VP Binay: Panahon na upang baguhin ang ating Konstitusyon</t>
  </si>
  <si>
    <t>@PHVote Roxas calling for unity to stop Duterte just shows how weak leader he can be.</t>
  </si>
  <si>
    <t>Si @Phvote Roxas na nanawagan para sa pagkakaisa na itigil si Duterte ay nagpapakita lamang kung gaano kahina ang pinuno niya.</t>
  </si>
  <si>
    <t>RT @JosephCataan: Jogging with iPad. Hassle, Mar Roxas. ?? https://t.co/CKTYiTAVsC</t>
  </si>
  <si>
    <t>RT @josephcataan: jogging with iPad. Hassle, Mar Roxas. ?? https://t.co/CKTYITAVSC</t>
  </si>
  <si>
    <t>#PiliPinasDebates2016 Mar Binay and Grace, get out of here. You have no business here.</t>
  </si>
  <si>
    <t>#Pilipinasdebates2016 Mar Binay at Grace, umalis ka rito. Wala kang negosyo dito.</t>
  </si>
  <si>
    <t>@LloydCadenaCafe @Kathleen_Cuacho Ang sakit binay??</t>
  </si>
  <si>
    <t>@Lloydcadenacafe @kathleen_cuacho ang sakit binay ??</t>
  </si>
  <si>
    <t>Mar roxas! I smell something fishy!  #HalalanResults</t>
  </si>
  <si>
    <t>Mar Roxas! Naamoy ko ang isang bagay na malagkit! #HalalanResults</t>
  </si>
  <si>
    <t>A very good and detailed breakdown for the undecided on why choose Mar Roxas, with information and specifics. You... https://t.co/CI1rH4D5ON</t>
  </si>
  <si>
    <t>Isang napakahusay at detalyadong pagkasira para sa hindi natukoy kung bakit pumili ng Mar Roxas, na may impormasyon at mga detalye. Ikaw ... https://t.co/ci1rh4d5on</t>
  </si>
  <si>
    <t>MAR ROXAS: I DON’T NEED OFW VOTE https://t.co/3eYDoTytmU via @wordpressdotcom</t>
  </si>
  <si>
    <t>Mar Roxas: Hindi ko na kailangan ang boto ng https://t.co/3eydotytmu sa pamamagitan ng @wordpressdotcom</t>
  </si>
  <si>
    <t>Actress Ai-ai delas Alas says she's here as a friend of VP Binay, says she didn't get talent fee to appear here https://t.co/R7qqyOWVu8</t>
  </si>
  <si>
    <t>Sinabi ng aktres na si Ai-Ai Delas Alas na narito siya bilang isang kaibigan ng VP Binay, sinabi na hindi siya nakakakuha ng talento na lumitaw dito https://t.co/r7qqyowvu8</t>
  </si>
  <si>
    <t>Binay to reduce poverty</t>
  </si>
  <si>
    <t>Binay upang mabawasan ang kahirapan</t>
  </si>
  <si>
    <t>Roxas is like a desperate dog trying to steal the crown owned by Duterte #AyawSaDILAW</t>
  </si>
  <si>
    <t>Si Roxas ay tulad ng isang desperadong aso na sumusubok na magnakaw ng korona na pag -aari ni Duterte #ayAWSADILAW</t>
  </si>
  <si>
    <t>Vice Pres. Binay Caught on Camera Giving Out Tiny Envelopes Containing P500.00: Presidential candidate Vice Pr... https://t.co/hvLw7o5vvP</t>
  </si>
  <si>
    <t>Bise Pres. Nakahuli si Binay sa camera na nagbibigay ng maliliit na sobre na naglalaman ng P500.00: Kandidato ng Pangulo na si Vice Pr ... https://t.co/hvlw7o5vvp</t>
  </si>
  <si>
    <t>#PiliPinasDebates2016 Presidantial candidates now on venue. Binay, Poe &amp;amp; Duterte now waiting for debate to start</t>
  </si>
  <si>
    <t>#PilipinasDebates2016 Mga kandidato sa panguluhan ngayon sa lugar. Binay, Poe &amp; amp; Naghihintay na ngayon si Duterte na magsimula ang debate</t>
  </si>
  <si>
    <t>We have a former ff friend (who doesn't play ff anymore) and changed his name to:</t>
  </si>
  <si>
    <t>Mayroon kaming isang dating kaibigan ng FF (na hindi na naglalaro ng FF) at binago ang kanyang pangalan sa:</t>
  </si>
  <si>
    <t>I make things happen. I walk the talk. - VP Binay https://t.co/HdHo8eSKI8</t>
  </si>
  <si>
    <t>Ginagawa kong mangyari ang mga bagay. Naglalakad ako ng usapan. - vp binay https://t.co/hdho8eski8</t>
  </si>
  <si>
    <t>ICYMI: Part 1 of the Presidential Series featuring Vice President Jejomar Binay!</t>
  </si>
  <si>
    <t>ICYMI: Bahagi 1 ng serye ng pangulo na nagtatampok ng bise presidente na si Jejomar Binay!</t>
  </si>
  <si>
    <t>grace poe enticed people w/ 500php but didn't pay them afters. they rallied in baguio. ht @v_vangogh</t>
  </si>
  <si>
    <t>In -engganyo ni Grace Poe ang mga tao w/ 500php ngunit hindi nagbabayad sa kanila. Nag -rally sila sa Baguio. ht @v_vangogh</t>
  </si>
  <si>
    <t>NO TO MAR ROXAS ????</t>
  </si>
  <si>
    <t>Hindi kay Mar Roxas ????</t>
  </si>
  <si>
    <t>#Binay o #Duterte:Are you voting FOR THE LESSER OF 2 EVILS?</t>
  </si>
  <si>
    <t>#Binay o #duterte: Nagboboto ka ba para sa mas maliit sa 2 kasamaan?</t>
  </si>
  <si>
    <t>Choosing the lesser of two evils is still choosing evil https://t.co/LgsP8CmGlw</t>
  </si>
  <si>
    <t>Ang pagpili ng mas kaunti sa dalawang kasamaan ay pumipili pa rin ng masamang https://t.co/lgsp8cmglw</t>
  </si>
  <si>
    <t>Every time Binay's commercials show on TV I mute dem or change channel coz I can't stomach them. So self serving &amp;amp; pretentious</t>
  </si>
  <si>
    <t>Sa tuwing nagpapakita ang mga komersyal ni Binay sa TV I mute dem o Change Channel Coz hindi ko sila matiis. Kaya ang paglilingkod sa sarili at amp; Pretentious</t>
  </si>
  <si>
    <t>@iJuanPH @BobbyLagsa In samaiego OMB decision executory pending R43 invoking ao 17.In Binay, SC said CA has jurisdiction in apps for remedy.</t>
  </si>
  <si>
    <t>@ijuanph @bobbylagsa sa Samaiego OMB desisyon executive na nakabinbin ang R43 na nagsusumikap sa AO 17.In Binay, sinabi ng SC na ang CA ay may hurisdiksyon sa mga app para sa lunas.</t>
  </si>
  <si>
    <t>HERE WE GO #Go4POE #POE2016 https://t.co/x2E4agwj4E</t>
  </si>
  <si>
    <t>Dito kami pupunta #go4poe #poe2016 https://t.co/x2e4agwj4e</t>
  </si>
  <si>
    <t>Why they don't just accept it?</t>
  </si>
  <si>
    <t>Bakit hindi lang nila ito tinatanggap?</t>
  </si>
  <si>
    <t>Binay: More poor Filipinos under Aquino administration https://t.co/rCWZwBNwnA</t>
  </si>
  <si>
    <t>Binay: Higit pang mga mahihirap na Pilipino sa ilalim ng Aquino Administration https://t.co/rcwzwbnwna</t>
  </si>
  <si>
    <t>@southkorya Not sure yet but definitely not Miriam, Binay, or Duterte.</t>
  </si>
  <si>
    <t>Hindi pa sigurado si @SouthKorya ngunit siguradong hindi sina Miriam, Binay, o Duterte.</t>
  </si>
  <si>
    <t>Unlike his rich rivals, Binay hails from the poor https://t.co/mZHIUBfy3S</t>
  </si>
  <si>
    <t>Hindi tulad ng kanyang mayaman na karibal, ang mga binay ay mula sa mahirap na https://t.co/mzhiubfy3s</t>
  </si>
  <si>
    <t>.@dawende tells Binay on BUB: It's participatory governance, and not a money making, corruption undertaking. | via @MBMadelSabater</t>
  </si>
  <si>
    <t>. | sa pamamagitan ng @mbmadelsabater</t>
  </si>
  <si>
    <t>Poe advisers say they’re more than a match for Binay’s Puno https://t.co/hjf2yu7kGt via @inquirerdotnet</t>
  </si>
  <si>
    <t>Sinabi ng mga tagapayo ni Poe na higit pa sa isang tugma para sa Binay's Puno https://t.co/hjf2yu7kgt sa pamamagitan ng @inquirerdotnet</t>
  </si>
  <si>
    <t>"Mar Roxas is probably the most misunderstood, most-bashed, most belittled leader we’ve had." — https://t.co/kOJxLGngEC</t>
  </si>
  <si>
    <t>"Ang Mar Roxas ay marahil ang pinaka-hindi pagkakaunawaan, pinaka-bashed, pinaka-belittled na pinuno na mayroon kami." - https://t.co/kojxlgngec</t>
  </si>
  <si>
    <t>And you WONT WIN @SenGracePOE! You or @MARoxas have to give in! Sayang Poe! FUCK multi-party system! But I'll vote 4u! #Halalan2016 #PHVote</t>
  </si>
  <si>
    <t>At hindi ka manalo ng @sengracepoe! Ikaw o @maroxas ay kailangang magbigay! Sasal Poe! Fuck multi-party system! Ngunit iboboto ko ang 4U! #Halalan2016 #phvote</t>
  </si>
  <si>
    <t>TED FAILON is Pro-DUTERTE vs buddy KORINA MAR Roxas ? #du30: RODRIGO ROA DUTERTE  is our President 2016! No one else https://t.co/Qx0yQMrd4H</t>
  </si>
  <si>
    <t>Ted Failon Ay Pro-Duterte vs Buddy Korina Mar Roxas? #du30: Si Rodrigo Roa Duterte ay ang aming Pangulo 2016! Wala nang ibang https://t.co/qx0yqmrd4h</t>
  </si>
  <si>
    <t>RT gmanewsbreaking: VP Jejomar Binay, Sen. Grace Poe already inside the debate venue. #PiliPinasDebates2016 via kaeceealvarez</t>
  </si>
  <si>
    <t>RT GMANEWSBREAKING: VP Jejomar Binay, Sen. Grace Poe na nasa loob ng lugar ng debate. #Pilipinasdebates2016 sa pamamagitan ng Kaeceealvarez</t>
  </si>
  <si>
    <t>Binay on Mindanao peace, lasting peace by solving poverty. #Halalan2016</t>
  </si>
  <si>
    <t>Binay sa Mindanao Peace, pangmatagalang kapayapaan sa pamamagitan ng paglutas ng kahirapan. #Halalan2016</t>
  </si>
  <si>
    <t>That Binay commercial doe so hypnotizing</t>
  </si>
  <si>
    <t>Ang binay na komersyal na doe na iyon kaya hypnotizing</t>
  </si>
  <si>
    <t>#GracePoe is buying votes, huh?  Well,  now I know. So much for promoting a clean governance. Tsk. #PHVote</t>
  </si>
  <si>
    <t>Ang #GracePoe ay bumili ng mga boto, ha? Well, ngayon alam ko na. Sobrang dami para sa pagtaguyod ng isang malinis na pamamahala. Tsk. #Phvote</t>
  </si>
  <si>
    <t>Palace fires back at Binay’s camp https://t.co/601RJV71C6 | via DZRH News</t>
  </si>
  <si>
    <t>Bumalik ang palasyo sa kampo ng Binay https://t.co/601rjv71c6 | Via DZRH News</t>
  </si>
  <si>
    <t>Binay's new tv campaign ad makes me sick. ??</t>
  </si>
  <si>
    <t>Ang bagong ad ng kampanya sa TV ni Binay ay nagkakasakit sa akin. ??</t>
  </si>
  <si>
    <t>VP Binay blames Abad for gov’t underspending: Vice President Jejomar Binay on Friday blamed Bud... https://t.co/flGR5s5uqW (via GMA News)</t>
  </si>
  <si>
    <t>Sinisi ni VP Binay si Abad sa Gov'T Underspending: Bise Presidente Jejomar Binay noong Biyernes na sinisi ang Bud ... https://t.co/flgr5S5UQW (sa pamamagitan ng GMA News)</t>
  </si>
  <si>
    <t>@orapips don't tag me. I don't like Binay. End of convo.  @dzrhnews @sherwinalfaro @leth_abinales</t>
  </si>
  <si>
    <t>@orapips huwag mo akong i -tag. Ayoko kay Binay. Pagtatapos ng convo. @dzrhnews @sherwinalfaro @leth_abinales</t>
  </si>
  <si>
    <t>Bcoz of that Binay has the most potential of winning the race for having the solid supporters.  #Duterte2016</t>
  </si>
  <si>
    <t>Ang Bcoz ng Binay na iyon ay may pinakamaraming potensyal na manalo ng karera para sa pagkakaroon ng solidong tagasuporta. #Duterte2016</t>
  </si>
  <si>
    <t>Mar Roxas's call for unity with Poe only proves incompetency on their candidacy! I think aspiring to acquire the... https://t.co/e5ROyV16Uv</t>
  </si>
  <si>
    <t>Ang panawagan ni Mar Roxas para sa pagkakaisa kay Poe ay nagpapatunay lamang ng kawalan ng kakayahan sa kanilang kandidatura! Sa palagay ko ay nagnanais na makuha ang ... https://t.co/e5royv16uv</t>
  </si>
  <si>
    <t>MAR ROXAS: WORST PRESIDENTIAL CANDIDATE</t>
  </si>
  <si>
    <t>Mar Roxas: Pinakamasamang kandidato ng pangulo</t>
  </si>
  <si>
    <t>ABSCBN WORST STATION</t>
  </si>
  <si>
    <t>ABSCBN Pinakamasamang istasyon</t>
  </si>
  <si>
    <t>DUTERTE TILL THE END</t>
  </si>
  <si>
    <t>Duterte hanggang sa huli</t>
  </si>
  <si>
    <t>Binay in the elections be like "I am not throwing away my shot!"
https://t.co/K9WbxVgGQE
#Ham4Halalan #NotForBinayThough</t>
  </si>
  <si>
    <t>Binay sa halalan ay tulad ng "Hindi ko itinapon ang aking pagbaril!"
https://t.co/k9wbxvggqe
#Ham4halalan #notforbinaythough</t>
  </si>
  <si>
    <t>#PiliPinasDebates2016</t>
  </si>
  <si>
    <t>#PilipinasDebates2016</t>
  </si>
  <si>
    <t>No secret meeting with Binay – Chiz https://t.co/HOensQJ8D2</t>
  </si>
  <si>
    <t>Walang Lihim na Pagpupulong kay Binay - Chiz https://t.co/hoensqj8d2</t>
  </si>
  <si>
    <t>Binay promises to bring back PNR to Bicol region https://t.co/OwPlaXqb2r | via Manila Bulletin</t>
  </si>
  <si>
    <t>Nangako si Binay na ibalik ang PNR sa BICOL Region https://t.co/owplaxQB2R | Via Manila Bulletin</t>
  </si>
  <si>
    <t>More people switching from Duterte to Roxas even at this late time  RORO RISING</t>
  </si>
  <si>
    <t>Maraming mga tao na lumilipat mula sa Duterte patungong Roxas kahit na sa huli na ito ay tumataas si Roro</t>
  </si>
  <si>
    <t>Binay, Poe, Roxas to face PHL’s largest business group https://t.co/TmEFO6kMBE | via Manila Bulletin</t>
  </si>
  <si>
    <t>Binay, Poe, Roxas upang harapin ang pinakamalaking grupo ng negosyo ng PHL https://t.co/tmefo6kmbe | Via Manila Bulletin</t>
  </si>
  <si>
    <t>MAR ROXAS IS VERY DESPERATE</t>
  </si>
  <si>
    <t>Si Mar Roxas ay napaka desperado</t>
  </si>
  <si>
    <t>Calling all supporters of Marcos, Erap, CJ Corona, Binay, PGMA....
#ABSCBNDONTLIE 
 https://t.co/E05KZ3F6yh</t>
  </si>
  <si>
    <t>Tumatawag sa lahat ng mga tagasuporta ng Marcos, ERAP, CJ Corona, Binay, PGMA ....
#Abscbndontlie
 https://t.co/e05kz3f6yh</t>
  </si>
  <si>
    <t>4 senators fire back after Nancy Binay accused them of using report to boost ratings https://t.co/OL7tihBwrC via @gmanews</t>
  </si>
  <si>
    <t>4 Senador Fire Back Matapos Inakusahan sila ni Nancy Binay ng Paggamit ng Ulat upang mapalakas ang mga rating https://t.co/ol7tihbwrc sa pamamagitan ng @gmanews</t>
  </si>
  <si>
    <t>Prof: What is the normal balance of an asset? Debit or credit?</t>
  </si>
  <si>
    <t>Prof: Ano ang normal na balanse ng isang pag -aari? Debit o kredito?</t>
  </si>
  <si>
    <t>Prof: What?</t>
  </si>
  <si>
    <t>Prof: Ano?</t>
  </si>
  <si>
    <t>@TheYangScarlet @christseans I'd rather Binay-Trillianes.</t>
  </si>
  <si>
    <t>@TheYangScarlet @ChrisSeans Mas gugustuhin kong binay-trillianes.</t>
  </si>
  <si>
    <t>Binay reiterates he believes Senate is not proper venue to address corruption challenges.“But I filed affidavit presenting defense”</t>
  </si>
  <si>
    <t>Sinasabi ni Binay na naniniwala siya na ang Senado ay hindi tamang lugar upang matugunan ang mga hamon sa katiwalian. "Ngunit nagsampa ako ng affidavit na nagtatanghal ng pagtatanggol"</t>
  </si>
  <si>
    <t>Here comes Mar Roxas ????????</t>
  </si>
  <si>
    <t>Narito ang Mar Roxas ???????</t>
  </si>
  <si>
    <t>@Chip2chip2 I therefore conclude that Binay is very good in the business of stealing. @cocoy</t>
  </si>
  <si>
    <t>@Chip2chip2 Kaya't napagpasyahan ko na si Binay ay napakahusay sa negosyo ng pagnanakaw. @cocoy</t>
  </si>
  <si>
    <t>@iammariafil I VOTE MAR ROXAS! Actually four of us! https://t.co/uiIY7bR4Pm</t>
  </si>
  <si>
    <t>@iammariafil I VOTE MAR Roxas! Talagang apat sa amin! https://t.co/uiiy7br4pm</t>
  </si>
  <si>
    <t>Trillanes doesn't have the funds to air his own VP ad yet has money to pay for anti-Duterte ad? Labo di ba?</t>
  </si>
  <si>
    <t>Si Trillanes ay walang pondo upang maipalabas ang kanyang sariling VP ad na may pera upang magbayad para sa anti-duterte ad? Labo di ba?</t>
  </si>
  <si>
    <t>VP Binay also said that our progress has no sense if there are no jobs. Today's headline: 2015 JOBLESSNESS LOWEST IN 11 YEARS!</t>
  </si>
  <si>
    <t>Sinabi rin ni VP Binay na ang aming pag -unlad ay walang kahulugan kung walang mga trabaho. Headline ngayon: 2015 walang trabaho ang pinakamababang sa 11 taon!</t>
  </si>
  <si>
    <t>Binay: Under Binay presidency, got will have more effective supervision, monitoring of projects, support of business
#PHvote</t>
  </si>
  <si>
    <t>Binay: Sa ilalim ng Pangulo ng Binay, ang GOT ay magkakaroon ng mas epektibong pangangasiwa, pagsubaybay sa mga proyekto, suporta ng negosyo
#Phvote</t>
  </si>
  <si>
    <t>Now, I'm wishing Mar Roxas has fake ballots to put him to position. I am not prepared to give up my freedom my forefathers have fought for.</t>
  </si>
  <si>
    <t>Ngayon, hinahangad ko ang Mar Roxas ay may mga pekeng balota upang mailagay siya sa posisyon. Hindi ako handa na isuko ang aking kalayaan na ipinaglaban ng aking mga ninuno.</t>
  </si>
  <si>
    <t>VP Binay ads: all drama. all "paawa". Binay is painting a picture of being bullied, comparing himself to farmers, OFWs, etc. #politicsph</t>
  </si>
  <si>
    <t>VP Binay Ads: Lahat ng drama. Lahat ng "Paawa". Si Binay ay nagpinta ng larawan ng pagiging bulalas, paghahambing ng kanyang sarili sa mga magsasaka, OFW, atbp. #Politicsph</t>
  </si>
  <si>
    <t>In the end, we all concluded that we hate Binay</t>
  </si>
  <si>
    <t>Sa huli, lahat tayo ay nagtapos na kinamumuhian natin si Binay</t>
  </si>
  <si>
    <t>why the fvck Mar Roxas?! This is an inappropriate move. You are just insulting those untitled datu's. Kelan ka pa napasahan ng royal blood?!</t>
  </si>
  <si>
    <t>Bakit ang FVCK Mar Roxas?! Ito ay isang hindi naaangkop na paglipat. Ininsulto mo lang ang mga hindi pamagat na datu. Kelan ka pa napasahan ng Royal Dugo?!</t>
  </si>
  <si>
    <t>VP Binay: I get things done. I can walk the talk. #BilangPilipino</t>
  </si>
  <si>
    <t>VP Binay: Natapos ko ang mga bagay. Maaari akong maglakad sa usapan. #Bilangpilipino</t>
  </si>
  <si>
    <t>President Aquino defended his anti-poverty campaign, but VP Binay’s camp says it’s not enough https://t.co/WneC6VIvPq</t>
  </si>
  <si>
    <t>Ipinagtanggol ni Pangulong Aquino ang kanyang kampanya sa anti-kahirapan, ngunit sinabi ng kampo ni VP Binay na hindi sapat ang https://t.co/wnec6vivpq</t>
  </si>
  <si>
    <t>Mar Roxas shut up stop trying</t>
  </si>
  <si>
    <t>Si Mar Roxas ay tumahimik sa pagsubok</t>
  </si>
  <si>
    <t>How was VP Binay able to buy three properties even as a young and poor law student? https://t.co/v3fDPBNzme via @raissawriter</t>
  </si>
  <si>
    <t>Paano nabili ng VP Binay ang tatlong mga pag -aari kahit na isang bata at mahirap na mag -aaral ng batas? https://t.co/v3fdpbnzme sa pamamagitan ng @raissawriter</t>
  </si>
  <si>
    <t>Cayetano on Trillanes' comments on 'killer' Duterte: He's a 'Poetector' but he said he wanted to be Duterte's VP. https://t.co/R3Klc3sITn</t>
  </si>
  <si>
    <t>Cayetano sa mga komento ni Trillanes sa 'Killer' Duterte: Siya ay isang 'Poetector' ngunit sinabi niya na nais niyang maging VP ni Duterte. https://t.co/r3klc3sitn</t>
  </si>
  <si>
    <t>Let me get this straight. He changed his mind because he thinks Grace Poe is not natural-born. Thus he will run... https://t.co/taUglUpyQn</t>
  </si>
  <si>
    <t>Hayaan mo akong makuha ito nang diretso. Binago niya ang kanyang isip dahil sa palagay niya si Grace Poe ay hindi natural na ipinanganak. Sa gayon siya ay tatakbo ... https://t.co/tauglupyqn</t>
  </si>
  <si>
    <t>mar roxas.. zero charm in interviews... the more he speaks the less likely i vote for him.. #VoteMaineFPP #KCA</t>
  </si>
  <si>
    <t>Mar Roxas .. Zero Charm sa mga panayam ... mas maraming nagsasalita siya ng mas malamang na iboboto ko siya .. #Votemainefpp #KCA</t>
  </si>
  <si>
    <t>I will believe Binay if his campaign will plug his achievements as VP, not always about Makati. Like duh.</t>
  </si>
  <si>
    <t>Maniniwala ako kay Binay kung ang kanyang kampanya ay isaksak ang kanyang mga nagawa bilang VP, hindi palaging tungkol sa Makati. Tulad ni Duh.</t>
  </si>
  <si>
    <t>RT @Politiko_Ph: Alma Moreno lured out of planned retirement by Binay’s juicy offer</t>
  </si>
  <si>
    <t>RT @politiko_ph: Si Alma Moreno ay nakawala mula sa nakaplanong pagretiro ng Juicy Alok ni Binay</t>
  </si>
  <si>
    <t>RT @PhilippineStar: LP standard bearer Mar Roxas on Comelec rift: They are mature people. they can solve it on their own. | @alexisbromero</t>
  </si>
  <si>
    <t>RT @Philippinestar: LP Standard Bearer Mar Roxas sa Comelec Rift: Ang mga ito ay may sapat na gulang. Maaari nilang malutas ito sa kanilang sarili. | @AlexisBromero</t>
  </si>
  <si>
    <t>Binay condemns killing https://t.co/c4wapMZJbO</t>
  </si>
  <si>
    <t>Kinondena ni Binay ang pagpatay sa https://t.co/c4wapmzjbo</t>
  </si>
  <si>
    <t>Between Jan. 1 and Nov. 30 last year, Binay already shelled out P595,713,000 for TV ads. https://t.co/WxqeTYhfIq https://t.co/KG1MqMV0tT</t>
  </si>
  <si>
    <t>Sa pagitan ng Enero 1 at Nob. https://t.co/wxqetyhfiq https://t.co/kg1mqmv0tt</t>
  </si>
  <si>
    <t>Binay camp condemns killing of Laguna councilor bet https://t.co/fEUqXelLar https://t.co/HYfNq5UMtm</t>
  </si>
  <si>
    <t>Kinondena ng Binay Camp ang pagpatay kay Laguna Councilor bet https://t.co/feuqxellar https://t.co/hyfnq5umtm</t>
  </si>
  <si>
    <t>I don't get why people would actually vote Binay and Roxas over MDS. Please enlighten me!!!! I don't see any aspect where they outweigh MDS</t>
  </si>
  <si>
    <t>Hindi ko nakukuha kung bakit talagang iboboto ng mga tao sina Binay at Roxas sa MDS. Mangyaring paliwanagan ako !!!! Wala akong makitang aspeto kung saan sila higit sa MDS</t>
  </si>
  <si>
    <t>RT @francesgarsain: Binay's political advertisement never fails to irritate me</t>
  </si>
  <si>
    <t>RT @francesgarsain: Ang pampulitikang patalastas ni Binay ay hindi kailanman nabigo na inisin ako</t>
  </si>
  <si>
    <t>Ombudsman upholds criminal charges vs VP Binay, son https://t.co/whHWZwFpxD</t>
  </si>
  <si>
    <t>Ang Ombudsman ay nagtataguyod ng mga singil sa kriminal vs vp binay, anak https://t.co/WHHWZWFPXD</t>
  </si>
  <si>
    <t>Im done listening to a mad monarchist who believes that Duterte should ordain himself king of the archipelago. Poor man.</t>
  </si>
  <si>
    <t>Tapos na ako sa pakikinig sa isang baliw na monarkista na naniniwala na dapat na inorden ni Duterte ang kanyang sarili na hari ng kapuluan. Mahirap na tao.</t>
  </si>
  <si>
    <t>Artists For Mar Roxas: https://t.co/Z5zWwEExKK via @YouTube</t>
  </si>
  <si>
    <t>Mga Artista para sa Mar Roxas: https://t.co/z5zwweExkk sa pamamagitan ng @youtube</t>
  </si>
  <si>
    <t>Binay: ‘This is the eve of our freedom from poverty’ - https://t.co/LmWEzc0piA #PHvote https://t.co/GU5CjO7xVB</t>
  </si>
  <si>
    <t>Binay: 'Ito ang bisperas ng ating kalayaan mula sa kahirapan' - https://t.co/lmwezc0pia #phvote https://t.co/gu5cjo7xvb</t>
  </si>
  <si>
    <t>Binay vows to continue CCT program https://t.co/qknBStdFoW</t>
  </si>
  <si>
    <t>Mga panata ng binay upang ipagpatuloy ang programa ng CCT https://t.co/QKNBSTDFOW</t>
  </si>
  <si>
    <t>Lol just kidding. ??????</t>
  </si>
  <si>
    <t>Nagbibiro lang ako. ??????</t>
  </si>
  <si>
    <t>Binay will be staring in a movie called "The Dark Force Awakens" @Jimparedes #NogNogHambog</t>
  </si>
  <si>
    <t>Si Binay ay tatitigan sa isang pelikula na tinatawag na "The Dark Force Awakens" @jimparedes #nognoghambog</t>
  </si>
  <si>
    <t>T-Shirts Binay and Honasan distributed on Good Friday had the words, "President Binay 2016" and "President Binay, VP Gringo" #Talkph</t>
  </si>
  <si>
    <t>Ang mga T-shirt na sina Binay at Honasan ay ipinamamahagi sa Magandang Biyernes ay may mga salitang, "Pangulong Binay 2016" at "Pangulong Binay, VP Gringo" #talkph</t>
  </si>
  <si>
    <t>When Pnoy and Mar Roxas talk about Democracy ??????</t>
  </si>
  <si>
    <t>Kapag pinag -uusapan nina Pnoy at Mar Roxas ang tungkol sa demokrasya ??????</t>
  </si>
  <si>
    <t>I admire Senator Grace Poe for not falling into trap and fight until the Election day. Dedication over power. #PatasnaLaban</t>
  </si>
  <si>
    <t>Hinahangaan ko si Senador Grace Poe na hindi nahuhulog sa bitag at lumaban hanggang sa araw ng halalan. Dedikasyon sa kapangyarihan. #Patasnalamaban</t>
  </si>
  <si>
    <t>RT @pointless_drama: Whatever! VP Binay..</t>
  </si>
  <si>
    <t>RT @Pointless_Drama: Anuman! VP Binay ..</t>
  </si>
  <si>
    <t>RT @kevinxkirby: Only Binay ? Hmm Yeah Only You :D https://t.co/wLLHKF0FEB</t>
  </si>
  <si>
    <t>RT @kevinxkirby: Binay lang? Hmm yeah ka lang: d https://t.co/wllhkf0feb</t>
  </si>
  <si>
    <t>All about vice president Binay #WantedPresident</t>
  </si>
  <si>
    <t>Lahat tungkol sa Bise Presidente Binay #WantedPresident</t>
  </si>
  <si>
    <t>Or is it more because of Binay giving no light (pun intended) in the current administration? #PHVote #Pilipinas2016</t>
  </si>
  <si>
    <t>O higit pa ito dahil sa Binay na hindi nagbibigay ng ilaw (pun intended) sa kasalukuyang administrasyon? #Phvote #Pilipinas2016</t>
  </si>
  <si>
    <t>or tell us if someone from pnp protecting napoles brother and binay bagmen - reason why they can't be found.</t>
  </si>
  <si>
    <t>O sabihin sa amin kung ang isang tao mula sa PNP na nagpoprotekta sa Napoles Brother at Binay Bagmen - dahilan kung bakit hindi nila matagpuan.</t>
  </si>
  <si>
    <t>everyday it's bir vs pia.</t>
  </si>
  <si>
    <t>Araw -araw ito ay bir vs pia.</t>
  </si>
  <si>
    <t>I am no longer working for Mar Roxas, but this story deserves to be told https://t.co/Wt4QCgVTwt</t>
  </si>
  <si>
    <t>Hindi na ako nagtatrabaho para sa Mar Roxas, ngunit ang kuwentong ito ay nararapat na masabihan https://t.co/wt4qcgvtwt</t>
  </si>
  <si>
    <t>.MARoxas says #LaglagBala issue may be part of demolition job vs. govt https://t.co/92LJ8yTNq2 https://t.co/dBKP2UTa4D</t>
  </si>
  <si>
    <t>.Maroxas sabi ng #laglagbala isyu ay maaaring bahagi ng demolition job kumpara sa govt https://t.co/92lj8ytnq2 https://t.co/dbkp2uta4d</t>
  </si>
  <si>
    <t>Mar regrets Grace turned down to fight Duterte for country's sake. No Mar, it was to save the country from more of the same Noynoy rule. ??</t>
  </si>
  <si>
    <t>Pinagsisisihan ni Mar si Grace upang labanan si Duterte para sa kapakanan ng bansa. Hindi Mar, ito ay upang mailigtas ang bansa mula sa higit pa sa parehong panuntunan ng Noynoy. ??</t>
  </si>
  <si>
    <t>BINAY is now in the last place! POE up by 1 place. https://t.co/Tng3NWXue8 #halalan2016 #phvote #eleksyon2016 https://t.co/BN0nRVlN0O</t>
  </si>
  <si>
    <t>Si Binay ay nasa huling lugar na ngayon! Poe up ng 1 lugar. https://t.co/tng3nwxue8 #halalan2016 #phvote #eleksyon2016 https://t.co/bn0nrvln0o</t>
  </si>
  <si>
    <t>#Binay:Corruption steals from the poor. It steals the promise of a brighter future! https://t.co/roMv7alVPv</t>
  </si>
  <si>
    <t>#Binay: Ang katiwalian ay nagnanakaw mula sa mahihirap. Nagnanakaw ito ng pangako ng isang mas maliwanag na hinaharap! https://t.co/romv7Alvpv</t>
  </si>
  <si>
    <t>Binay, Binay... Just keep quiet.  https://t.co/lzPSAVfUB8</t>
  </si>
  <si>
    <r>
      <rPr/>
      <t xml:space="preserve">Binay, Binay ... manahimik ka lang. </t>
    </r>
    <r>
      <rPr>
        <color rgb="FF1155CC"/>
        <u/>
      </rPr>
      <t>https://t.co/lzpsavfub8</t>
    </r>
  </si>
  <si>
    <t>#Duterte Thou shall not kill,#GracePoe Thou shalt not renounce allegiance  to country.Binay Thou shalt not steal! https://t.co/YZBb5zbMZH</t>
  </si>
  <si>
    <t>#Duterte hindi ka papatay,#Gracepoe hindi ka tatanggihan ang katapatan sa bansa.Binay hindi ka magnanakaw! https://t.co/yzbb5zbmzh</t>
  </si>
  <si>
    <t>Mar Roxas on the 2nd place.</t>
  </si>
  <si>
    <t>Mar Roxas sa ika -2 lugar.</t>
  </si>
  <si>
    <t>MAR Roxas' withdraws, says he doesn't wish to create trouble https://t.co/krJlldpMZX | via News 5</t>
  </si>
  <si>
    <t>Ang pag -atras ni Mar Roxas, sinabi na hindi niya nais na lumikha ng problema https://t.co/krjlldpmzx | Via News 5</t>
  </si>
  <si>
    <t>Mar Roxas and Jejomar Binay should watch #MyCandidate. They will surely learn a lesson. https://t.co/l9LBqSfzRR</t>
  </si>
  <si>
    <t>Ang Mar Roxas at Jejomar Binay ay dapat manood ng #mycandidate. Tiyak na matututo sila ng isang aralin. https://t.co/l9lbqsfzrr</t>
  </si>
  <si>
    <t>Binay camp: PNoy's rice sufficiency program a failure https://t.co/R6JKHoByST https://t.co/9VNhZ08dXG</t>
  </si>
  <si>
    <t>Binay Camp: Pnoy's Rice Sufficiency Program Isang pagkabigo https://t.co/r6jkhobyst https://t.co/9vnhz08dxg</t>
  </si>
  <si>
    <t>I wouldn't be surprised if Mar Roxas won this election ??</t>
  </si>
  <si>
    <t>Hindi ako magulat kung nanalo si Mar Roxas sa halalan na ito ??</t>
  </si>
  <si>
    <t>@PhilippineStar @janvicmateo looking good VP Binay. #OnlyBinayNangabakIlocos</t>
  </si>
  <si>
    <t>@Philippinestar @janvicmateo Naghahanap ng magandang vp binay. #Onlybinaynangabakilocos</t>
  </si>
  <si>
    <t>It's totally fine if Miriam will not win, but seeing her below Roxas and Binay is irrational. ????? #NeverAgain #HalalanResults</t>
  </si>
  <si>
    <t>Ito ay ganap na mabuti kung si Miriam ay hindi mananalo, ngunit nakikita siya sa ibaba ng Roxas at Binay ay hindi makatwiran. ????? #Neveragain #HalalanResults</t>
  </si>
  <si>
    <t>Hon. Jejomar Binay, Vice President is now giving his speech in PBCE @cocoalcuaz https://t.co/Dg6pdekSKd</t>
  </si>
  <si>
    <t>Hon. Jejomar Binay, binibigyan ngayon ng bise presidente ang kanyang pagsasalita sa pbce @cocoalcuaz https://t.co/dg6pdekskd</t>
  </si>
  <si>
    <t>Binay to get briefing from his campaign team on changes in the format of presidential debate set on Sunday. (via @TheStandard_PH)</t>
  </si>
  <si>
    <t>Binay upang makakuha ng pagtatagubilin mula sa kanyang koponan sa kampanya sa mga pagbabago sa format ng debate ng pangulo na itinakda sa Linggo. (sa pamamagitan ng @thestandard_ph)</t>
  </si>
  <si>
    <t>#RoxasRobredo2016 get Limlingan; your worries will be gone.</t>
  </si>
  <si>
    <t>#Roxasrobredo2016 Kumuha ng Limlingan; Ang iyong mga alalahanin ay mawawala.</t>
  </si>
  <si>
    <t>New campaign ad of Mar Roxas omg</t>
  </si>
  <si>
    <t>Bagong kampanya ad ng Mar Roxas OMG</t>
  </si>
  <si>
    <t>Itchura ni Abby Binay ang wala.</t>
  </si>
  <si>
    <t>Itchura ni Abby Binay Ang wala.</t>
  </si>
  <si>
    <t>KOREKong!!!   #RoxasNa   #ItuloyAngDaangmatuwid  Mar Roxas minus the ‘razzle dazzle’ https://t.co/cN4RwDQPTH via @inquirerdotnet</t>
  </si>
  <si>
    <t>Korekong !!! #Roxasna #ituloyangdaangmatuwid mar roxas minus ang 'razzle dazzle' https://t.co/cn4rwdqpth sa pamamagitan ng @inquirerdotnet</t>
  </si>
  <si>
    <t>RT @azeleenann: Mar Roxas forever arrogant, I can't imagine him as a president plus the irritating first lady on his side.</t>
  </si>
  <si>
    <t>RT @azeleenann: Si Mar Roxas Forever Arrogant, hindi ko siya maisip bilang isang pangulo kasama ang nakakainis na unang ginang sa kanyang tagiliran.</t>
  </si>
  <si>
    <t>What really happened between Alfred Romualdez, Mar Roxas and Yolanda? https://t.co/l29uG2oz30</t>
  </si>
  <si>
    <t>Ano talaga ang nangyari sa pagitan nina Alfred Romualdez, Mar Roxas at Yolanda? https://t.co/l29ug2oz30</t>
  </si>
  <si>
    <t>JUST IN. LP standard bearer maroxas to issue a statement Tuesday. His spokesman Barry Gutierrez declined to elaborate | via alexisbromero</t>
  </si>
  <si>
    <t>Sa loob lang. Ang LP Standard Bearer Maroxas upang mag -isyu ng pahayag noong Martes. Ang kanyang tagapagsalita na si Barry Gutierrez ay tumanggi upang ipaliwanag | sa pamamagitan ng Alexisbromero</t>
  </si>
  <si>
    <t>So, I have decided. I won't vote for #DU30. I won't even vote for Roxas, too. As well as Binay and Poe. Heck, I... https://t.co/sTtwv80igQ</t>
  </si>
  <si>
    <t>Kaya, nagpasya ako. Hindi ako iboboto para sa #du30. Hindi rin ako bumoto para kay Roxas. Pati na rin sina Binay at Poe. Heck, i ... https://t.co/sttwv80igq</t>
  </si>
  <si>
    <t>Why must Roxas supporters blame Grace Poe for the defeat of Mar? Blame instead Roxas' campaign manager, the President of the Philippines.</t>
  </si>
  <si>
    <t>Bakit dapat sisihin ng mga tagasuporta ng Roxas si Grace Poe sa pagkatalo ni Mar? Sinisisi sa halip na manager ng kampanya ni Roxas, ang pangulo ng Pilipinas.</t>
  </si>
  <si>
    <t>Of all the candidates did you notice that VP Binay is silent on anti-corruption drive? If he promised that, maybe he'll go to jail. #TalkPH</t>
  </si>
  <si>
    <t>Sa lahat ng mga kandidato napansin mo na ang VP Binay ay tahimik sa anti-corruption drive? Kung ipinangako niya iyon, baka mapunta siya sa kulungan. #Talkph</t>
  </si>
  <si>
    <t>Trillanes quickly shattered the supposed mountain of defence from Binay ads. Which turns out to be Evidence against Binay! #PoliticsPH</t>
  </si>
  <si>
    <t>Mabilis na sinira ni Trillanes ang dapat na bundok ng pagtatanggol mula sa mga ad sa Binay. Alin ang naging katibayan laban kay Binay! #Politicsph</t>
  </si>
  <si>
    <t>They try to bring DUTERTE down. But sorry, DUTERTE TILL THE END.</t>
  </si>
  <si>
    <t>Sinusubukan nilang ibagsak si Duterte. Ngunit paumanhin, Duterte hanggang sa huli.</t>
  </si>
  <si>
    <t>Not voting at all is worst than voting for Alma, Pacquio, or Binay. So shut up nalang.</t>
  </si>
  <si>
    <t>Ang hindi pagboto sa lahat ay pinakamasama kaysa sa pagboto para sa Alma, Pacquio, o Binay. Kaya shut up Nalang.</t>
  </si>
  <si>
    <t>The good thing w/ Mar Roxas is that u don't need to destroy him. Just let him speak, he'll naturally destroy himself.
FIGHT FOR DIGONG</t>
  </si>
  <si>
    <t>Ang magandang bagay w/ mar roxas ay hindi mo kailangang sirain siya. Hayaan mo lang siyang magsalita, natural na sirain niya ang kanyang sarili.
Ipaglaban para kay Digong</t>
  </si>
  <si>
    <t>@leaaaloves *Binay dies*</t>
  </si>
  <si>
    <t>@leaaaloves *namatay si Binay *</t>
  </si>
  <si>
    <t>Binay &amp;gt; Roxas #justsaying</t>
  </si>
  <si>
    <t>Binay &amp; gt; Roxas #justsaying</t>
  </si>
  <si>
    <t>and here's the hilarious thing why would Mar Roxas will sponsor a Binay ad?</t>
  </si>
  <si>
    <t>At narito ang masayang -maingay na bagay kung bakit isusuportahan ni Mar Roxas ang isang ad sa Binay?</t>
  </si>
  <si>
    <t>The latter is having a wild imagination for blaming the LP.</t>
  </si>
  <si>
    <t>Ang huli ay nagkakaroon ng ligaw na imahinasyon para sa pagsisi sa LP.</t>
  </si>
  <si>
    <t>You got my vote po. ?? #GobyernongMayPuso #Go4Poe #Halalan2016 #BumotoAko https://t.co/adfGvUzXIw</t>
  </si>
  <si>
    <t>Nakuha mo ang aking boto PO. ?? #Gobyernongmaypuso #go4poe #halalan2016 #bumotoako https://t.co/adfgvuzxiw</t>
  </si>
  <si>
    <t>Latest survey shows Poe leading, followed by Binay, and Roxas and Duterte tied at thrid https://t.co/cJ55uyboJz https://t.co/t1GFvvIDFJ</t>
  </si>
  <si>
    <t>Ang pinakabagong survey ay nagpapakita ng Poe na nangunguna, na sinundan ng Binay, at sina Roxas at Duterte na nakatali sa thrid https://t.co/cj55Uybojz https://t.co/t1gfvidfj</t>
  </si>
  <si>
    <t>It is not just black propaganda but clearly a cyber bullying and  a desperate action.</t>
  </si>
  <si>
    <t>Ito ay hindi lamang itim na propaganda ngunit malinaw na isang cyber bullying at isang desperadong pagkilos.</t>
  </si>
  <si>
    <t>Duterte till the End.</t>
  </si>
  <si>
    <t>Duterte hanggang sa huli.</t>
  </si>
  <si>
    <t>Binay calls Duterte ‘abnormal,’ says he has ‘sick mind’ https://t.co/hLHsPCOYE9 | @MJcayabyabINQ #VotePH2016 #PiliPinas2016</t>
  </si>
  <si>
    <t>Tinatawag ni Binay si Duterte na 'abnormal,' sabi niya na mayroon siyang 'sakit na isip' https://t.co/hlhspcoye9 | @Mjcayabyabinq #Voteph2016 #Pilipinas2016</t>
  </si>
  <si>
    <t>Warning:VP Binay taps Puno as campaign adviser https://t.co/5AJ6855c9D via inquirerdotnet</t>
  </si>
  <si>
    <t>Babala: VP Binay Taps Puno bilang Campaign Adviser https://t.co/5aj6855c9d sa pamamagitan ng Inquirerdotnet</t>
  </si>
  <si>
    <t>Official Gazette of the Republic of the Philippines Mar Roxas Mar Roxas 2016 Noynoy Aquino (P-Noy) DOTC... https://t.co/zafKwf2CtF</t>
  </si>
  <si>
    <t>Opisyal na Gazette ng Republika ng Philippines Mar Roxas Mar Roxas 2016 Noynoy Aquino (P-Noy) Dotc ... https://t.co/zafkwf2ctf</t>
  </si>
  <si>
    <t>Go Mar Roxas! Go go go!</t>
  </si>
  <si>
    <t>"MAR ROXAS NOW IN 2nd PLACE" https://t.co/hXHlL4xJWE</t>
  </si>
  <si>
    <t>"Mar Roxas Ngayon sa 2nd Place" https://t.co/hxhll4xjwe</t>
  </si>
  <si>
    <t>Binay says he knows Limlingan's physical condition, not his whereabouts https://t.co/PhpIm2HXWb</t>
  </si>
  <si>
    <t>Sinabi ni Binay na kilala niya ang pisikal na kondisyon ni Limlingan, hindi ang kanyang kinaroroonan https://t.co/phpim2hxwb</t>
  </si>
  <si>
    <t>To Roxas-Trillanes, if Mr. #Duterte is your mission, then finish it.Cause we'll be w/ #DuterteTillTheEnd of the line https://t.co/sUbPKcMjUR</t>
  </si>
  <si>
    <t>Sa Roxas-Trillanes, kung si G. #Duterte ang iyong misyon, pagkatapos ay tapusin ito.cause Kami ay w/#dutertetilltheend ng linya https://t.co/subpkcmjur</t>
  </si>
  <si>
    <t>Binay tells Pasay seniors he will turn 4Ps to 5Ps. Last P means free Pustiso. Senior citizens laugh | Joyceilas https://t.co/Uu8cLtfvgf | …</t>
  </si>
  <si>
    <t>Sinasabi ni Binay sa Pasay Seniors na siya ay magiging 4PS sa 5ps. Ang huling p ay nangangahulugang libreng pustiso. Tumatawa ang mga senior citizen | Joyceilas https://t.co/uu8cltfvgf | …</t>
  </si>
  <si>
    <t>@cool_3rd @cool_3rd Now Mar Roxas buying all the Dance Kids Finals ads! Hahaha</t>
  </si>
  <si>
    <t>@cool_3rd @cool_3rd ngayon mar roxas pagbili ng lahat ng mga sayaw na finals finals! Hahaha</t>
  </si>
  <si>
    <t>I don't know why they're bashing KN, is it bcs of the "so called violation" or bcs they support Mar Roxas? It's their choice pakialam nyo?</t>
  </si>
  <si>
    <t>Hindi ko alam kung bakit sila bashing kn, ito ba ay BCS ng "tinatawag na paglabag" o BCS na sinusuportahan nila ang Mar Roxas? Ito ang kanilang napiling Pakalaam nyo?</t>
  </si>
  <si>
    <t>RT @jacemadianda: Only Binay touches my skin, what touches yours? ahahhahaha</t>
  </si>
  <si>
    <t>RT @jacemadianda: Tanging si Binay ang humipo sa aking balat, ano ang nakakaantig sa iyo? ahahahaha</t>
  </si>
  <si>
    <t>Binay can’t believe he’s losing!https://t.co/wdTtSRqUUD via @inquirerdotnet</t>
  </si>
  <si>
    <t>Hindi makapaniwala si Binay na natalo siya! Https: //t.co/wdttsrquud sa pamamagitan ng @inquirerdotnet</t>
  </si>
  <si>
    <t>If you will recall, VP Binay has over 200 bank accounts, which he could not explain. #TalkPH</t>
  </si>
  <si>
    <t>Kung maaalala mo, ang VP Binay ay may higit sa 200 mga account sa bangko, na hindi niya maipaliwanag. #Talkph</t>
  </si>
  <si>
    <t>Mar Roxas at Leni Robredo po. https://t.co/H5rlzm8Olm</t>
  </si>
  <si>
    <t>Mar Roxas sa Leni Robredo Po. https://t.co/h5rlzm8olm</t>
  </si>
  <si>
    <t>RT @Lexter_is_Here: how anyone can even think of voting Mar Roxas is beyond me. the guy is an incompetent pushover who lacks common sense. …</t>
  </si>
  <si>
    <t>RT @LEXTER_IS_HERE: Paano kahit sino ang maaaring mag -isip ng pagboto sa Mar Roxas ay lampas sa akin. Ang tao ay isang walang kakayahan na pushover na walang katuturan. …</t>
  </si>
  <si>
    <t>Mar: Concrete Plans</t>
  </si>
  <si>
    <t>Mar: Mga kongkretong plano</t>
  </si>
  <si>
    <t>@iamkarendavila Your interview with Alma Moreno was a headstart to getting to know our candidates. Still, I'd like to hear Nancy Binay too!</t>
  </si>
  <si>
    <t>@iamkarendavila Ang iyong pakikipanayam kay Alma Moreno ay isang headstart upang makilala ang aming mga kandidato. Gayunpaman, nais kong marinig din si Nancy Binay!</t>
  </si>
  <si>
    <t>@JuanComPh How Binay Looks Side by Side with Other Beloved World Leaders https://t.co/IvWGtkts64 #JuanComPh</t>
  </si>
  <si>
    <t>@Juancomph kung paano nakatingin si Binay sa iba pang minamahal na pinuno ng mundo https://t.co/ivwgtkts64 #juancomph</t>
  </si>
  <si>
    <t>SWS: Binay still on top despite percentage drop; Duterte, Poe tied for second https://t.co/HRDcjp8V3o</t>
  </si>
  <si>
    <t>SWS: Si Binay ay nasa itaas pa rin sa kabila ng pagbagsak ng porsyento; Si Duterte, Poe ay nakatali para sa pangalawang https://t.co/hrdcjp8v3o</t>
  </si>
  <si>
    <t>Abby Binay and Monique Lagdameo working it @manila_bulletin https://t.co/eKpi0EOEDX</t>
  </si>
  <si>
    <t>Si Abby Binay at Monique Lagdameo ay nagtatrabaho ito @manila_bulletin https://t.co/ekpi0eoedx</t>
  </si>
  <si>
    <t>That anti duterte commercial? It’s a fuel thrown to keep the fire burning! Keep the faith. Change is coming.</t>
  </si>
  <si>
    <t>Ang komersyal na anti Duterte na iyon? Ito ay isang gasolina na itinapon upang mapanatili ang pagkasunog ng apoy! Panatiliin ang paniniwala. Darating ang pagbabago.</t>
  </si>
  <si>
    <t>Vice President of the Philippines: Hon. Jejomar Binay @ University of Batangas. @ University of Batangas https://t.co/A0AtDlQFnL</t>
  </si>
  <si>
    <t>Bise Presidente ng Pilipinas: Hon. Jejomar Binay @ University of Batangas. @ University of Batangas https://t.co/a0atdlqfnl</t>
  </si>
  <si>
    <t>#BeautyAndTheBestieParade</t>
  </si>
  <si>
    <t>#Beautyandthebestieparade</t>
  </si>
  <si>
    <t>Binay and Roxas are the same. They both run not for public but for their personal interest. Shame. #VotePH2016 @inquirerdotnet</t>
  </si>
  <si>
    <t>Ang Binay at Roxas ay pareho. Pareho silang tumatakbo hindi para sa publiko ngunit para sa kanilang personal na interes. Nakakahiya. #Voteph2016 @inquirerdotnet</t>
  </si>
  <si>
    <t>Grace Poe's ad abt respecting women is too dramatic but it has no substance. What policies are she proposing to help address women's issues?</t>
  </si>
  <si>
    <t>Ang ad ni Grace Poe ay nagrespeto sa mga kababaihan ay masyadong dramatiko ngunit wala itong sangkap. Anong mga patakaran ang ipinapanukala niyang makatulong na matugunan ang mga isyu ng kababaihan?</t>
  </si>
  <si>
    <t>@MarRoxasPH winning the debate with CONCRETE plans &amp;amp; FACTS..Binay is playing it safe..@SenGracePOE is mouthing generalities..Digong, wala!</t>
  </si>
  <si>
    <t>@Marroxasph na nanalo ng debate na may mga kongkretong plano at amp; Mga Katotohanan..Binay ay naglalaro ito ng ligtas ..@Sengracepoe ay mouting generalities..digong, wala!</t>
  </si>
  <si>
    <t>RE-POST:
Mar Roxas, we are warning you:
Play dirty, and we'll play rough.
Play fair, and we'll play fair too.
Do... https://t.co/WYUu7ItpxJ</t>
  </si>
  <si>
    <t>Muling post:
Mar Roxas, binabalaan ka namin:
Maglaro ng marumi, at maglaro kami ng magaspang.
Maglaro ng patas, at maglaro din kami ng patas.
Gawin ... https://t.co/wyuu7itpxj</t>
  </si>
  <si>
    <t>From Duterte to ROXAS RISING (c)TSM https://t.co/UZtHGuoR7m</t>
  </si>
  <si>
    <t>Mula sa Duterte hanggang Roxas Rising (C) TSM https://t.co/uzthguor7m</t>
  </si>
  <si>
    <t>I know I'm not yet a registered voter but this is too much! Pls spread! Let your vote be heard!</t>
  </si>
  <si>
    <t>Alam kong hindi pa ako isang rehistradong botante ngunit ito ay labis! Kumalat ang pls! Hayaang marinig ang iyong boto!</t>
  </si>
  <si>
    <t>DUTERTE TILL THE END https://t.co/7v3iYsZvlZ</t>
  </si>
  <si>
    <t>Duterte hanggang sa wakas https://t.co/7v3iyszvlz</t>
  </si>
  <si>
    <t>Binay: Paradox of economy is due to ineffective, incompetent government. We need to evolve efficient logistic system for island economies</t>
  </si>
  <si>
    <t>Binay: Ang kabalintunaan ng ekonomiya ay dahil sa hindi epektibo, walang kakayahan na pamahalaan. Kailangan nating magbago ng mahusay na sistema ng logistic para sa mga ekonomiya ng isla</t>
  </si>
  <si>
    <t>Post shared: When it comes to VP Binay, Taberna pretends not to see any evidence (even if evidence is... https://t.co/nCVoFFVDm0</t>
  </si>
  <si>
    <t>Ibinahagi ang Post: Pagdating sa VP Binay, nagpapanggap si Taberna na huwag makita ang anumang katibayan (kahit na ang katibayan ay ... https://t.co/ncvoffvdm0</t>
  </si>
  <si>
    <t>@kennethgaron yes! Since they are endorsing MAR ROXAS from the beginning  #ABiaSCBN</t>
  </si>
  <si>
    <t>@kennethgaron oo! Dahil inendorso nila ang Mar Roxas mula sa simula na #ABIASCBN</t>
  </si>
  <si>
    <t>At this point, you may have to do another Mar Roxas, Mar Roxas.</t>
  </si>
  <si>
    <t>Sa puntong ito, maaaring kailanganin mong gumawa ng isa pang Mar Roxas, Mar Roxas.</t>
  </si>
  <si>
    <t>Binay giving importance to the poor families.</t>
  </si>
  <si>
    <t>Binibigyang -kahalagahan ni Binay ang mga mahihirap na pamilya.</t>
  </si>
  <si>
    <t>All I thought it will be a battle between Duterte and Miriam for number 1. Roxas being the 2nd? How? #Election2016</t>
  </si>
  <si>
    <t>Ang naisip ko lang ay magiging isang labanan sa pagitan nina Duterte at Miriam para sa numero 1. Si Roxas ang ika -2? Paano? #Halalan2016</t>
  </si>
  <si>
    <t>This pic of my president was taken yesterday @ Mar Roxas' official campaign kickoff in Capiz &amp;amp;… https://t.co/3Phz41umX2</t>
  </si>
  <si>
    <t>Ang pic ng aking pangulo ay kinuha kahapon @ opisyal na kampanya ng kickoff ng mar roxas 'sa capiz &amp; amp; ... https://t.co/3phz41umx2</t>
  </si>
  <si>
    <t>Poe advisers say they’re more than a match for Binay’s Puno https://t.co/I4bzeJBdYw</t>
  </si>
  <si>
    <t>Sinabi ng mga tagapayo ni Poe na higit pa sa isang tugma para sa Binay's Puno https://t.co/i4bzejbdyw</t>
  </si>
  <si>
    <t>LOOK: 'Binay' sign ala Hollywood rises on Banaue Rice Terraces https://t.co/15uhG8oz5T ...just take it down! Epal tong si nognog</t>
  </si>
  <si>
    <t>Hanapin: 'Binay' sign ala hollywood ay tumataas sa banaue rice terraces https://t.co/15Uhg8oz5t ... Dalhin mo lang ito! Epal Tong Si Nognog</t>
  </si>
  <si>
    <t>@RandomTweetsPH1 alden was never on the list. Mar roxas wouldn't want someone who'll dubsmash for his campaign. Thats sick as fvck ??</t>
  </si>
  <si>
    <t>@Randomtweetsph1 Si Alden ay hindi kailanman nasa listahan. Ayaw ni Mar Roxas ng isang tao na dubsmash para sa kanyang kampanya. Iyon ay may sakit bilang fvck ??</t>
  </si>
  <si>
    <t>8. EVERYDAYILOVEYOU Forevermore</t>
  </si>
  <si>
    <t>8. Araw -araw na walang hanggan</t>
  </si>
  <si>
    <t>9. KimXiOMN 6DaysToGo</t>
  </si>
  <si>
    <t>9. KIMXIOMN 6DAYSTOGO</t>
  </si>
  <si>
    <t>BREAKING: Mar Roxas to Grace Poe: Let's talk https://t.co/TF9R527XkQ #PHVote https://t.co/lbhXHBzWAb</t>
  </si>
  <si>
    <t>Breaking: Mar Roxas kay Grace Poe: Talk tayo https://t.co/tf9r527xkq #phvote https://t.co/lbhxhbzwab</t>
  </si>
  <si>
    <t>Either #SiMiriamAngSagot  Nor President DUTERTE</t>
  </si>
  <si>
    <t>Alinman sa #simiriamaksagot o Pangulong Duterte</t>
  </si>
  <si>
    <t>@TheTigerMudra what's the story abt remulla-binay?</t>
  </si>
  <si>
    <t>@Thetigermudra Ano ang kwento abt remulla-binay?</t>
  </si>
  <si>
    <t>06-02-15
Now, Sen. Poe versus Sen. Binay!
Philippines officials are never working in harmony: http://t.co/uWeubxO5p4</t>
  </si>
  <si>
    <t>06-02-15
Ngayon, Sen. Poe Versus Sen. Binay!
Ang mga opisyal ng Pilipinas ay hindi kailanman gumagana sa pagkakaisa: http://t.co/uweubxo5p4</t>
  </si>
  <si>
    <t>Binay: Roses are red, Violets are blue. I am black.
HAHAHAHAHAHAHAHHA</t>
  </si>
  <si>
    <t>Binay: Ang mga rosas ay pula, asul ang mga violets. Ako ay itim.
Hahahahahahahha</t>
  </si>
  <si>
    <t>No hate kay Poe and Duterte though. In the end, it's the duty of every Filipino to unite behind the new government.</t>
  </si>
  <si>
    <t>Walang poot Kay Poe at Duterte. Sa huli, tungkulin ng bawat Pilipino na magkaisa sa likod ng bagong pamahalaan.</t>
  </si>
  <si>
    <t>Binay: ‘Endo’ not allowed under the law I @MJcayabyabINQ #VotePH2016 #PilipinasDebates2016 https://t.co/wYQOFoobgW</t>
  </si>
  <si>
    <t>Binay: 'endo' hindi pinapayagan sa ilalim ng batas i @mjcayabyabinq #voteph2016 #pilipinasdebates2016 https://t.co/wyqofooBgw</t>
  </si>
  <si>
    <t>RT @ArvinYana: Imagine what havoc a #Binay - #Marcos  administration can wreak</t>
  </si>
  <si>
    <t>RT @arvinyana: Isipin kung ano ang maaaring mag -wreak ng #binay - #marcos administration ay maaaring mag -wreak</t>
  </si>
  <si>
    <t>Who’s afraid of #2016 ? https://t.co/a4MjsWXtES</t>
  </si>
  <si>
    <t>Sino ang natatakot sa #2016? https://t.co/a4mjswxtes</t>
  </si>
  <si>
    <t>Seriously though, what will happwn to the Philippines if we have Manny Pacquiao, Alma Moreno and the binays in our senate? Smh...</t>
  </si>
  <si>
    <t>Seryoso bagaman, ano ang maligaya sa Pilipinas kung mayroon tayong Manny Pacquiao, Alma Moreno at ang Binays sa ating Senado? SMH ...</t>
  </si>
  <si>
    <t>Duterte approves of Miriam’s presidential bid, says he won’t endorse Mar https://t.co/rIlJkFFN63</t>
  </si>
  <si>
    <t>Inaprubahan ni Duterte ang pag -bid ng pangulo ni Miriam, sinabi na hindi niya tatanggapin si Mar https://t.co/riljkffn63</t>
  </si>
  <si>
    <t>RT @KaDsSubic__: Daniel Padilla and Mar Roxas © https://t.co/czvq0mn3pY #PSYPagyanig https://t.co/U0d0w23S85</t>
  </si>
  <si>
    <t>RT @kadssubic__: Daniel Padilla at Mar Roxas © https://t.co/czvq0mn3py #psypagyanig https://t.co/u0d0w23s85</t>
  </si>
  <si>
    <t>Binay doubts gov’t readiness over farm jobs loss due to El Niño https://t.co/kiLfXxUVRm | @YGonzalesINQ https://t.co/of2Tyr86tN</t>
  </si>
  <si>
    <t>Binay Doubts Gov na Handa sa Pagkawala ng Mga Trabaho sa Bukid Dahil sa El Niño https://t.co/kilfxxuvrm | @Ygonzalesinq https://t.co/of2tyr86tn</t>
  </si>
  <si>
    <t>May the memory of your sacrifice never be far from my mind.</t>
  </si>
  <si>
    <t>Nawa ang memorya ng iyong sakripisyo ay hindi kailanman malayo sa aking isipan.</t>
  </si>
  <si>
    <t>1/2 Trillanes: If the Binay family believes that I can be intimidated and threatened from exposing them, they are badly mistaken. @UNTVLife</t>
  </si>
  <si>
    <t>1/2 Trillanes: Kung naniniwala ang pamilyang Binay na maaari akong matakot at banta mula sa paglantad sa kanila, hindi sila nagkakamali. @Untvlife</t>
  </si>
  <si>
    <t>THE STANDARD: Mar Roxas’ namesake withdraws from presidential race saying he only wants some attention &amp;amp; aid.</t>
  </si>
  <si>
    <t>Ang Pamantayan: Ang pangalan ng Mar Roxas ay umatras mula sa lahi ng pangulo na nagsasabing gusto lamang niya ang ilang pansin at amp; tulong.</t>
  </si>
  <si>
    <t>Before this man with a chick'n ass mouth named Mar Roxas steps into the scene, I already found yellow as an awful color. #AyawSaDILAW</t>
  </si>
  <si>
    <t>Bago ang taong ito na may isang bibig ng asno na nagngangalang Mar Roxas na hakbang sa eksena, natagpuan ko na ang dilaw bilang isang kakila -kilabot na kulay. #AyAWSADILAW</t>
  </si>
  <si>
    <t>When Binay gets to speak in front of the Makati Business Club I bet it's going to be... awkwaaardd...</t>
  </si>
  <si>
    <t>Kapag si Binay ay nagsasalita sa harap ng Makati Business Club I bet ITO ay magiging ... AWKWAAARDD ...</t>
  </si>
  <si>
    <t>Roxas to Poe? Why not Binay or Santiago? It's because Poe is for the yellowretards too. C'mon. It's obvious. #AyawSaDILAW #BongBong4VP ??????</t>
  </si>
  <si>
    <t>Roxas kay Poe? Bakit hindi binay o santiago? Ito ay dahil si Poe ay para sa mga Yellowretards din. C'mon. Halata. #AyAWSADILAW #Bongbong4vp ??????</t>
  </si>
  <si>
    <t>SC asked to remove VP Binay as Boy Scouts president | https://t.co/tGjFXoA5Oz</t>
  </si>
  <si>
    <t>Hiniling ng SC na alisin ang VP Binay bilang Pangulo ng Boy Scout | https://t.co/tgjfxoa5oz</t>
  </si>
  <si>
    <t>Sen. Alan Peter Cayetano on Friday accused Malacañang and the camps of presidential candidates Manuel “Mar” Roxas... https://t.co/bLAB37uATt</t>
  </si>
  <si>
    <t>Alan Peter Cayetano noong Biyernes ay inakusahan si Malacañang at ang mga kampo ng mga kandidato ng pangulo na si Manuel "Mar" Roxas ... https://t.co/blab37uatt</t>
  </si>
  <si>
    <t>It was apparent that Karen was offended by VP Binay. #PiliPinasDebates2016 #DuterteForPresident</t>
  </si>
  <si>
    <t>Malinaw na nasaktan si Karen ni VP Binay. #PilipinasDebates2016 #DuterteForpResident</t>
  </si>
  <si>
    <t>#OnlyBinayAgainstRape</t>
  </si>
  <si>
    <t>#Onlybinayagainstrape</t>
  </si>
  <si>
    <t>Binay ProWomen</t>
  </si>
  <si>
    <t>Binay Prowomen</t>
  </si>
  <si>
    <t>Even if you're for Defensor, Duterte, Mar, or Poe, we can all agree that Binay is shit. #PiliPinasDebates2016</t>
  </si>
  <si>
    <t>Kahit na para sa defensor, Duterte, Mar, o Poe, lahat tayo ay maaaring sumang -ayon na si Binay ay tae. #PilipinasDebates2016</t>
  </si>
  <si>
    <t>RT @guinebearpaul: #RememberingYolanda made me realize how fake Mar Roxas is.</t>
  </si>
  <si>
    <t>RT @guineBearpaul: #Rememberingyolanda ay napagtanto sa akin kung paano ang pekeng Mar Roxas.</t>
  </si>
  <si>
    <t>Senator Enrile backs Binay 2016 presidential bid, says he’s confident of Binay’s victory | helenmflores</t>
  </si>
  <si>
    <t>Sinusuportahan ni Senador Enrile si Binay 2016 Presidential Bid, sinabi niya na tiwala siya sa tagumpay ni Binay | Helenmflores</t>
  </si>
  <si>
    <t>Brave move by Mar Roxas to show up at the Senate even if he knows the issue is politically motivated and only aims to discredit him.</t>
  </si>
  <si>
    <t>Matapang na paglipat ni Mar Roxas upang magpakita sa Senado kahit na alam niya na ang isyu ay pampulitika na motivation at naglalayong siraan siya.</t>
  </si>
  <si>
    <t>With our Vice President Jejomar Binay.. https://t.co/aV9aVzGfak</t>
  </si>
  <si>
    <t>Kasama ang aming Bise Presidente Jejomar Binay .. https://t.co/av9avzgfak</t>
  </si>
  <si>
    <t>Binay's political ad is very annoying ??</t>
  </si>
  <si>
    <t>Nakakainis ang ad na pampulitika ni Binay ??</t>
  </si>
  <si>
    <t>Only Binay :)</t>
  </si>
  <si>
    <t>Binay lang :)</t>
  </si>
  <si>
    <t>@kevinyapjoco Plus, Binay's laid the groundwork years ago. Thing is, with govt machinery behind Mar, he needs to study what Binay's doing.</t>
  </si>
  <si>
    <t>@kevinyapjoco plus, inilatag ni Binay ang saligan ng mga taon na ang nakalilipas. Si Thing ay, kasama ang makinarya ng govt sa likod ng Mar, kailangan niyang pag -aralan ang ginagawa ni Binay.</t>
  </si>
  <si>
    <t>Binay, Poe, Santiago no-show in presidential debate in Cebu - Read: https://t.co/uawbFnlylP #BeFullyInformed</t>
  </si>
  <si>
    <t>Binay, Poe, Santiago no -show sa debate ng Pangulo sa Cebu - Basahin: https://t.co/Uawbfnlylp #befullyInformed</t>
  </si>
  <si>
    <t>Binay not part of welcome party for APEC summit | https://t.co/sIEeowEDn8 https://t.co/2R5Ug9Jh44</t>
  </si>
  <si>
    <t>Binay hindi bahagi ng Welcome Party para sa APEC Summit | https://t.co/Sieeowedn8 https://t.co/2r5ug9jh44</t>
  </si>
  <si>
    <t>These Mar Roxas tv ads are so annoying</t>
  </si>
  <si>
    <t>Ang mga ad na Mar Roxas TV na ito ay nakakainis</t>
  </si>
  <si>
    <t>Thanks Anti-Duterte for reuniting as again, this time we are STRONGER and more SOLID. Nobody can drag us down.?
DUTERTE TILL THE END</t>
  </si>
  <si>
    <t>Salamat sa anti-Duterte para sa muling pagsasama-sama, sa oras na ito kami ay mas malakas at mas solid. Walang sinuman ang maaaring mag -drag sa amin.?
Duterte hanggang sa huli</t>
  </si>
  <si>
    <t>Roxas' camp should stop mudslinging Duterte. Focus instead on proving us how "great" you claim to be. #Desperate #Pathetic #Trapo</t>
  </si>
  <si>
    <t>Ang kampo ni Roxas ay dapat ihinto ang pag -mud ng Duterte. Tumutok sa halip na patunayan sa amin kung paano "mahusay" na inaangkin mong maging. #Desperate #Pathetic #Trapo</t>
  </si>
  <si>
    <t>No need for Binay to prepare for Cebu debate—UNA https://t.co/soJgyw23m1 #VotePH2016</t>
  </si>
  <si>
    <t>Hindi na kailangan para sa Binay na maghanda para sa debate ng Cebu - Una https://t.co/sojgyw23m1 #Voteph2016</t>
  </si>
  <si>
    <t>Some ppol spin things2make thmselves look goodWhat really happened between Alfred Romualdez, Mar Roxas and Yolanda? https://t.co/nhZEsqPOW2</t>
  </si>
  <si>
    <t>Ang ilang mga ppol spin things2make thmself ay mukhang mabuti kung ano talaga ang nangyari sa pagitan nina Alfred Romualdez, Mar Roxas at Yolanda? https://t.co/nhzesqpow2</t>
  </si>
  <si>
    <t>I'm not pro-Marcos but sometimes I do wonder why Marcos closed ABS-CBN down? A: Coz of their manipulative/false media. DUTERTE TILL THE END</t>
  </si>
  <si>
    <t>Hindi ako pro-marcos ngunit kung minsan ay nagtataka ako kung bakit isinara ni Marcos ang ABS-CBN? A: Coz ng kanilang manipulative/maling media. Duterte hanggang sa huli</t>
  </si>
  <si>
    <t>Because I'm petty - only MDS was singing the national anthem. Poe was the first to put her hand on her chest. Duterte, the last. #phdebate</t>
  </si>
  <si>
    <t>Dahil ako ay maliit - tanging ang MDS lamang ang kumakanta ng pambansang awit. Si Poe ang unang inilagay ang kanyang kamay sa kanyang dibdib. Si Duterte, ang huli. #phdebate</t>
  </si>
  <si>
    <t>#AyawSaDILAW Rather than battle Duterte with his brain, Roxas battles him with idiocy https://t.co/d85leKSbIA</t>
  </si>
  <si>
    <t>#AyAWSADILAW Sa halip na labanan si Duterte sa kanyang utak, nilalabanan siya ni Roxas na may idiocy https://t.co/d85leksbia</t>
  </si>
  <si>
    <t>How come the other candidates always hits on Duterte ? Are you guys afraid of Miriam and what Miriam will say ?</t>
  </si>
  <si>
    <t>Paano ang ibang mga kandidato na laging tumama kay Duterte? Natatakot ba kayong mga lalaki kay Miriam at ano ang sasabihin ni Miriam?</t>
  </si>
  <si>
    <t>#NoToRoxas</t>
  </si>
  <si>
    <t>#Notoroxas</t>
  </si>
  <si>
    <t>PH VOTE DUTERTE</t>
  </si>
  <si>
    <t>PH Vote Duterte</t>
  </si>
  <si>
    <t>Dear Mar Roxas &amp;amp; LP,
U sound as if ur begging people to vote u. Didn't get my sympathy though.</t>
  </si>
  <si>
    <t>Mahal na Mar Roxas &amp; amp; LP,
Tunog mo na parang humihiling ka sa mga tao na bumoto sa iyo. Hindi nakuha ang aking pakikiramay.</t>
  </si>
  <si>
    <t>Just passed by what appears to be the poorest part of Makati. Only Binay.</t>
  </si>
  <si>
    <t>Naipasa lamang sa kung ano ang lilitaw na ang pinakamahirap na bahagi ng Makati. Binay lang si Binay.</t>
  </si>
  <si>
    <t>RT @carlosceldran: HERE is the full transcript of Mar Roxas and the "It's not the government's problem if contraband is brought into... htt…</t>
  </si>
  <si>
    <t>RT @carlosceldran: Narito ang buong transcript ng Mar Roxas at ang "hindi ito problema ng gobyerno kung ang mga kontrabando ay dinala sa ... htt ...</t>
  </si>
  <si>
    <t>I saw a 2nd attack ad against Binay. also talking head and asks Binay to explain his multiple bank accounts worth P11B. #2016PhVote</t>
  </si>
  <si>
    <t>Nakita ko ang isang 2nd attack ad laban kay Binay. nakikipag -usap din sa ulo at hiniling ni Binay na ipaliwanag ang kanyang maramihang mga account sa bangko na nagkakahalaga ng P11b. #2016phvote</t>
  </si>
  <si>
    <t>mar roxas u look like my ass</t>
  </si>
  <si>
    <t>Mar Roxas ikaw ay tulad ng aking asno</t>
  </si>
  <si>
    <t>Binay aide asks CA to lift freeze order on 170 bank accounts http://t.co/NhNFQqzOGa</t>
  </si>
  <si>
    <t>Hiniling ni Binay Aide na iangat ang pag -freeze ng order sa 170 mga account sa bangko http://t.co/nhnfqqzoga</t>
  </si>
  <si>
    <t>Teddy Locsin Jr. accuses Mar Roxas of taking credit for Cheaper Medicine Act | The DailyPedia https://t.co/Ut96rq8MSq</t>
  </si>
  <si>
    <t>Inakusahan ni Teddy Locsin Jr si Mar Roxas ng pagkuha ng kredito para sa mas murang kilos na gamot | Ang dailypedia https://t.co/ut96RQ8MSQ</t>
  </si>
  <si>
    <t>At least VP Binay have done something to alleviate poverty state rather than doing nothing at all.</t>
  </si>
  <si>
    <t>Hindi bababa sa VP Binay ay may nagawa na isang bagay upang maibsan ang estado ng kahirapan sa halip na walang ginagawa.</t>
  </si>
  <si>
    <t>Romualdez cousins supporting #Binay in 2016? https://t.co/Gbo902HCAT @VPJojoBinay https://t.co/JefJzGcexO</t>
  </si>
  <si>
    <t>Romualdez pinsan na sumusuporta sa #Binay noong 2016? https://t.co/gbo902hcat @vpjojobinay https://t.co/jefjzgcexo</t>
  </si>
  <si>
    <t>I remembered how media destroyed the reputation of manny villar six years ago. Now, as the BSP's wise words, binay, maging LAGING HANDA.</t>
  </si>
  <si>
    <t>Naalala ko kung paano nawasak ng media ang reputasyon ni Manny Villar anim na taon na ang nakalilipas. Ngayon, bilang matalinong mga salita ng BSP, binay, maging laging handa.</t>
  </si>
  <si>
    <t>RT @wawam: the power of a good TV ad - De Lima's new ad put her trending on Twitter.</t>
  </si>
  <si>
    <t>RT @Wawam: Ang lakas ng isang magandang ad sa TV - ang bagong ad ni De Lima ay naglalagay ng kanyang trending sa Twitter.</t>
  </si>
  <si>
    <t>Mar Roxas your turn.</t>
  </si>
  <si>
    <t>Mar Roxas ang iyong tira.</t>
  </si>
  <si>
    <t>Trending are Pilipinas Debate,Duterte,ABiaSCBN, Binay https://t.co/eshQGidCC6</t>
  </si>
  <si>
    <t>Ang trending ay Pilipinas Debate, Duterte, Abiascbn, Binay https://t.co/eshqgidcc6</t>
  </si>
  <si>
    <t>Did it ever occur to you that maybe Abaya is planted by Binay in the admin? He's the best weapon for the opposition kaya.</t>
  </si>
  <si>
    <t>Naganap ba sa iyo na baka si Abaya ay nakatanim ni Binay sa admin? Siya ang pinakamahusay na sandata para sa oposisyon na si Kaya.</t>
  </si>
  <si>
    <t>Can't believe why Miriam is behind Roxas, Binay, and Poe.</t>
  </si>
  <si>
    <t>Hindi makapaniwala kung bakit si Miriam ay nasa likod ng Roxas, Binay, at Poe.</t>
  </si>
  <si>
    <t>When UPLB iskos roasted binay everone is happy. When it's dutertes turn, everyone thinks that is way too disrespectful. DOUBLE STANDARDS.</t>
  </si>
  <si>
    <t>Kapag ang UPLB Iskos Roasted Binay Everone ay masaya. Kapag lumiko si Dutertes, iniisip ng lahat na ito ay masyadong walang paggalang. DOBLENG PAMANTAYAN.</t>
  </si>
  <si>
    <t>OAV Hong Kong 2016 - OFW voted for Rody Duterte, VCM receipt printed Mar Roxas https://t.co/gfN0b8YfzY</t>
  </si>
  <si>
    <t>OAV Hong Kong 2016 - Bumoto ang OFW para sa Rody Duterte, VCM Resibo na nakalimbag sa Mar Roxas https://t.co/gfn0b8yfzy</t>
  </si>
  <si>
    <t>#Binay o #Duterte? Constantly choosing the lesser of two evils is still choosing evil. ... https://t.co/I7dvMX8ACm https://t.co/wrk4WF3EIg</t>
  </si>
  <si>
    <t>#Binay o #duterte? Ang patuloy na pagpili ng mas maliit sa dalawang kasamaan ay pumipili pa rin ng kasamaan. ... https://t.co/i7dvmx8acm https://t.co/wrk4wf3eig</t>
  </si>
  <si>
    <t>Binay @ PH Biz con: Aquino admin promised much but delivered very little. | via @madmiraflor</t>
  </si>
  <si>
    <t>Binay @ Ph Biz Con: Nangako si Aquino Admin ngunit kaunti lamang ang naihatid. | sa pamamagitan ng @madmiraflor</t>
  </si>
  <si>
    <t>OMG!!! Mar Roxas at 2nd place! #DayaangDILAW hahahaha</t>
  </si>
  <si>
    <t>OMG !!! Mar Roxas sa ika -2 lugar! #Dayaangdilaw hahahaha</t>
  </si>
  <si>
    <t>The camp of  Mar Roxas has reportedly offered P100 million to the“AlDub” - NO NO NO WAY! #ALDUB15thWeeksary https://t.co/W71XB4rM2N</t>
  </si>
  <si>
    <t>Ang kampo ng Mar Roxas ay naiulat na nag -alok ng P100 milyon sa "Aldub" - walang paraan! #Aldub15thweeksary https://t.co/w71xb4rm2n</t>
  </si>
  <si>
    <t>RT @PhilippineStar: Mar Roxas on calls for Sen. Poe to inhibit from Mamasapano probe: It's not for me to comment on somebody else's conduct…</t>
  </si>
  <si>
    <t>RT @Philippinestar: Mar Roxas sa mga tawag para sa Sen. Poe na pigilan mula sa Mamasapano Probe: Hindi para sa akin na magkomento sa pag -uugali ng ibang tao ...</t>
  </si>
  <si>
    <t>Binay camp: Ombudsman ‘fits into orchestrated effort of LP, Roxas’ https://t.co/Eo8CpYyZdv | via INQUIRER</t>
  </si>
  <si>
    <t>Binay Camp: Ang Ombudsman 'ay umaangkop sa orchestrated na pagsisikap ng LP, Roxas' https://t.co/eo8cpyyzdv | sa pamamagitan ng Inquirer</t>
  </si>
  <si>
    <t>Binay: So far as the election is concerned, we will wait for the completion of the electoral process | @CeeElMatus #INQNational #VotePH2016</t>
  </si>
  <si>
    <t>Binay: Sa ngayon ay nababahala ang halalan, hihintayin natin ang pagkumpleto ng proseso ng elektoral | @Ceeelmatus #inqnational #Voteph2016</t>
  </si>
  <si>
    <t>.senmiriam: The executive agreement is a lonely infant, wandering, unclaimed and unloved in our consti. https://t.co/OmdU0ezheQ</t>
  </si>
  <si>
    <t>.Senmiriam: Ang kasunduan sa ehekutibo ay isang malungkot na sanggol, gumala -gala, hindi tinanggap at hindi mahal sa aming Consti. https://t.co/omdu0ezheq</t>
  </si>
  <si>
    <t>Binay: No to higher VAT https://t.co/kJA1GVG2vg #Manila #News #Asia</t>
  </si>
  <si>
    <t>Binay: Hindi sa mas mataas na vat https://t.co/kja1gvg2vg #manila #news #asia</t>
  </si>
  <si>
    <t>WATCH: Mar, Korina Roxas have breakfast first w/ staff and media before voting #VotePH2016 https://t.co/4uOq6jsv22</t>
  </si>
  <si>
    <t>Panoorin: Mar, Korina Roxas May Almusal Una W/Staff at Media Bago Bumoto #Voteph2016 https://t.co/4uoq6jsv22</t>
  </si>
  <si>
    <t>RT @ajamesbaltazar9: I would choose Miriam over Duterte, how could you vote a candidate who tolerates violence?  #Halalan2016</t>
  </si>
  <si>
    <t>RT @ajamesbaltazar9: Pipiliin ko si Miriam kay Duterte, paano ka makakaboto ng isang kandidato na nagpapahintulot sa karahasan? #Halalan2016</t>
  </si>
  <si>
    <t>@FSTopacio @lesliebocobo Plenty " tinnitus ping" quiet time with himself &amp;amp; REFLECT how he &amp;amp; #MARoxas lost their marbles playing liar's dice</t>
  </si>
  <si>
    <t>@Fstopacio @lesliebocobo maraming "tinnitus ping" tahimik na oras sa kanyang sarili &amp; amp; Sumasalamin kung paano siya &amp; amp; Ang #Maroxas ay nawala ang kanilang mga marmol na naglalaro ng dice ng sinungaling</t>
  </si>
  <si>
    <t>The word war between the camps of presidential candidates Mar Roxas and Jejomar Binay rages on. #Halalan2016 https://t.co/FVPKxnDMHw</t>
  </si>
  <si>
    <t>Ang salitang digmaan sa pagitan ng mga kampo ng mga kandidato ng pangulo na sina Mar Roxas at Jejomar Binay ay nagagalit. #Halalan2016 https://t.co/fvpkxndmhw</t>
  </si>
  <si>
    <t>1 thing was clear about #PHVoteDuterte at the #PiliPinasDebates2016: the man has nothing to hide..wasnt even 'trying hard' like Binay, Mar.</t>
  </si>
  <si>
    <t>1 bagay ay malinaw tungkol sa #PhvotedUterte sa #PilipinasDebates2016: Ang tao ay walang itago..wasnt kahit 'sinusubukan' tulad ng Binay, Mar.</t>
  </si>
  <si>
    <t>sunkissed. But this doesn't mean I support Binay for president.… https://t.co/5J4YwZrgJR</t>
  </si>
  <si>
    <t>nalubog. Ngunit hindi ito nangangahulugang sinusuportahan ko si Binay para sa Pangulo. ... https://t.co/5j4ywzrgjr</t>
  </si>
  <si>
    <t>Waiting for VP #Binay atm</t>
  </si>
  <si>
    <t>Naghihintay para sa VP #Binay ATM</t>
  </si>
  <si>
    <t>Acting Mayor Kid Peña denies he issued such memos. Tells Rappler that he'll consult w/HR why Binay's employees were recalled to mother units</t>
  </si>
  <si>
    <t>Tinanggihan ng Acting Mayor Kid Peña na naglabas siya ng gayong memo. Nagsasabi kay Rappler na kumunsulta siya sa w/hr kung bakit naalala ang mga empleyado ni Binay sa mga yunit ng ina</t>
  </si>
  <si>
    <t>RT @ANCALERTS: Te talks about the Court's decision regarding the case of suspended Makati Mayor Junjun Binay.</t>
  </si>
  <si>
    <t>RT @ancalerts: Pinag -uusapan ng TE ang desisyon ng korte hinggil sa kaso ng nasuspinde na si Makati Mayor Junjun Binay.</t>
  </si>
  <si>
    <t>RT @karlguzi: I expect China to support Binay's Presidential bid. This man musn't win for the love of God.</t>
  </si>
  <si>
    <t>RT @karlguzi: Inaasahan kong susuportahan ng China ang bid ng pangulo ng Binay. Ang taong ito ay hindi nanalo para sa pag -ibig ng Diyos.</t>
  </si>
  <si>
    <t>While watching commercial</t>
  </si>
  <si>
    <t>Habang nanonood ng komersyal</t>
  </si>
  <si>
    <t>An hour break for transmission brought MAR ROXAS to the 2nd spot for Presidency. Job well done! #DayaangDILAW</t>
  </si>
  <si>
    <t>Ang isang oras na pahinga para sa paghahatid ay nagdala kay Mar Roxas sa ika -2 puwesto para sa pagkapangulo. Tapos na ang trabaho! #Dayaangdilaw</t>
  </si>
  <si>
    <t>No need for Binay to prepare for Cebu debate–UNA https://t.co/YP65IRskQd | @YGonzalesINQ #VotePH2016 https://t.co/4yck6odFe8</t>
  </si>
  <si>
    <t>Hindi na kailangan para sa binay upang maghanda para sa debate ng CEBU -Una https://t.co/yp65irskqd | @Ygonzalesinq #voteph2016 https://t.co/4yck6odfe8</t>
  </si>
  <si>
    <t>Binay says prior to that, employees detailed to her city hall office received memos recalling them back to their m… https://t.co/nrtogfRxft</t>
  </si>
  <si>
    <t>Sinabi ni Binay bago iyon, ang mga empleyado na detalyado sa kanyang tanggapan ng City Hall ay nakatanggap ng mga memo na naaalala ang mga ito pabalik sa kanilang m… https://t.co/nrtogfrxft</t>
  </si>
  <si>
    <t>The fuck Binay jingle</t>
  </si>
  <si>
    <t>Ang Fuck Binay Jingle</t>
  </si>
  <si>
    <t>It saddens me to know that more people voted for Roxas and Binay than MDS.</t>
  </si>
  <si>
    <t>Nakalulungkot akong malaman na maraming tao ang bumoto para sa Roxas at Binay kaysa sa MDS.</t>
  </si>
  <si>
    <t>VP Binay says allegations would backfire to accusers https://t.co/ZVHHuM7KsL</t>
  </si>
  <si>
    <t>Sinabi ni VP Binay na ang mga paratang ay mag -backfire sa mga nagsusumbong https://t.co/zvhhum7ksl</t>
  </si>
  <si>
    <t>If you don't want to Mar Roxas to become the president then don't vote for him. No one is forcing you to do it. That's simple!</t>
  </si>
  <si>
    <t>Kung hindi mo nais na si Mar Roxas upang maging Pangulo pagkatapos ay huwag bumoto para sa kanya. Walang pumipilit sa iyo na gawin ito. Simple yan!</t>
  </si>
  <si>
    <t>@JLDejesusINQ @inquirerdotnet @MARoxas Cant get any more trapoesque cliche than that.</t>
  </si>
  <si>
    <t>@Jldejesusinq @inquirerdotnet @maroxas cant makakuha ng anumang mas trapoesque cliche kaysa doon.</t>
  </si>
  <si>
    <t>VP Binay says he fully support the reform on income tax; also wants to reduc corporate tax</t>
  </si>
  <si>
    <t>Sinabi ni VP Binay na ganap niyang sinusuportahan ang reporma sa buwis sa kita; Nais din na muling bawasan ang buwis sa korporasyon</t>
  </si>
  <si>
    <t>Binay was pissed with Coco Alcuaz's questions. Here's why - Politiko https://t.co/lmZDHNov62</t>
  </si>
  <si>
    <t>Si Binay ay naiihi sa mga katanungan ni Coco Alcuaz. Narito kung bakit - Politiko https://t.co/lmzdhnov62</t>
  </si>
  <si>
    <t>The parents, the children, and every citizen in this country live in this country and not in Pluto. #POE2016</t>
  </si>
  <si>
    <t>Ang mga magulang, ang mga anak, at bawat mamamayan sa bansang ito ay nakatira sa bansang ito at hindi sa Pluto. #POE2016</t>
  </si>
  <si>
    <t>.@waze Traffic on P Binay #ManilaTraffic will delay you 22m more than usual today https://t.co/xhvhj30isz https://t.co/5HIgKL1vIf</t>
  </si>
  <si>
    <t>.</t>
  </si>
  <si>
    <t>Soliman campaigned for LP – Binay camp https://t.co/ti32WyQQ0J #Manila #News #Asia</t>
  </si>
  <si>
    <t>Si Soliman ay nagkampanya para sa LP - Binay Camp https://t.co/ti32wyqq0j #manila #news #asia</t>
  </si>
  <si>
    <t>Binay’s post as BSP president questioned before SC https://t.co/fEUqXelLar https://t.co/CPPbiPqAFl</t>
  </si>
  <si>
    <t>Ang post ni Binay bilang pangulo ng BSP ay nagtanong bago ang sc https://t.co/feuqxellar https://t.co/cppbipqafl</t>
  </si>
  <si>
    <t>Boo Mar Roxas ???? He has that attitude towards Yolanda Victims too. https://t.co/eb9GKyBBAA</t>
  </si>
  <si>
    <t>Boo Mar Roxas ???? Mayroon siyang saloobin na iyon sa mga biktima din ni Yolanda. https://t.co/EB9GKYBBAA</t>
  </si>
  <si>
    <t>@SenGracePOE Dont give way to Roxas,Senator Poe. Be like your dad, fight til the end.At least uv fought fair and square.No regrets then.</t>
  </si>
  <si>
    <t>@Sengracepoe Huwag magbigay daan kay Roxas, Senador Poe. Maging tulad ng iyong tatay, lumaban sa dulo.at hindi bababa sa UV na nakipaglaban sa patas at parisukat.Hindi nagsisisi noon.</t>
  </si>
  <si>
    <t>@ANCALERTS We know right. Sad thing is, you're in the service of Mar Roxas not for Filipinos. That 10 minute pol ad gap of Mar is annoying</t>
  </si>
  <si>
    <t>@Ancalerts alam namin ng tama. Nakalulungkot na bagay, nasa serbisyo ka ng Mar Roxas hindi para sa mga Pilipino. Ang 10 minuto na pol ad gap ng MAR ay nakakainis</t>
  </si>
  <si>
    <t>A letter to Mar Roxas,
For the sake of democracy and the people, do not give up on us. You have been maligned,... https://t.co/PGtnV8nvqG</t>
  </si>
  <si>
    <t>Isang liham kay Mar Roxas,
Alang -alang sa demokrasya at ng mga tao, huwag sumuko sa amin. Ikaw ay nabigo, ... https://t.co/pgtnv8nvqg</t>
  </si>
  <si>
    <t>I might renounce my citizenship if Roxas or Binay win. It is much more hurtful when a lot are concerned to a matter than when only yourself.</t>
  </si>
  <si>
    <t>Maaari kong itakwil ang aking pagkamamamayan kung si Roxas o binay win. Ito ay mas nakakasakit kapag maraming nababahala sa isang bagay kaysa sa kung kailan lamang ang iyong sarili.</t>
  </si>
  <si>
    <t>Ombudsman's decision a 'calculated attack,' says Binay camp - Philippine Star https://t.co/ZzZjvh2h3N</t>
  </si>
  <si>
    <t>Ang desisyon ni Ombudsman ay isang 'kinakalkula na pag -atake,' sabi ni Binay Camp - Philippine Star https://t.co/zzzjvh2h3n</t>
  </si>
  <si>
    <t>Binay: More poor Filipinos under Aquino administration https://t.co/fEUqXelLar https://t.co/2znMdjBoOM</t>
  </si>
  <si>
    <t>Binay: Higit pang mga mahihirap na Pilipino sa ilalim ng Aquino Administration https://t.co/feuqxellar https://t.co/2znmdjBoom</t>
  </si>
  <si>
    <t>Binay: Talk less! Smile more! Don't let them know what your stance is on their accusations #Ham4Halalan</t>
  </si>
  <si>
    <t>Binay: Mas kaunti ang pag -uusap! Ngumiti pa! Huwag ipaalam sa kanila kung ano ang iyong tindig sa kanilang mga akusasyon #Ham4Halalan</t>
  </si>
  <si>
    <t>Debate is for Duterte to lose by losing his cool, talking Tagalog. Same w Grace whose English we have yet to hear. Sorry but English=sense.</t>
  </si>
  <si>
    <t>Ang debate ay para mawala si Duterte sa pamamagitan ng pagkawala ng kanyang cool, pakikipag -usap sa tagalog. Parehong w Grace na ang Ingles ay hindi pa natin naririnig. Paumanhin ngunit Ingles = Sense.</t>
  </si>
  <si>
    <t>Shame on you, my fellow countrymen for choosing Roxas and Binay over Santiago. You say she's dying, but what's really dying is our country.</t>
  </si>
  <si>
    <t>Nakakahiya sa iyo, ang aking mga kapwa kababayan para sa pagpili ng Roxas at Binay sa Santiago. Sinabi mong namamatay siya, ngunit ang talagang namamatay ay ang ating bansa.</t>
  </si>
  <si>
    <t>Go Miriam! Go Grace! The last Presidential Debate.. Straight-forward platform, anti-corruption, peace and orde.. #PiliPinasDebates2016</t>
  </si>
  <si>
    <t>Go Miriam! PUMUNTA! Ang huling debate sa Pangulo .. Straight-Forward Platform, Anti-Corruption, Peace and Orde .. #PilipinasDebates2016</t>
  </si>
  <si>
    <t>Romualdezes, Binay, Honasan lead commemorative walk in Tacloban on Yolanda anniversary @rapplerdotcom https://t.co/S6dvJ1TJd4</t>
  </si>
  <si>
    <t>Romualdezes, Binay, Honasan Lead Commemorative Walk sa Tacloban sa Yolanda Anniversary @rapplerdotcom https://t.co/s6dvj1tjd4</t>
  </si>
  <si>
    <t>Arrogant. Undiplomatic. Graceless. That is Duterte. #NoToDuterte2016 #NoToDU30 #DuDirty #PHVote #Eleksyon2016  https://t.co/xtatQVShw1</t>
  </si>
  <si>
    <t>Mapagmataas. Undiplomatic. Walang graceless. Iyon ay si Duterte. #Notoduterte2016 #Notodu30 #dudirty #phvote #EleKsyon2016 https://t.co/xtatqvshw1</t>
  </si>
  <si>
    <t>.senmiriam: There is no other provision in our Constitution that defines executive agreement. https://t.co/OmdU0ezheQ</t>
  </si>
  <si>
    <t>.senmiriam: Walang ibang probisyon sa ating Konstitusyon na tumutukoy sa kasunduan sa ehekutibo. https://t.co/omdu0ezheq</t>
  </si>
  <si>
    <t>Ai-ai delas Alas says she's in Mandaluyong as a friend of VP Binay, says she didn't get talent fee to appear https://t.co/Crd0hYidNt #PHVote</t>
  </si>
  <si>
    <t>Sinabi ni Ai-Ai Delas Alas na nasa Mandaluyong bilang isang kaibigan ni VP Binay, sinabi na hindi siya nakakuha ng bayad sa talento upang lumitaw https://t.co/crd0hyidnt #phvote</t>
  </si>
  <si>
    <t>Grace Poe denies quitting race to give way to Mar Roxas https://t.co/QHex85J4UY  #PHVote</t>
  </si>
  <si>
    <t>Itinanggi ni Grace Poe ang pagtigil sa lahi upang magbigay daan sa mar roxas https://t.co/qhex85j4uy #phvote</t>
  </si>
  <si>
    <t>I've had it with this self name calling. And no Binay. I won't ever vote you.</t>
  </si>
  <si>
    <t>Naranasan ko ito sa pagtawag sa sarili na ito. At walang binay. Hindi na kita iboboto.</t>
  </si>
  <si>
    <t>VIRAL: Netizens React on VP Binay in Boy Scout Uniform Photo https://t.co/USdrNSxWOK</t>
  </si>
  <si>
    <t>Viral: Ang mga netizens ay gumanti sa VP Binay sa Boy Scout Uniform Photo https://t.co/usdrnsxwok</t>
  </si>
  <si>
    <t>@WinchelleDawn as in gummy!!! Roxas and Aquino are desperate! Tsk. They will do whatever it takes for Duterte not to win.</t>
  </si>
  <si>
    <t>@Winchelledawn as in gummy !!! Desperado sina Roxas at Aquino! Tsk. Gagawin nila ang anumang kinakailangan para kay Duterte na hindi manalo.</t>
  </si>
  <si>
    <t>@pnppro1@PNPLUPPO V-PRES BINAY while giving his message to the Senior Citizen of this municipality. https://t.co/WuB0KVcrDO</t>
  </si>
  <si>
    <t>@pnppro1@pnpluppo v-pres binay habang ibinibigay ang kanyang mensahe sa senior citizen ng munisipalidad na ito. https://t.co/wub0kvcrdo</t>
  </si>
  <si>
    <t>Mar Roxas desparetely seeking Poe #nowyouknowyourgoingdown #Eleksyon2016 #imforchange #Du30 @ItsRodyDuterte</t>
  </si>
  <si>
    <t>Mar Roxas Desparetely Seeking Poe #NoWyouKnowyourgownDown #Ereksyon2016 #imforchange #du30 @itsrodyduterte</t>
  </si>
  <si>
    <t>If you knew Duterte or Binay to be incompetent, base on standards, is it bad to tell the truth? By telling I mean for those who ask.</t>
  </si>
  <si>
    <t>Kung alam mong walang kakayahan si Duterte o Binay, base sa mga pamantayan, masamang sabihin ba ang katotohanan? Sa pamamagitan ng pagsasabi na ang ibig kong sabihin para sa mga nagtanong.</t>
  </si>
  <si>
    <t>@barcy41479 Binay changed his mind? I thought he was for bilateral talks?</t>
  </si>
  <si>
    <t>@barcy41479 Binago ng kanyang isip si Binay? Akala ko ba siya ay para sa mga bilateral na pag -uusap?</t>
  </si>
  <si>
    <t>@PhilstarNews @MARoxas according to analysts, Mar Roxas should give way, not Poe.  Can u do that Mar for the unity u are calling?</t>
  </si>
  <si>
    <t>@PhilStarnews @maroxas Ayon sa mga analyst, dapat magbigay daan si Mar Roxas, hindi Poe. Maaari mo bang gawin iyon para sa pagkakaisa na tinatawag mo?</t>
  </si>
  <si>
    <t>Aquino, Binay approval ratings drop in latest poll: With a little more than four months left in... https://t.co/DbdJw8Prlm (via Inquirer)</t>
  </si>
  <si>
    <t>Aquino, ang mga rating ng pag -apruba ng Binay ay bumababa sa pinakabagong poll: na may kaunti pa sa apat na buwan na naiwan sa ... https://t.co/dbdjw8prlm (sa pamamagitan ng Inquirer)</t>
  </si>
  <si>
    <t>Mar Roxas: I call for unity. I call for decency. I call for democracy. I call for the rule of law. I call on... https://t.co/QRkdPOrHwD</t>
  </si>
  <si>
    <t>Mar Roxas: Tumawag ako para sa pagkakaisa. Tumawag ako para sa pagiging disente. Tumawag ako para sa demokrasya. Tumawag ako para sa patakaran ng batas. Tumawag ako sa ... https://t.co/qrkdporhwd</t>
  </si>
  <si>
    <t>RT @tonylavs: Good response by Grace Poe to questions regarding her reaction to Duterte's attacks against her. Very respectful,... https://…</t>
  </si>
  <si>
    <t>RT @tonylavs: Magandang tugon ni Grace Poe sa mga katanungan tungkol sa kanyang reaksyon sa pag -atake ni Duterte laban sa kanya. Napaka magalang, ... https: //…</t>
  </si>
  <si>
    <t>Duterte - a lawyer that believes in extrajudicial killings. A husband with 2 wives. Against corrupt but warm with Binay and Arroyo @mgvtrb</t>
  </si>
  <si>
    <t>Duterte - Isang abogado na naniniwala sa extrajudicial killings. Isang asawa na may 2 asawa. Laban sa tiwali ngunit mainit -init kasama sina Binay at Arroyo @MgVtrb</t>
  </si>
  <si>
    <t>Me: You just started a war. ?? #DayaanMOVES</t>
  </si>
  <si>
    <t>Me: Nagsimula ka lang ng digmaan. ?? #Dayaanmoves</t>
  </si>
  <si>
    <t>#Binay:The Veterans Memorial Hospital  presidential suite is waiting for your hospital arrest!</t>
  </si>
  <si>
    <t>#Binay: Ang Veterans Memorial Hospital Presidential Suite ay naghihintay para sa pag -aresto sa ospital!</t>
  </si>
  <si>
    <t>I still think it's a tight race between Leni &amp;amp; Bongbong for VP. This like Binay versus Roxas last 2010 elections. Close match tho. ??</t>
  </si>
  <si>
    <t>Sa tingin ko pa rin ito ay isang masikip na lahi sa pagitan ng Leni &amp; amp; Bongbong para sa VP. Ito tulad ng Binay kumpara sa Roxas noong nakaraang 2010 na halalan. Malapit na tugma tho. ??</t>
  </si>
  <si>
    <t>Poverty, not corruption, is PHL's current moral issue –VP Binay https://t.co/6ofkALimbW</t>
  </si>
  <si>
    <t>Ang kahirapan, hindi katiwalian, ay kasalukuyang isyu sa moral ng PHL –VP Binay https://t.co/6ofkalismbw</t>
  </si>
  <si>
    <t>RT @Paulelli: Between Jan. 1 and Nov. 30 last year, Binay already shelled out P595,713,000 for TV ads. Top tv ad spender too.
https://t.co…</t>
  </si>
  <si>
    <t>RT @paulelli: Sa pagitan ng Enero 1 at Nob. Nangungunang TV ad spender din.
https: //t.co…</t>
  </si>
  <si>
    <t>He (VP Binay) is more qualified than me to be President. -@RRD_Davao #OnlyBinayCan</t>
  </si>
  <si>
    <t>Siya (VP Binay) ay mas kwalipikado kaysa sa akin upang maging pangulo. -@rrd_davao #onlybinaycan</t>
  </si>
  <si>
    <t>VP Binay praises Puno work in UNA: He's really good - https://t.co/ehJv0gvo47 https://t.co/g6kTpliqVW #Quezon #news</t>
  </si>
  <si>
    <t>Pinupuri ng VP Binay ang Puno Work In Una: Mabuti talaga siya - https://t.co/ehjv0gvo47 https://t.co/g6ktpliqvw #quezon #news</t>
  </si>
  <si>
    <t>RT @TropangMARangal: Rappler issues an apology to Mar Roxas and the public https://t.co/Bz6vMhIxde</t>
  </si>
  <si>
    <t>RT @tropangmarangal: Nag -isyu si Rappler ng isang paghingi ng tawad kay Mar Roxas at ang publiko https://t.co/bz6vmhixde</t>
  </si>
  <si>
    <t>@graphicaIs Miriam is biased? She also criticized Roxas and Poe. Why is it that anyone who criticizes Duterte is "biased"?</t>
  </si>
  <si>
    <t>Si @graphicais Miriam ay bias? Pinuna rin niya sina Roxas at Poe. Bakit ang sinumang pumuna kay Duterte ay "bias"?</t>
  </si>
  <si>
    <t>Marcos: Tandem with Miriam Santiago did not come as a surprise.. Our advocacies are based on good governance. @Team_Inquirer</t>
  </si>
  <si>
    <t>Marcos: Ang tandem kasama si Miriam Santiago ay hindi naging sorpresa .. Ang aming mga adbokasyon ay batay sa mabuting pamamahala. @Team_inquirer</t>
  </si>
  <si>
    <t>Get to know the 12. Binay finally completes UNA Senate slate http:// https://t.co/nCdyDAEat8 @rapplerdotcom #PHvote https://t.co/29Rs9O9S6Q</t>
  </si>
  <si>
    <t>Kilalanin ang 12. Sa wakas ay nakumpleto ni Binay ang Una Senate Slate http: // https://t.co/ncdydaeat8 @rapplerdotcom #phvote https://t.co/29RS9O9S6Q</t>
  </si>
  <si>
    <t>alma moreno, like seriously? you'll be nancy binay 2.0</t>
  </si>
  <si>
    <t>Alma Moreno, tulad ng seryoso? Ikaw ay Nancy Binay 2.0</t>
  </si>
  <si>
    <t>I'm dying a little inside.</t>
  </si>
  <si>
    <t>Medyo namamatay na ako sa loob.</t>
  </si>
  <si>
    <t>Binay distances self from daughter's vote on Poe case https://t.co/6n1Ktdwv9G https://t.co/TYpniADfje</t>
  </si>
  <si>
    <t>Binay distansya ang sarili mula sa boto ng anak na babae sa kaso ng poe https://t.co/6n1ktdwv9g https://t.co/typniadfje</t>
  </si>
  <si>
    <t>"From 1 to Mar Roxas, how desperate are you to find love?" #PHVote #Halalan2016 #Eleksyon2016 #BilangPilipino</t>
  </si>
  <si>
    <t>"Mula sa 1 hanggang Mar Roxas, gaano ka desperado na makahanap ng pag -ibig?" #Phvote #Halalan2016 #ELEKSYON2016 #BILANGPILIPO</t>
  </si>
  <si>
    <t>everytime someone says "errthang", binay gets a vote.</t>
  </si>
  <si>
    <t>Sa tuwing may nagsasabing "errthang", nakakakuha ng boto si Binay.</t>
  </si>
  <si>
    <t>Poe should drop out in favor of Roxas to galvanize Duterte's win. Even Poe's supporters will not vote for that shit.</t>
  </si>
  <si>
    <t>Dapat ibagsak ni Poe ang pabor sa Roxas upang galvanize ang panalo ni Duterte. Maging ang mga tagasuporta ni Poe ay hindi iboboto ang tae na iyon.</t>
  </si>
  <si>
    <t>THE STANDARD: UPDATE: Binay and Honasan visit Shrine of the Holy Sepulchre as they campaign in San Pedro, Laguna.</t>
  </si>
  <si>
    <t>Ang Pamantayan: Update: Bumisita sina Binay at Honasan ng Shrine ng Holy Sepulcher habang nangangampanya sila sa San Pedro, Laguna.</t>
  </si>
  <si>
    <t>Binay. (adjective) : worse than all others.</t>
  </si>
  <si>
    <t>Binay. (pang -uri): Mas masahol kaysa sa lahat.</t>
  </si>
  <si>
    <t>#DU30 for PRESIDENT https://t.co/lfQ8LkbcO1</t>
  </si>
  <si>
    <t>#Du30 para kay Pangulong https://t.co/lfq8lkbco1</t>
  </si>
  <si>
    <t>RT @ktrndu: Only Binay can cause me these goosebumps! Que horror!</t>
  </si>
  <si>
    <t>RT @KTRNDU: Tanging si Binay ang maaaring maging sanhi sa akin ng mga goosebumps na ito! Que horror!</t>
  </si>
  <si>
    <t>Binay cries foul over Inquirer report on alleged bank accounts https://t.co/ZKgwgC3fe1 | @MJcayabyabINQ #VotePH2016 https://t.co/8lHpraNfur</t>
  </si>
  <si>
    <t>Ang Binay ay umiyak ng napakarumi sa ulat ng Inquirer sa umano’y mga account sa bangko https://t.co/zkgwgc3fe1 | @Mjcayabyabinq #voteph2016 https://t.co/8lhpranfur</t>
  </si>
  <si>
    <t>LP hitting Binay dynasty is purely political and NOT principled cos LP coddles dynasties. Even Aquino and Roxas are dynastic scions.</t>
  </si>
  <si>
    <t>Ang LP Hitting Binay Dynasty ay pulos pampulitika at hindi punong -guro na mga dinastiya ng cos lp coddles. Kahit na sina Aquino at Roxas ay mga dinastikong scion.</t>
  </si>
  <si>
    <t>If Mar Roxas wins, RIP Philippines! 
No to LP again! 
#DayaangDILAW</t>
  </si>
  <si>
    <t>Kung nanalo si Mar Roxas, RIP Philippines!
Hindi ulit lp!
#Dayaangdilaw</t>
  </si>
  <si>
    <t>#Binay @ #PHBizCon: next admin should instill a sense of urgency in all gov't processes. | via @madmiraflor</t>
  </si>
  <si>
    <t>#Binay @ #phbizcon: Ang susunod na admin ay dapat magtanim ng isang pakiramdam ng pagkadali sa lahat ng mga proseso ng Gov't. | sa pamamagitan ng @madmiraflor</t>
  </si>
  <si>
    <t>binay and his dramatic appeal makes me want to shoot the tv screen</t>
  </si>
  <si>
    <t>Binay at ang kanyang dramatikong apela ay nais kong shoot ang TV screen</t>
  </si>
  <si>
    <t>Rihanna - DESPERADO (remix) featuring Mar Roxas</t>
  </si>
  <si>
    <t>Rihanna - Desperado (Remix) na nagtatampok kay Mar Roxas</t>
  </si>
  <si>
    <t>Binay condemns killing of fraternity brother in Batangas https://t.co/Zw6acmOwoF | @MJcayabyabINQ #VotePH2016 https://t.co/MuCWZbM56V</t>
  </si>
  <si>
    <t>Kinondena ni Binay ang pagpatay sa kapatid na fraternity sa Batangas https://t.co/zw6acmowof | @Mjcayabyabinq #voteph2016 https://t.co/mucwzbm56v</t>
  </si>
  <si>
    <t>Poe hits Binay for belittling teachers: 'Teachers can lead this nation,' she says https://t.co/edPxkrOyBY</t>
  </si>
  <si>
    <t>Pinindot ni Poe si Binay para sa mga belittling na guro: 'Ang mga guro ay maaaring mamuno sa bansang ito,' sabi niya https://t.co/edpxkroyby</t>
  </si>
  <si>
    <t>the tit for tat starts #Halalan2016 #Poe camp fires back at #Duterte https://t.co/317CKaiqmS via inquirerdotnet</t>
  </si>
  <si>
    <t>Ang tit para sa tat ay nagsisimula #halalan2016 #poe camp fires pabalik sa #duterte https://t.co/317Ckaiqms sa pamamagitan ng Inquirerdotnet</t>
  </si>
  <si>
    <t>Karen Davila expresses disappointment after an Anti Duterte ad aired on ABS CBN https://t.co/kZ0z9eWJst</t>
  </si>
  <si>
    <t>Nagpahayag ng pagkabigo si Karen Davila matapos ang isang anti Duterte ad na naipalabas sa ABS CBN https://t.co/kz0z9ewjst</t>
  </si>
  <si>
    <t>Mar Roxas on calls for Sen. Poe to inhibit from Mamasapano probe: It's not for me to comment on somebody else's conduct  @PhilippineStar</t>
  </si>
  <si>
    <t>Mar Roxas Sa Mga Tawag Para kay Sen. Poe na Hangganan mula sa Mamasapano Probe: Hindi para sa akin na magkomento sa pag -uugali ng ibang tao @Philippinestar</t>
  </si>
  <si>
    <t>Roxas seeks unity dialogue with Poe Grace not withdrawing from race https://t.co/Bbb01rRInC</t>
  </si>
  <si>
    <t>Hinahanap ni Roxas ang diyalogo ng pagkakaisa kay Poe Grace na hindi umatras mula sa lahi https://t.co/BBB01RRINC</t>
  </si>
  <si>
    <t>Miriam and Duterte splitting votes, Mar in there...just means that the unqualified "bagito" 'Kano American in Poe will run away with this :(</t>
  </si>
  <si>
    <t>Si Miriam at Duterte na naghahati ng mga boto, mar doon ... nangangahulugan lamang na ang hindi kwalipikadong "Bagito" 'Kano American sa Poe ay tatakbo kasama nito :(</t>
  </si>
  <si>
    <t>I can't even believe that Mar Roxas is on 2nd Place in the most number of votes for the presidential candidacy. Is this for Real?</t>
  </si>
  <si>
    <t>Hindi rin ako makapaniwala na ang Mar Roxas ay nasa ika -2 lugar sa pinakamaraming bilang ng mga boto para sa kandidatura ng pangulo. Ito ba ay para sa totoo?</t>
  </si>
  <si>
    <t>Binay camp cries foul over  ‘negative’ TV ads https://t.co/fEUqXelLar https://t.co/5Km2AuDMFn</t>
  </si>
  <si>
    <t>Ang Binay Camp ay umiiyak sa 'negatibong' TV ads https://t.co/feuqxellar https://t.co/5km2audmfn</t>
  </si>
  <si>
    <t>‘GIVE IT UP, MAR, IF YOU CHEAT YOU’LL DESTROY THIS COUNTRY’ - An Open Letter To Mar Roxas https://t.co/BrvJTROhDS</t>
  </si>
  <si>
    <t>'Ibigay mo, mar, kung niloloko mo ay sisirain mo ang bansang ito' - isang bukas na liham kay Mar Roxas https://t.co/brvjtrohds</t>
  </si>
  <si>
    <t>Post shared: When it comes to VP Binay, Taberna pretends not to see any evidence (even if evidence is... https://t.co/I3QgGw6R3B</t>
  </si>
  <si>
    <t>Ibinahagi ang Post: Pagdating sa VP Binay, nagpapanggap si Taberna na huwag makita ang anumang katibayan (kahit na ang katibayan ay ... https://t.co/i3qggw6r3b</t>
  </si>
  <si>
    <t>Trillanes: Poor turning blind eye on Binay’s lies, corruption https://t.co/WZnzRYLDAv | via INQUIRER</t>
  </si>
  <si>
    <t>Trillanes: Mahina na nagbubulag sa mga kasinungalingan ni Binay, katiwalian https://t.co/wznzryldav | sa pamamagitan ng Inquirer</t>
  </si>
  <si>
    <t>I'd be very disappointed if Grace Poe ended this debate without brandishing her father's sword. #PiliPinasDebates2016</t>
  </si>
  <si>
    <t>Labis akong mabigo kung natapos ni Grace Poe ang debate na ito nang hindi brandishing ang tabak ng kanyang ama. #PilipinasDebates2016</t>
  </si>
  <si>
    <t>VP Binay: Moral problem is poverty, not corruption | https://t.co/emUsFH2R8N</t>
  </si>
  <si>
    <t>VP Binay: Ang problemang moral ay kahirapan, hindi katiwalian | https://t.co/emusfh2r8n</t>
  </si>
  <si>
    <t>I don't believe Mar Roxas has this number of votes</t>
  </si>
  <si>
    <t>Hindi ako naniniwala na ang Mar Roxas ay may bilang na ito ng mga boto</t>
  </si>
  <si>
    <t>Ombudsman to appeal if SC rules in favor of Mayor Binay - CNN https://t.co/LCTWJGvJ44</t>
  </si>
  <si>
    <t>Ombudsman na mag -apela kung ang mga panuntunan ng SC na pabor kay Mayor Binay - CNN https://t.co/lctwjgvj44</t>
  </si>
  <si>
    <t>Binay: Don't pre-judge INC leaders https://t.co/kiAihN0JUN https://t.co/feiYvtIIaz</t>
  </si>
  <si>
    <t>Binay: Huwag Pre-Judge Inc Leaders https://t.co/kiaihn0jun https://t.co/feiyvtiiaz</t>
  </si>
  <si>
    <t>[LOCAL NEWS] Poe not surprised by Duterte's presidential bid https://t.co/NPu0rYSi7q | via SunStar</t>
  </si>
  <si>
    <t>[Lokal na Balita] Hindi nagulat si Poe sa bid ng pangulo ng Duterte https://t.co/npu0rysi7q | Via Sunstar</t>
  </si>
  <si>
    <t>MDS doesn't deserve to be the one with the least votes and the fact that Binay &amp;amp; Roxas are winning over MDS ?? bye shut up na lang talaga</t>
  </si>
  <si>
    <t>Ang MDS ay hindi karapat -dapat na maging isa na may hindi bababa sa mga boto at ang katotohanan na binay &amp; amp; Nanalo si Roxas sa MDS ?? Bye Shut Up Na Lang Talaga</t>
  </si>
  <si>
    <t>Veteran Journalist's open letter to Mar Roxas goes viral https://t.co/danhJXn9fY</t>
  </si>
  <si>
    <t>Ang Buksan na Sulat ng Veteran Journalist kay Mar Roxas Goes Viral https://t.co/danhjxn9fy</t>
  </si>
  <si>
    <t>RT @iamvincematthew: Torn between Miriam Defensor Santiago and Rodrigo Duterte ??</t>
  </si>
  <si>
    <t>RT @iamvincematthew: napunit sa pagitan ng Defensor ng Miriam Santiago at Rodrigo Duterte ??</t>
  </si>
  <si>
    <t>#gracepoe Always a well-structured and well-delivered speech but nothing beats my man.  #DU30 #PiliPinasDebates2016 https://t.co/w1XTkeCWhB</t>
  </si>
  <si>
    <t>Ang #GracePoe ay palaging isang mahusay na nakabalangkas at mahusay na naihatid na pagsasalita ngunit walang pumutok sa aking tao. #Du30 #PilipinasDebates2016 https://t.co/w1xtkecwhb</t>
  </si>
  <si>
    <t>Maraming Salamat @noynoyaquino President , Mar ROxas , Trillanes for endorsing Mayor Duterte ..your hate has showed how scared you are ,</t>
  </si>
  <si>
    <t>Pag -aasawa sa Salamat @noynoyaquino President, Mar Roxas, Trillanes para sa pag -endorso ng alkalde na si Duterte .. Ang iyong poot ay nagpakita kung gaano ka natatakot,</t>
  </si>
  <si>
    <t>jesus made himself into sin, jesus always goes b4 us... 
#pilipinasDebate2016
#poe2016
#PHVotePoe
#NO2DU30</t>
  </si>
  <si>
    <t>Ginawa ni Jesus ang kanyang sarili, si Jesus ay laging napupunta sa atin ...
#PilipinasDebate2016
#POE2016
#Phvotepoe
#NO2DU30</t>
  </si>
  <si>
    <t>Lets not vote duterte coz he is a womanizer who doesn't respect women.</t>
  </si>
  <si>
    <t>Hinahayaan na huwag iboto si Duterte Coz siya ay isang womanizer na hindi iginagalang ang mga kababaihan.</t>
  </si>
  <si>
    <t>Don't cheapen the presidency,' Duterte tells Poe's camp: MANILA – Davao City Mayor Rodrigo Dute... https://t.co/IkzkoUkZF6 (via ABS-CBN)</t>
  </si>
  <si>
    <t>Huwag Mababa ang Panguluhan, 'Sinasabi ni Duterte sa Poe's Camp: Maynila-Davao City Mayor Rodrigo Dute ... https://t.co/ikzkoukzf6 (sa pamamagitan ng ABS-CBN)</t>
  </si>
  <si>
    <t>Senate Blue Ribbon subcommittee recommends filing of plunder charges against VP Binay, son: The Senate Blue Ri... https://t.co/NZmxcaac0j</t>
  </si>
  <si>
    <t>Inirerekomenda ng Senate Blue Ribbon Subcomm Committee na mag -file ng mga singil sa pandarambong laban sa VP Binay, Anak: Ang Senate Blue Ri ... https://t.co/nzmxcaac0j</t>
  </si>
  <si>
    <t>Until the last vote is counted, I WILL NOT GIVE UP HOPE!! #RoxasRobredo  https://t.co/LmxELnHulw</t>
  </si>
  <si>
    <t>Hanggang sa ang huling boto ay mabibilang, hindi ako susuko sa pag -asa !! #Roxasrobredo https://t.co/lmxelnhulw</t>
  </si>
  <si>
    <t>For those voting for Binay, why does he make a good President despite knowing his character and alleged corruptive ways are in question?</t>
  </si>
  <si>
    <t>Para sa mga pagboto para kay Binay, bakit siya gumawa ng isang mabuting pangulo sa kabila ng pag -alam ng kanyang pagkatao at sinasabing mga masasamang paraan ay pinag -uusapan?</t>
  </si>
  <si>
    <t>Chocolate Frog-Binay ??</t>
  </si>
  <si>
    <t>Chocolate frog-binay ??</t>
  </si>
  <si>
    <t>First Transmission Result: #1: DUTERTE; #2 MAR; #3 POE ; #4 BINAY; #5... https://t.co/2Yc0CjsX5P</t>
  </si>
  <si>
    <t>Unang Resulta ng Paghahatid: #1: Duterte; #2 Mar; #3 Poe; #4 Binay; #5 ... https://t.co/2yc0cjsx5p</t>
  </si>
  <si>
    <t>Boodle Fight Table in Abuyog, Leyte all-set as VP Binay will join lunch with senior citizens | @mongualvez https://t.co/DmOTIEpi7a</t>
  </si>
  <si>
    <t>Boodle Fight Table sa Abuyog, Leyte All-Set bilang VP Binay ay sasali sa tanghalian kasama ang mga Senior Citizens | @mongualvez https://t.co/dmotiepi7a</t>
  </si>
  <si>
    <t>Jojo Abinales once again provokes. I think he is definitely right about the attacks against Grace Poe. https://t.co/774adKWOEl</t>
  </si>
  <si>
    <t>Si Jojo Abinales ay muling naghihimok. Sa palagay ko tiyak na tama siya tungkol sa mga pag -atake laban kay Grace Poe. https://t.co/774adkwoel</t>
  </si>
  <si>
    <t>Duterte son hits Escudero, accuses senator of using Poe for 'personal ill-interest' https://t.co/Xi3Ik05M6j https://t.co/A7QiBcWP7B | via…</t>
  </si>
  <si>
    <t>Ang anak na lalaki ni Duterte ay tumama kay Escudero, inakusahan ang senador ng paggamit ng POE para sa 'personal na sakit-interes' https://t.co/xi3ik05m6j https://t.co/a7qibcwp7b | sa pamamagitan ng…</t>
  </si>
  <si>
    <t>VP Binay, dumating na sa campaign rally sa Mandaluyong #Halalan2016 | via RP 35 Jon Ibañez https://t.co/2qfJ8fhG3p</t>
  </si>
  <si>
    <t>Vp binay, dumating na sa kampanya rally sa mandaluyong #halalan2016 | Via RP 35 Jon Ibañez https://t.co/2qfj8fhg3p</t>
  </si>
  <si>
    <t>Binay got burned by UP studs. Well done Maroons. ??</t>
  </si>
  <si>
    <t>Sinunog si Binay ng mga studs. Magaling na mga maroon. ??</t>
  </si>
  <si>
    <t>Mar Roxas and Leni Robredo. Habol plz.  Still praying</t>
  </si>
  <si>
    <t>Mar Roxas at Leni Robredo. Habol plz. Nananalangin pa rin</t>
  </si>
  <si>
    <t>#THISTIMEVoteWisely</t>
  </si>
  <si>
    <t>#Thistimevotewisely</t>
  </si>
  <si>
    <t>Fuck you Mr. Mar Roxas</t>
  </si>
  <si>
    <t>putangina mo  G. Mar Roxas isa kang gago</t>
  </si>
  <si>
    <t>Binay: natl govt failed to provide funding for major infra projects, causing problems in traffic, businesses, etc. | @cebudailynews</t>
  </si>
  <si>
    <t>Binay: Nabigo ang Natl Govt na magbigay ng pondo para sa mga pangunahing proyekto ng infra, na nagiging sanhi ng mga problema sa trapiko, negosyo, atbp | @cebudailyynews</t>
  </si>
  <si>
    <t>@B_RA_Ve I feel legitimately sick. Apparently, in GMA, Poe and Roxas have switched ranks, but Duterte's definitely far and away.</t>
  </si>
  <si>
    <t>@B_ra_ve Pakiramdam ko ay lehitimong may sakit. Tila, sa GMA, Poe at Roxas ay lumipat ng mga ranggo, ngunit tiyak na malayo at malayo si Duterte.</t>
  </si>
  <si>
    <t>But Roxas is too arrogant (and desperate) and he won't do that just to not have Duterte as president https://t.co/ov4DkylyUk</t>
  </si>
  <si>
    <t>Ngunit si Roxas ay masyadong mapagmataas (at desperado) at hindi niya gagawin iyon upang hindi magkaroon ng Duterte bilang pangulo https://t.co/ov4dkylyuk</t>
  </si>
  <si>
    <t>CHANGE IS BADLY NEEDED #NoToMar #Roxas2016 #DuterteTillTheEnd #dutertecayetano</t>
  </si>
  <si>
    <t>Ang pagbabago ay hindi kinakailangan na #Notomar #roxas2016 #dutertetilltheend #dutertecayetano</t>
  </si>
  <si>
    <t>DUTERTE TILL THE END https://t.co/pEDT2vOl6V @emmanuel07021</t>
  </si>
  <si>
    <t>Duterte hanggang sa wakas https://t.co/pedt2vol6v @emmanuel07021</t>
  </si>
  <si>
    <t>@noynoyaquino @senmiriam - If Miriam refuses to divulge her med records, transparency comes into question as well as her integrity</t>
  </si>
  <si>
    <t>@noynoyaquino @senmiriam - Kung tumanggi si Miriam na ibunyag ang kanyang mga tala sa med, ang transparency ay pinag -uusapan pati na rin ang kanyang integridad</t>
  </si>
  <si>
    <t>"if CDEC will win Binay will win. PogChamp"
best thing I've seen all day</t>
  </si>
  <si>
    <t>"Kung ang CDEC ay mananalo sa Binay ay mananalo. Pogchamp"
Pinakamahusay na bagay na nakita ko buong araw</t>
  </si>
  <si>
    <t>RT @maxeen_xylee: Don't like Binay at all. Peace!!! #ALDUBPerformsTogether https://t.co/UCKWp9XiQU</t>
  </si>
  <si>
    <t>RT @maxeen_xylee: Ayaw sa lahat. Kapayapaan !!! #AldubperformStogether https://t.co/uckwp9xiquiqu</t>
  </si>
  <si>
    <t>OFW rights’ advocate Toots Ople agrees to be a guest candidate of UNA, completing VP Binay’s Senate slate. 
#PHvote</t>
  </si>
  <si>
    <t>Ang tagapagtaguyod ng mga karapatan ng OFW na si Toots Ople ay sumasang -ayon na maging isang kandidato ng panauhin ng UNA, na nakumpleto ang slate ng senado ng VP Binay.
#Phvote</t>
  </si>
  <si>
    <t>i feel sorry for madam miriam cuz' i think she deserve more votes than binay, poe and roxas. ??</t>
  </si>
  <si>
    <t>Naaawa ako kay Madam Miriam Cuz 'Sa palagay ko ay karapat -dapat siyang higit na boto kaysa sa Binay, Poe at Roxas. ??</t>
  </si>
  <si>
    <t>No way! Binay, you don't own us! #notobinay!  https://t.co/joyWmPoDd8</t>
  </si>
  <si>
    <t>Hindi! Binay, hindi mo kami pagmamay -ari! #notobinay! https://t.co/joywmpodd8</t>
  </si>
  <si>
    <t>Isnt it funny how binay tries to bully himself through his ads?</t>
  </si>
  <si>
    <t>Hindi ba nakakatawa kung paano sinubukan ni Binay na mapang -api ang kanyang sarili sa pamamagitan ng kanyang mga ad?</t>
  </si>
  <si>
    <t>Sa bulsa ni Aquino, Roxas lalo na ni Binay. #YolandaPH  https://t.co/JmMPKfals8</t>
  </si>
  <si>
    <t>SA Bulsa ni Aquino, Roxas Lalo na Ni Binay. #Yolandaph https://t.co/jmpkfals8</t>
  </si>
  <si>
    <t>Mar Roxas said he will be the "flavor of the month" on May 9 election, only problem is he never became #1 and can only win by HOCUS PCOS</t>
  </si>
  <si>
    <t>Sinabi ni Mar Roxas na siya ang magiging "lasa ng buwan" sa halalan ng Mayo 9, ang problema lamang ay hindi siya naging #1 at maaari lamang manalo ng hocus pcos</t>
  </si>
  <si>
    <t>I could not, for the life of me, take Mar Roxas seriously</t>
  </si>
  <si>
    <t>Hindi ko magawa, para sa buhay ko, seryosohin si Mar Roxas</t>
  </si>
  <si>
    <t>Binay takes swipe at Poe #Halalan2016 https://t.co/TjawxLyOLF https://t.co/JQMuwqO0xO</t>
  </si>
  <si>
    <t>Kinukuha ng Binay ang swipe sa poe #halalan2016 https://t.co/tjawxlyolf https://t.co/jqmuwqo0xo</t>
  </si>
  <si>
    <t>Did the resignation of VP Binay from the Aquino Cabinet hurt the case of OFW Joselito Zapanta? https://t.co/hFBuLAZntH</t>
  </si>
  <si>
    <t>Nasaktan ba ang pagbibitiw sa VP Binay mula sa Gabinete ng Aquino sa kaso ni Ofw Joselito Zapanta? https://t.co/hfbulaznth</t>
  </si>
  <si>
    <t>RT @xpeanutgalleryx: Binay's 'dear friend' got P1.3B contracts in 4 years</t>
  </si>
  <si>
    <t>RT @xpeanutgalleryx: Ang 'mahal na kaibigan' ni Binay ay nakakuha ng mga kontrata sa P1.3b sa 4 na taon</t>
  </si>
  <si>
    <t>Miriam is the most qualified but Duterte is the most capable. Now I'm confused?</t>
  </si>
  <si>
    <t>Si Miriam ang pinaka -kwalipikado ngunit si Duterte ang pinaka may kakayahang. Ngayon naguguluhan ako?</t>
  </si>
  <si>
    <t>[NATION] VP Binay says allegations would backfire to accusers https://t.co/V869JLiTwD | via GMA News</t>
  </si>
  <si>
    <t>[Nation] Sinabi ni VP Binay na ang mga paratang ay magbabalik sa mga akusado https://t.co/v869jlitwd | Via GMA News</t>
  </si>
  <si>
    <t>PResidential disaster Mar Roxas is trending on Twitter. But not in the way he would like. #MARumi #DaangMadulas</t>
  </si>
  <si>
    <t>Ang kalamidad sa pangulo na si Mar Roxas ay nag -trending sa Twitter. Ngunit hindi sa paraang nais niya. #Marumi #Daangmadulas</t>
  </si>
  <si>
    <t>Binay says the country doesnt need a president who hides like what happened in Mamasapano. #VotePh2016</t>
  </si>
  <si>
    <t>Sinabi ni Binay na ang bansa ay hindi nangangailangan ng isang pangulo na nagtatago tulad ng nangyari sa Mamasapano. #Voteph2016</t>
  </si>
  <si>
    <t>@pnppro1@PNPLUPPO Provided area security during the departure of V-PRES. J BINAY in the municipality. https://t.co/RExZ3RnQWY</t>
  </si>
  <si>
    <t>Ang@pnppro1@pnpluppo ay nagbigay ng seguridad sa lugar sa pag-alis ng V-Pres. J Binay sa munisipyo. https://t.co/rexz3rnqwy</t>
  </si>
  <si>
    <t>#TheTruthCaster #AbductionsINC Binay criticized de Lima for the "unwarranted statements" for asserting to the public that the case is not ..</t>
  </si>
  <si>
    <t>#ThetruthCaster #AbductionSinc Binay pinuna si De Lima para sa "hindi inaasahang pahayag" para sa pagsasaalang -alang sa publiko na ang kaso ay hindi ..</t>
  </si>
  <si>
    <t>‘Batang Pasay’ Binay gets sentimental on birthday - Read: https://t.co/js3vunWuEf #BeFullyInformed</t>
  </si>
  <si>
    <t>Ang 'Batang Pasay' Binay ay nakakakuha ng sentimental sa kaarawan - Basahin: https://t.co/js3vunwuef #befullyoformed</t>
  </si>
  <si>
    <t>Grace #POE2016 speech starts with FPJ.  Why am I not surprised?</t>
  </si>
  <si>
    <t>Ang pagsasalita ng Grace #POE2016 ay nagsisimula sa FPJ. Bakit hindi ako nagulat?</t>
  </si>
  <si>
    <t>RT @maxell_lander: Whoever said that Mar Roxas equates to good governance must be out of her mind, just look at how he handled Yolanda &amp;amp; it…</t>
  </si>
  <si>
    <t>RT @maxell_lander: Sinumang nagsabi na ang Mar Roxas ay katumbas ng mabuting pamamahala ay dapat na wala sa kanyang isip, tingnan lamang kung paano niya pinangangasiwaan si Yolanda &amp; amp; ito ...</t>
  </si>
  <si>
    <t>VP Binay has a lot of chance to win as President despite issues against him.</t>
  </si>
  <si>
    <t>Ang VP Binay ay may maraming pagkakataon upang manalo bilang pangulo sa kabila ng mga isyu laban sa kanya.</t>
  </si>
  <si>
    <t>RT @rgnxvldz: only binay touches my skin, who touches yours?</t>
  </si>
  <si>
    <t>RT @RGNXVLDZ: Tanging si Binay ang humipo sa aking balat, sino ang humipo sa iyo?</t>
  </si>
  <si>
    <t>So Mar Roxas knows that there's drugs or illegal works whatsoever in Davao?</t>
  </si>
  <si>
    <t>Kaya alam ni Mar Roxas na mayroong mga gamot o iligal na gawa kahit ano sa Davao?</t>
  </si>
  <si>
    <t>Palace on Binay’s belittling economic growth: Facts are facts https://t.co/PVoEEnIHaL @jejomarbinay @noynoyaquino https://t.co/hAS3pSnx1B</t>
  </si>
  <si>
    <t>Palasyo sa Belittling Economic Growth ng Binay: Ang mga katotohanan ay mga katotohanan https://t.co/pvoeenihal @jejomarbinay @noynoyaquino https://t.co/has3psnx1b</t>
  </si>
  <si>
    <t>Lawyer to SC: Stop Binay from leading Boy Scouts https://t.co/IrkRJQsuMH https://t.co/QD0s4CZCEa</t>
  </si>
  <si>
    <t>Lawyer sa SC: Stop Binay mula sa nangungunang Boy Scouts https://t.co/irkrjqsumh https://t.co/qd0s4czcea</t>
  </si>
  <si>
    <t>Roxas time! I mean, Roxas Night Market. Not the shitty Mar Roxas.. ??</t>
  </si>
  <si>
    <t>Oras ng Roxas! Ibig kong sabihin, Roxas Night Market. Hindi ang shitty mar roxas .. ??</t>
  </si>
  <si>
    <t>buying votes of the filipino people? well binay. i pity you.</t>
  </si>
  <si>
    <t>Pagbili ng mga boto ng mga taong Pilipino? well binay. Naawa ako sa iyo.</t>
  </si>
  <si>
    <t>Are we watching the same debate? How can people think and say that Duterte or Binay are doing well? #PiliPinasDebates2016 #PHVoteRoxas</t>
  </si>
  <si>
    <t>Nanonood ba tayo ng parehong debate? Paano makakaisip at sasabihin ng mga tao na maayos ang Duterte o Binay? #PilipinasDebates2016 #Phvoteroxas</t>
  </si>
  <si>
    <t>#Duterte2016  Lot's of Filipino clinging on false hope, but all that comes in the news are hoax. Just vote for Miriam Santiago for President</t>
  </si>
  <si>
    <t>#Duterte2016 Lot's ng Pilipino na kumapit sa maling pag -asa, ngunit ang lahat ng dumating sa balita ay nakakalbo. Bumoto lamang para kay Miriam Santiago para sa Pangulo</t>
  </si>
  <si>
    <t>WATCH: Ai Ai Delas Alas dances with Jejomar Binay during his proclamation rally #VotePH2016 https://t.co/pxfPxgMpuI</t>
  </si>
  <si>
    <t>Panoorin: Ai Ai Delas Alas Dances With Jejomar Binay Sa panahon ng kanyang Proklamasyon Rally #Voteph2016 https://t.co/pxfpxgmpui</t>
  </si>
  <si>
    <t>#TamVote: If elections were to be held today, who would you vote for President? Poe, Santiago, Roxas or Binay?</t>
  </si>
  <si>
    <t>#Tamvote: Kung ang halalan ay gaganapin ngayon, sino ang iboboto mo para sa Pangulo? Poe, Santiago, Roxas o Binay?</t>
  </si>
  <si>
    <t>[NATION] Roxas, Binay, Señeres commit to attend presidential debates https://t.co/pqMQCUeaHw | via GMA News</t>
  </si>
  <si>
    <t>[Nation] Roxas, Binay, ang Señeres ay nangangako na dumalo sa mga debate sa pangulo https://t.co/PQMQCueahw | Via GMA News</t>
  </si>
  <si>
    <t>We had bad experience from Mar Roxas. He took our merchandise and does not pay for it telling us idonation nyo nlng. https://t.co/99q144qDu3</t>
  </si>
  <si>
    <t>Nagkaroon kami ng masamang karanasan mula sa Mar Roxas. Kinuha niya ang aming paninda at hindi nagbabayad para sa pagsasabi sa amin ng Idonation nyo nlng. https://t.co/99q144qdu3</t>
  </si>
  <si>
    <t>What really happened between Alfred Romualdez, Mar Roxas and Yolanda? https://t.co/aFaUofXINw</t>
  </si>
  <si>
    <t>Ano talaga ang nangyari sa pagitan nina Alfred Romualdez, Mar Roxas at Yolanda? https://t.co/afaUofxinw</t>
  </si>
  <si>
    <t>Re-weighing the points of parity and differences.. Santiago Duterte agony is real.</t>
  </si>
  <si>
    <t>Ang muling pagtataguyod ng mga punto ng pagkakapare-pareho at pagkakaiba .. Totoo si Santiago Duterte.</t>
  </si>
  <si>
    <t>#Duterte will have the good platforms of Miriam &amp;amp; Poe facsimile should he win, after all he is used to copy since Grade 1.</t>
  </si>
  <si>
    <t>Ang #Duterte ay magkakaroon ng magagandang platform ng Miriam &amp; amp; Si Poe Facsimile ay dapat siyang manalo, pagkatapos ng lahat ay nakopya siya mula pa noong Baitang 1.</t>
  </si>
  <si>
    <t>Both Binay and Marcos simply can't believe they've lost. It is almost tragicomic, soon descending into farce.</t>
  </si>
  <si>
    <t>Parehong sina Binay at Marcos ay hindi makapaniwala na nawala sila. Ito ay halos tragicomic, sa lalong madaling panahon bumaba sa farce.</t>
  </si>
  <si>
    <t>In other news, partial unofficial vote count is in... #DU30 leads, followed by #POE2016 and then #MarRoxas. Brace yourselves, folks!</t>
  </si>
  <si>
    <t>Sa ibang balita, ang bahagyang hindi opisyal na bilang ng boto ay nasa ... #du30 nangunguna, na sinundan ng #POE2016 at pagkatapos ay #Marroxas. Brace ang iyong sarili, mga tao!</t>
  </si>
  <si>
    <t>I pity mar roxas he really wntd to be President he should have been, but gave up the only chance he had 6 yrs ago. tough luck.</t>
  </si>
  <si>
    <t>Naaawa ako sa mar roxas na talagang siya ay maging pangulo na dapat siya, ngunit sumuko ang tanging pagkakataon na siya ay 6 taon na ang nakakaraan. Matigas na swerte.</t>
  </si>
  <si>
    <t>Pulse Asia Jan '16: Binay down in nearly all areas &amp;amp;classes, except NCR &amp;amp; ABC, (virtually no movement). Double-digit decreases in VisMin, E</t>
  </si>
  <si>
    <t>Pulse Asia Jan '16: Binay down sa halos lahat ng mga lugar at amp; mga klase, maliban sa NCR &amp; amp; ABC, (halos walang kilusan). Ang dobleng digit ay bumababa sa vismin, e</t>
  </si>
  <si>
    <t>VP Binay: I’m in good health to finish 90-day campaign https://t.co/FdQiPMUmAR | via INQUIRER</t>
  </si>
  <si>
    <t>VP Binay: Nasa mabuting kalusugan ako upang matapos ang 90-araw na kampanya https://t.co/fdqipmumar | sa pamamagitan ng Inquirer</t>
  </si>
  <si>
    <t>I really don't get it. They've VOTED Roxas and Binay over Sen. Miriam. ??????
Well, Intelligence is a HABIT. Stupidity is a CHOICE. ????</t>
  </si>
  <si>
    <t>Hindi ko talaga nakuha. Binoto nila sina Roxas at Binay kay Sen. Miriam. ??????
Well, ang katalinuhan ay isang ugali. Ang katangahan ay isang pagpipilian. ????</t>
  </si>
  <si>
    <t>Think The Brighter Side of Life: Regine Velasquez Will Not Vote For Mar Roxas And Was Banned To... https://t.co/WNwxeVXTtX</t>
  </si>
  <si>
    <t>Isipin ang mas maliwanag na bahagi ng buhay: Si Regine Velasquez ay hindi iboboto si Mar Roxas at pinagbawalan sa ... https://t.co/wnwxevxttx</t>
  </si>
  <si>
    <t>Binay says "Ingat din kayo ha?" to local leaders in Nueva Ecija before leaving. He refused interview w/media #PHvote https://t.co/xhRwIKmhDd</t>
  </si>
  <si>
    <t>Sinabi ni Binay na "Ingr Din Kayo Ha?" sa mga lokal na pinuno sa Nueva Ecija bago umalis. Tumanggi siya sa pakikipanayam w/media #phvote https://t.co/xhrwikmhdd</t>
  </si>
  <si>
    <t>@wawam Was Mar leading Binay as VP in 2010 surveys? Interesting to see if surveys translate to actual votes.</t>
  </si>
  <si>
    <t>Si @Wawam ay si Mar Leading Binay bilang VP noong 2010 na survey? Kagiliw -giliw na makita kung ang mga survey ay isinalin sa aktwal na mga boto.</t>
  </si>
  <si>
    <t>4 reasons why Mar Roxas will not win the 2016 Philippine presidential elections: https://t.co/HKCcQkpLJ3</t>
  </si>
  <si>
    <t>4 Mga Dahilan Bakit Hindi Manalo ang Mar Roxas sa 2016 Philippine Presidential Elections: https://t.co/HKCCQKPLJ3</t>
  </si>
  <si>
    <t>WATCH: Roxas spokesman Ibarra Gutierrez says initial canvassing results 'discouraging' #BilangPilipino https://t.co/jmOiayhdHE</t>
  </si>
  <si>
    <t>Panoorin: Ang tagapagsalita ng Roxas na si Ibarra Gutierrez ay nagsabi ng paunang mga resulta ng pag -canvassing na 'nakapanghihina ng loob' #bilangpilipino https://t.co/jmoiayhdhe</t>
  </si>
  <si>
    <t>Leni Robredo is expectedly the overwhelming choice in Camarines Sur but Roxas &amp;amp; Poe are tight for President. https://t.co/KFb4tTi5VN</t>
  </si>
  <si>
    <t>Inaasahan ni Leni Robredo ang labis na pagpili sa Camarines Sur ngunit Roxas &amp; amp; Masikip si Poe para sa Pangulo. https://t.co/kfb4tti5vn</t>
  </si>
  <si>
    <t>RT @VPJojoBinay: The Ombudsman clearly exceeded its authority and acted in bad faith when it recommended charges against VP Binay - Atty. Q…</t>
  </si>
  <si>
    <t>RT @vpjojobinay: Malinaw na lumampas ang Ombudsman sa awtoridad nito at kumilos nang masamang pananampalataya nang inirerekomenda nito ang mga singil laban sa VP Binay - Atty. Q…</t>
  </si>
  <si>
    <t>@govph He's a teacher, economist.Contrary to what Binay claimed during campaign visit in Batangas "Teacher knows nothing about leadership.</t>
  </si>
  <si>
    <t>@govph siya ay isang guro, ekonomista.Contrary sa kung ano ang inaangkin ni Binay sa panahon ng pagbisita sa kampanya sa Batangas "Walang alam ang guro tungkol sa pamumuno.</t>
  </si>
  <si>
    <t>@inquirerdotnet @bongbongmarcos @Team_Inquirer He is the partner of Binay in corruption?</t>
  </si>
  <si>
    <t>@inquirerdotnet @bongbongmarcos @team_inquirer Siya ang kasosyo ni Binay sa katiwalian?</t>
  </si>
  <si>
    <t>@anonymous_ph you're the last hope about this alleged cheating of Mar Roxas in Pcos machines :( We the normal people are hopeless about it.</t>
  </si>
  <si>
    <t>@anonymous_ph ikaw ang huling pag -asa tungkol sa sinasabing pagdaraya ng Mar Roxas sa PCOS machine :( Kami ang mga normal na tao ay walang pag -asa tungkol dito.</t>
  </si>
  <si>
    <t>VP Binay has a big concern for the future of his nation.</t>
  </si>
  <si>
    <t>Ang VP Binay ay may malaking pag -aalala para sa hinaharap ng kanyang bansa.</t>
  </si>
  <si>
    <t>Mar Roxas visits vote-rich Pangasinan again.</t>
  </si>
  <si>
    <t>Bumisita muli si Mar Roxas sa pang-rich na Pangasinan.</t>
  </si>
  <si>
    <t>Poor Binay. Too desperate. Hekhek</t>
  </si>
  <si>
    <t>Mahina binay. Masyadong desperado. Hekhek</t>
  </si>
  <si>
    <t>RT @HecklerForever: Today is VP Binay's b'day. HAPPY BIRTHDAY VP! (And other stories) https://t.co/ld17kIVEn7</t>
  </si>
  <si>
    <t>RT @hecklerforever: Ngayon ay ang VP Binay's B'day. Maligayang Kaarawan VP! (At iba pang mga kwento) https://t.co/ld17kiven7</t>
  </si>
  <si>
    <t>Binay has mixed sentiments on APEC 2015 https://t.co/JRFcqLs0MQ #Manila #News #Asia</t>
  </si>
  <si>
    <t>Si Binay ay may halo -halong sentimento sa APEC 2015 https://t.co/jrfcqls0mq #manila #news #asia</t>
  </si>
  <si>
    <t>Binay is vice president??</t>
  </si>
  <si>
    <t>Si Binay ay bise presidente ??</t>
  </si>
  <si>
    <t>THE STANDARD: UPDATE: Sen. Grace Poe urges SET to decide on the disqualification case vs. her despite lack of DNA test result.</t>
  </si>
  <si>
    <t>Ang Pamantayan: Update: Hinimok ni Sen. Grace Poe na nakatakda upang magpasya sa kaso ng disqualification kumpara sa kanya sa kabila ng kakulangan ng resulta ng pagsubok sa DNA.</t>
  </si>
  <si>
    <t>UPDATE: (Partial/unofficial) Duterte maintains leads with 7,034,664 votes followed by Poe with 4,012,417 #VotePH</t>
  </si>
  <si>
    <t>Update: (Bahagyang/Hindi Opisyal) Pinapanatili ni Duterte ang mga nangunguna sa 7,034,664 na boto na sinusundan ng POE na may 4,012,417 #voteph</t>
  </si>
  <si>
    <t>I therefore conclude that @senmiriam best asset is her huge hair, i mean behind her hair is a good sense of #SantiagoForPresident</t>
  </si>
  <si>
    <t>Kaya't napagpasyahan ko na ang @senmiriam pinakamahusay na pag -aari ay ang kanyang malaking buhok, ang ibig kong sabihin sa likod ng kanyang buhok ay isang magandang pakiramdam ng #santiagoforpresident</t>
  </si>
  <si>
    <t>VP Binay: What created fear is the intensity of allegations</t>
  </si>
  <si>
    <t>VP Binay: Ano ang Nilikha ng Takot ay ang tindi ng mga paratang</t>
  </si>
  <si>
    <t>#MayoNaRoxasNa For #RoxasRobredo to bring out the best and not the worst in us all. https://t.co/xRymR6Fy5j</t>
  </si>
  <si>
    <t>#Mayonaroxasna para sa #ROXasRobredo upang ilabas ang pinakamahusay at hindi ang pinakamasama sa ating lahat. https://t.co/xrymr6fy5j</t>
  </si>
  <si>
    <t>@EmpressOfficial MAR IS FOCUSED TOO MUCH FOR HIMSELF ON HOW TO WIN INSTEAD OF HOW TO HELP. DON'T VOTE MAR ROXAS. HE'S GREEDY!</t>
  </si>
  <si>
    <t>Ang @empressofficial Mar ay nakatuon nang labis para sa kanyang sarili sa kung paano manalo sa halip na kung paano makakatulong. Huwag bumoto sa Mar Roxas. Sobrang kasakiman niya!</t>
  </si>
  <si>
    <t>So much bad news in the morning today... I can live with Binay news though... #kayamataasBPkoeh</t>
  </si>
  <si>
    <t>Sobrang masamang balita sa umaga ngayon ... mabubuhay ako kasama ang bin News bagaman ... #kayamataasbpkoeh</t>
  </si>
  <si>
    <t>@nolskie2001  so binay is standing on the beach waiting for the sea to part. Until they put the cuffs on him</t>
  </si>
  <si>
    <t>@nolskie2001 Kaya't si Binay ay nakatayo sa beach na naghihintay sa bahagi ng dagat. Hanggang sa ilagay nila ang mga cuffs sa kanya</t>
  </si>
  <si>
    <t>@JennyRockwell @mgvtrb @tatancast  Dick Gordon. He's a guest candidate under Binay and under Poe's party.</t>
  </si>
  <si>
    <t>@Jennyrockwell @mgvtrb @tatancast dick gordon. Siya ay isang kandidato ng panauhin sa ilalim ni Binay at sa ilalim ng partido ni Poe.</t>
  </si>
  <si>
    <t>RT @MBAaronRecuenco: Poe, Binay snub dialogue with presidentiables here in Cebu City. Only @MARoxas showed up @manila_bulletin https://t.co…</t>
  </si>
  <si>
    <t>RT @MbaaronRecuenco: Poe, Dialog ng Binay Snub na may mga pangulo dito sa Cebu City. Tanging @maroxas ang nagpakita ng @manila_bulletin https: //t.co…</t>
  </si>
  <si>
    <t>Duterte's probably going to try to bully Mar Roxas on live tv lmao</t>
  </si>
  <si>
    <t>Marahil ay susubukan ni Duterte na mapang -api ang Mar Roxas sa live tv lmao</t>
  </si>
  <si>
    <t>Oily Binay ??????</t>
  </si>
  <si>
    <t>@ANCALERTS seriously???</t>
  </si>
  <si>
    <t>Seryosong @ancalerts ???</t>
  </si>
  <si>
    <t>Just like Binay claims.</t>
  </si>
  <si>
    <t>Tulad ng pag -angkin ni Binay.</t>
  </si>
  <si>
    <t>Mar Roxas on running for President: "While I have everything, my countrymen do not." #WantedPresident Mar is the one for me. #roxasna</t>
  </si>
  <si>
    <t>Mar Roxas sa pagtakbo para sa Pangulo: "Habang mayroon akong lahat, ang aking mga kababayan ay hindi." Ang #WantedPresident Mar ay ang isa para sa akin. #roxasna</t>
  </si>
  <si>
    <t>You don't have any idea how hard to be a teacher Binay. You have no rights to underestimate us. #NogNogHambog</t>
  </si>
  <si>
    <t>Wala kang ideya kung gaano kahirap maging isang guro sa binay. Wala kang karapatang maliitin sa amin. #Nognoghambog</t>
  </si>
  <si>
    <t>UNA denies allegations on demolition campaign against Sen. Grace Poe | helenmflores</t>
  </si>
  <si>
    <t>Itinanggi ni Una ang mga paratang sa kampanya ng demolisyon laban kay Sen. Grace Poe | Helenmflores</t>
  </si>
  <si>
    <t>If not Duterte?Why Miriam?:(((  #DuterteSerye</t>
  </si>
  <si>
    <t>Kung hindi Duterte? Bakit Miriam ?: (((#duterteserye</t>
  </si>
  <si>
    <t>Aquino failed to help poor – Binay camp https://t.co/HjVJceQMsA</t>
  </si>
  <si>
    <t>Nabigo si Aquino na tulungan ang mahihirap - binay camp https://t.co/hjvjceqmsa</t>
  </si>
  <si>
    <t>Vice Pres Binay now here at PNPA graduation, to give Vice Presidential Kampilan to C1C Norman Pentang. @Team_Inquirer</t>
  </si>
  <si>
    <t>Si Vice Pres Binay ngayon dito sa graduation ng PNPA, upang bigyan si Vice Presidential Kampilan sa C1C Norman Pentang. @Team_inquirer</t>
  </si>
  <si>
    <t>ITS VERY ANNOYING HEARING BINAY'S CAMPAIGN ADS ON RADIO!! He's like, yah i was poor LIKE MOST OF YOU before so i can help you. SCREW THAT!</t>
  </si>
  <si>
    <t>Ang nakakainis na pagdinig ng kampanya ni Binay sa Radyo !! Siya ay tulad ng, yah ako ay mahirap tulad ng karamihan sa iyo dati upang matulungan kita. Screw yan!</t>
  </si>
  <si>
    <t>VP Binay – Next President Should Fix PNR, Other Railways https://t.co/vcnb5eJeE7</t>
  </si>
  <si>
    <t>VP Binay - Susunod na Pangulo ay Dapat ayusin ang PNR, Iba pang mga riles https://t.co/vcnb5ejee7</t>
  </si>
  <si>
    <t>What really happened between Alfred Romualdez, Mar Roxas and Yolanda? https://t.co/Sy4QKYPCDZ</t>
  </si>
  <si>
    <t>Ano talaga ang nangyari sa pagitan nina Alfred Romualdez, Mar Roxas at Yolanda? https://t.co/Sy4qkypcdz</t>
  </si>
  <si>
    <t>“To Mar Roxas: The only unity we need now is one against the continuation of the failed daang matuwid and the... https://t.co/sfWVaLDmNJ</t>
  </si>
  <si>
    <t>"To Mar Roxas: Ang tanging pagkakaisa na kailangan natin ngayon ay isa laban sa pagpapatuloy ng nabigo na daang matuwid at ang ... https://t.co/sfwvaldmnj</t>
  </si>
  <si>
    <t>There is really a clear &amp;amp; convincing evidence regarding that charges against Binay even n d hearing b4 expert says he is enriching himself.</t>
  </si>
  <si>
    <t>Mayroong talagang isang malinaw at amp; Ang nakakumbinsi na katibayan tungkol sa mga singil laban kay Binay kahit n d pagdinig ng eksperto ng B4 ay nagsabing siya ay nagpayaman sa kanyang sarili.</t>
  </si>
  <si>
    <t>Typical Mar Roxas https://t.co/Bw7Z5k0YZX</t>
  </si>
  <si>
    <t>Karaniwang mar roxas https://t.co/bw7z5k0yzx</t>
  </si>
  <si>
    <t>Sen. Poe reminds VP Binay that he is where he is now because of his teachers in response to Binay's statements the other day | @hey_marv</t>
  </si>
  <si>
    <t>Ipinapaalala ni Sen. Poe kay VP Binay na siya ay kung nasaan siya ngayon dahil sa kanyang mga guro bilang tugon sa mga pahayag ni Binay sa ibang araw | @hey_marv</t>
  </si>
  <si>
    <t>Thanks CNN Philippines for the blow by blow report re Mar Roxas seeks alliance to Poe vs. Duterte. — watching CNN Philippines</t>
  </si>
  <si>
    <t>Salamat sa CNN Philippines para sa ulat ng suntok sa pamamagitan ng suntok na si Re Ro Roxas ay naghahanap ng alyansa kay Poe kumpara kay Duterte. - Nanonood ng CNN Philippines</t>
  </si>
  <si>
    <t>Can't believe people are still buying all those Binay shts ????</t>
  </si>
  <si>
    <t>Hindi makapaniwala na binibili pa rin ng mga tao ang lahat ng mga binay shts ????</t>
  </si>
  <si>
    <t>Santiago: Roxas is not on 'Daang Matuwid'. It's very disappointing.</t>
  </si>
  <si>
    <t>Santiago: Si Roxas ay wala sa 'Daang Matuwid'. Ito ay napaka -pagkabigo.</t>
  </si>
  <si>
    <t>HOW WILL BINAY HEAL DIVISIVENESS? Will Vice President Jejomar C. Binay please tell us what, exactly, did (see https://t.co/I2o2fRK5bb      )</t>
  </si>
  <si>
    <t>Paano gagalingin ng binay ang paghihiwalay? Magsabi ba sa amin si Bise Presidente Jejomar C. Binay</t>
  </si>
  <si>
    <t>RT @ilda_talk: Mar Roxas is turning voters off by being a motor mouth. His rivals do not need to mount a demolition job coz he already does…</t>
  </si>
  <si>
    <t>RT @ilda_talk: Ang Mar Roxas ay pinapatay ang mga botante sa pamamagitan ng pagiging isang bibig ng motor. Ang kanyang mga karibal ay hindi kailangang mag -mount ng isang demolisyon na trabaho coz na mayroon na siya ...</t>
  </si>
  <si>
    <t>Honasan: I’ll be first to stand up vs Binay if corruption proven https://t.co/fEUqXelLar https://t.co/r2eE86UATx</t>
  </si>
  <si>
    <t>Honasan: Una kong tatayo kumpara sa binay kung napatunayan ang katiwalian https://t.co/feuqxellar https://t.co/r2ee86uatx</t>
  </si>
  <si>
    <t>RT @AlanaBarug: Duterte running would saturate the votes, possibly leaving Binay with the most solid supporters. PH would suck with Binay a…</t>
  </si>
  <si>
    <t>RT @alanabarug: Ang pagtakbo ni Duterte ay magbabad sa mga boto, marahil ay iniiwan ang Binay kasama ang pinaka solidong tagasuporta. Ang pH ay sumuso kay Binay a…</t>
  </si>
  <si>
    <t>"@sunstaronline: Binay: Poverty, not corruption, moral issue of the time https://t.co/0IdDJtXOoD https://t.co/waHXHn2P8n" FUCK YOURSELF!</t>
  </si>
  <si>
    <t>"@sunstaronline: binay: kahirapan, hindi katiwalian, isyu sa moral ng oras https://t.co/0iddjtxood https://t.co/wahxhn2p8n" magkantot sa iyong sarili!</t>
  </si>
  <si>
    <t>MAR ROXAS: I DON’T NEED OFW VOTE https://t.co/bWc0xQQtPW</t>
  </si>
  <si>
    <t>Mar Roxas: Hindi ko na kailangan ang boto ng https://t.co/bwc0xqqtpw</t>
  </si>
  <si>
    <t>Hall of Bad Taste: Esquire Philippines puts Mar Roxas on its cover! https://t.co/7vOLLOJ5Ie #AyawSaDILAW</t>
  </si>
  <si>
    <t>Hall of Bad Taste: Inilalagay ng Esquire Philippines ang Mar Roxas sa takip nito! https://t.co/7volloj5ie #ayAWsAdilaw</t>
  </si>
  <si>
    <t>RT @Ilovetippee: @macronikki hahaha! So if Poe wins, LP cheated. If Binay wins, LP cheated. If Mar wins, LP cheated. @manila_bulletin</t>
  </si>
  <si>
    <t>RT @ilovetippee: @macronikki hahaha! Kaya kung nanalo si Poe, niloko si LP. Kung nanalo si Binay, niloko si LP. Kung nanalo si Mar, niloko si LP. @manila_bulletin</t>
  </si>
  <si>
    <t>This is the history of VP Binay. It includes his life as worker and how he earned his money. #PiliPinasDebates2016 https://t.co/AT4qlafyxP</t>
  </si>
  <si>
    <t>Ito ang kasaysayan ng VP Binay. Kasama dito ang kanyang buhay bilang manggagawa at kung paano niya nakuha ang kanyang pera. #PilipinasDebates2016 https://t.co/at4qlafyxp</t>
  </si>
  <si>
    <t>RT @grpfallenangel: Mar Roxas’ mouth is his own worst enemy - Get Real Post https://t.co/4sfzQj4qod</t>
  </si>
  <si>
    <t>RT @grpfallenangel: Ang bibig ni Mar Roxas ay ang kanyang sariling pinakamasamang kaaway - makakuha ng totoong post https://t.co/4SFZQJ4QOD</t>
  </si>
  <si>
    <t>Roxas gains momentum on latest polls: Up by 1 point, LP standard bearer Mar Roxas is now nearing poll’s top a... https://t.co/4wLcy7AjMd</t>
  </si>
  <si>
    <t>Ang Roxas ay Nakakuha ng Momentum sa Pinakabagong Mga Botohan: Up Sa pamamagitan ng 1 Point, ang LP Standard Bearer Mar Roxas ay papalapit na sa Poll A ... https://t.co/4wlcy7ajmd</t>
  </si>
  <si>
    <t>@delvalleelizab1 @kxsharxdz @tiyang1881 we will vote binay......NOTT!</t>
  </si>
  <si>
    <t>@delvalleelizab1 @kxsharxdz @tiyang1881 iboboto namin si Binay ...... Nott!</t>
  </si>
  <si>
    <t>Duterte and Santiago: STOP CORRUPTION!</t>
  </si>
  <si>
    <t>Duterte at Santiago: itigil ang katiwalian!</t>
  </si>
  <si>
    <t>Poe: Yes mam and Sir stop corruption.</t>
  </si>
  <si>
    <t>Poe: Oo Mam at Sir Stop Corruption.</t>
  </si>
  <si>
    <t>I will definitely NOT vote for Mar Roxas, Jejomar Binay, Grace Poe, and Rodrigo Duterte! My President is @senmiriam #PSDobleRita</t>
  </si>
  <si>
    <t>Tiyak na hindi ako iboboto para sa Mar Roxas, Jejomar Binay, Grace Poe, at Rodrigo Duterte! Ang pangulo ko ay @senmiriam #pdoblerita</t>
  </si>
  <si>
    <t>@PilStarNgayon @lesliebocobo Stand down, you dawg! @MARoxas Step forward &amp;amp; beat down #Duterte's ramparts! @SenGracePOE #FightForPOE!</t>
  </si>
  <si>
    <t>@Pilstarngayon @lesliebocobo Tumayo ka, ikaw Dawg! @Maroxas hakbang pasulong &amp; amp; Talunin ang mga ramparts ng #Duterte! @Sengracepoe #fightforpoe!</t>
  </si>
  <si>
    <t>@AlinafromManila Laki ng galit mo kay Binay ah! Hmm... Do you have any personal relation to Binay that made your anger extreme?</t>
  </si>
  <si>
    <t>@ALINAFROMMANILA LAKI NG GALIT MO KAY BINAY AH! Hmm ... mayroon ka bang personal na kaugnayan kay Binay na labis na galit ang iyong galit?</t>
  </si>
  <si>
    <t>JV Ejercito tells Grace: Be wary of Zamoras: SEN. GRACE Poe should be wary of those with a history of turning ... https://t.co/W4E54jIRkC</t>
  </si>
  <si>
    <t>Sinabi ni Jv Ejercito kay Grace: Mag -ingat sa Zamoras: Sen. Si Grace Poe ay dapat maging maingat sa mga may kasaysayan ng pag -on ... https://t.co/w4e54jirkc</t>
  </si>
  <si>
    <t>Admin coalition wary of Binay offer to bare health records https://t.co/GZG63oIZXi | via INQUIRER</t>
  </si>
  <si>
    <t>Nag -iingat ang Coalition Coalition ng Binay sa Bare Health Records https://t.co/gzg63oizxi | sa pamamagitan ng Inquirer</t>
  </si>
  <si>
    <t>Edwin Lacierda: It's unfortunate that Grace Poe rejected outright the offer of Mar Roxas to do unity talks. https://t.co/fSAB1TznL3</t>
  </si>
  <si>
    <t>Edwin Lacierda: Nakalulungkot na tinanggihan ni Grace Poe nang diretso ang alok ni Mar Roxas na gumawa ng mga pag -uusap sa pagkakaisa. https://t.co/fsab1tznl3</t>
  </si>
  <si>
    <t>But it is Sir. How is this not different from Binay's? You and your family's credibility is as questionable as his. https://t.co/gj77RVPI8Y</t>
  </si>
  <si>
    <t>Ngunit ito ay ginoo. Paano ito hindi naiiba sa Binay's? Ikaw at ang kredibilidad ng iyong pamilya ay kasing kaduda -dahan sa kanya. https://t.co/gj77rvpi8y</t>
  </si>
  <si>
    <t>If you were paid 40 million pesos to air black propaganda against Mar Roxas, would you? @ABSCBNNews ??????</t>
  </si>
  <si>
    <t>Kung ikaw ay binayaran ng 40 milyong piso sa air black propaganda laban sa Mar Roxas, gusto mo? @Abscbnnews ??????</t>
  </si>
  <si>
    <t>Good PM @attyvera what is the issue re Binay? Hoping for ur response. Thanks! ???</t>
  </si>
  <si>
    <t>Magandang PM @attyvera Ano ang isyu Re Binay? Umaasa para sa iyong tugon. Salamat! ???</t>
  </si>
  <si>
    <t>RT @Jimparedes: Binay admits he was not really  poor  before entering politics.</t>
  </si>
  <si>
    <t>RT @Jimparedes: Inamin ni Binay na hindi siya talagang mahirap bago pumasok sa politika.</t>
  </si>
  <si>
    <t>So he was among the closet rich?</t>
  </si>
  <si>
    <t>Kaya siya ay kabilang sa aparador na mayaman?</t>
  </si>
  <si>
    <t>Tell me that survey where Duterte has now 12% lead over Poe even after the rape remark isn't true.</t>
  </si>
  <si>
    <t>Sabihin mo sa akin ang survey na kung saan si Duterte ay mayroon na ngayong 12% na humantong kay Poe kahit na hindi totoo ang panggagahasa.</t>
  </si>
  <si>
    <t>So hell excited! Either Duterte and Poe is going to be the President but definetly not Mar Roxas! DESPERATE. #Election2016</t>
  </si>
  <si>
    <t>Kaya impiyerno na nasasabik! Alinman kay Duterte at Poe ay magiging Pangulo ngunit tiyak na hindi Mar Roxas! Desperado. #Halalan2016</t>
  </si>
  <si>
    <t>Tomorrow is not a holiday Mar Roxas just lost millions of votes.</t>
  </si>
  <si>
    <t>Bukas ay hindi isang Holiday Mar Roxas na nawalan lamang ng milyun -milyong mga boto.</t>
  </si>
  <si>
    <t>Mar Roxas is appealing to Grace Poe to form an alliance. Desperate much? #Halalan2016 #PhilippineElections #philippines2016</t>
  </si>
  <si>
    <t>Ang Mar Roxas ay nakakaakit kay Grace Poe upang makabuo ng isang alyansa. Desperado ng sobra? #Halalan2016 #philippineelections #Philippines2016</t>
  </si>
  <si>
    <t>"@Doc4Dead: If you're not for Roxas you are for Binay.
Duh." @societyofhonor @tatancast @mgviterbo @supsup010 @leahnavarro</t>
  </si>
  <si>
    <t>"@Doc4dead: Kung hindi ka para sa Roxas ikaw ay para kay Binay.
Duh. "@SocietyofHonor @Tatancast @mgviterbo @SUPSUP010 @leAnavarro</t>
  </si>
  <si>
    <t>@PHVote: Grace Poe, Miriam Defensor Santiago top vice president choices for Mar Roxas – survey http://t.co/RM6efXaGxN #PHVote PRES. MIRIAM</t>
  </si>
  <si>
    <t>@Phvote: Grace Poe, Miriam Defensor Santiago Top Vice President na pagpipilian para sa Mar Roxas - Survey http://t.co/rm6efxagxn #phvote pres. Miriam</t>
  </si>
  <si>
    <t>Two possibilities:</t>
  </si>
  <si>
    <t>Dalawang posibilidad:</t>
  </si>
  <si>
    <t>1. Binay's P500M TV ad fund is ill-gotten. That's a shame.</t>
  </si>
  <si>
    <t>1. Ang pondo ng ad ad ng P500M ng Binay ay hindi nakakuha ng sakit. Nakakahiya yan.</t>
  </si>
  <si>
    <t>2. Money is from legit campaign donations. That's terrifying.</t>
  </si>
  <si>
    <t>2. Ang pera ay mula sa mga donasyong kampanya ng legit. Nakakatakot iyon.</t>
  </si>
  <si>
    <t>Why did Binay, Poe, Roxas, Santiago snub #TheLeaderIWant forum? – voters… https://t.co/wTphzC6xeR #Quezon #news</t>
  </si>
  <si>
    <t>Bakit ang Binay, Poe, Roxas, Santiago Snub #theleaderiwant Forum? - Mga botante ... https://t.co/wtphzc6xer #quezon #news</t>
  </si>
  <si>
    <t>can't wait for Grace Poe to endorse Tide, Champion and Surf. ?? #PiliPinasDebates2016</t>
  </si>
  <si>
    <t>Hindi makapaghintay para kay Grace Poe na i -endorso ang Tide, Champion at Surf. ?? #PilipinasDebates2016</t>
  </si>
  <si>
    <t>Mar Roxas ... always be my president.</t>
  </si>
  <si>
    <t>Mar Roxas ... Palaging maging Pangulo ko.</t>
  </si>
  <si>
    <t>@Ilovetippee good day! #RoxasRobredo</t>
  </si>
  <si>
    <t>@Ilovetippee magandang araw! #Roxasrobredo</t>
  </si>
  <si>
    <t>THE STANDARD: UPDATE: San Juan City Mayor Guia Gomez throws her support to Mar Roxas.</t>
  </si>
  <si>
    <t>Ang Pamantayan: Update: Itinapon ng San Juan City Mayor Guia Gomez ang kanyang suporta kay Mar Roxas.</t>
  </si>
  <si>
    <t>#Binay2016: The question is not whether Binay is bad but whether he will be badder - Rappler https://t.co/XwY4ZToPIm</t>
  </si>
  <si>
    <t>#Binay2016: Ang tanong ay hindi kung masama si Binay ngunit kung siya ay magiging badder - rappler https://t.co/xwy4ztopim</t>
  </si>
  <si>
    <t>VIDEO | 'MAR Roxas' withdraws, says he doesn't wish to create trouble https://t.co/pq2vGvYkPH | via News 5</t>
  </si>
  <si>
    <t>VIDEO | Ang pag -alis ng 'Mar Roxas', sabi niya na hindi niya nais na lumikha ng problema https://t.co/pq2vgvykph | Via News 5</t>
  </si>
  <si>
    <t>Edwin Lacierda: It's unfortunate that Grace Poe rejected outright the offer of Mar Roxas to do unity talks. https://t.co/aggNwAs6qi</t>
  </si>
  <si>
    <t>Edwin Lacierda: Nakalulungkot na tinanggihan ni Grace Poe nang diretso ang alok ni Mar Roxas na gumawa ng mga pag -uusap sa pagkakaisa. https://t.co/aggnwas6qi</t>
  </si>
  <si>
    <t>RT @tonyocruz: BREAKING: Mar Roxas finally becomes No. 1 among presidential candidates https://t.co/LQVMVPr7GK</t>
  </si>
  <si>
    <t>RT @tonyocruz: Breaking: Ang Mar Roxas sa wakas ay naging No. 1 sa mga kandidato ng pangulo https://t.co/lqvmvpr7gk</t>
  </si>
  <si>
    <t>@winnie_jarlego I'm from Aguho. Please help in campaigning for #RoxasRobredo2016 We already installed tarps and streamers.</t>
  </si>
  <si>
    <t>@winnie_jarlego ako ay mula sa Aguho. Mangyaring tulungan sa pangangampanya para sa #RoxasRobredo2016 na -install namin ang mga tarps at streamer.</t>
  </si>
  <si>
    <t>Binay says he knows Limlingan's physical condition, not his whereabouts #Eleksyon2016 https://t.co/VxVcQ5u4FV https://t.co/1WcXun0FoW</t>
  </si>
  <si>
    <t>Sinabi ni Binay na alam niya ang pisikal na kondisyon ni Limlingan, hindi ang kanyang kinaroroonan #eleksyon2016 https://t.co/vxvcq5u4fv https://t.co/1wcxun0fow</t>
  </si>
  <si>
    <t>"I won't give up on us, even if the skies get rough!" Binay, on the presidency #RP612FIC</t>
  </si>
  <si>
    <t>"Hindi ako susuko sa amin, kahit na magaspang ang kalangitan!" Binay, sa pagkapangulo #rp612fic</t>
  </si>
  <si>
    <t>‘GIVE IT UP, MAR, IF YOU CHEAT YOU’LL DESTROY THIS COUNTRY’ - An Open Letter To Mar Roxas https://t.co/oyKwnwdhJe</t>
  </si>
  <si>
    <t>'Ibigay mo, mar, kung niloloko mo ay sisirain mo ang bansang ito' - isang bukas na liham kay Mar Roxas https://t.co/oykwnwdhje</t>
  </si>
  <si>
    <t>Re Sen. Poe - We respect M. Duterte's opinion but SET opinion not political. Members crossed party lines in deciding https://t.co/R0w3a0MAea</t>
  </si>
  <si>
    <t>Re Sen. Poe - Nirerespeto namin ang opinyon ni M. Duterte ngunit nagtakda ng opinyon hindi pampulitika. Ang mga miyembro ay tumawid sa mga linya ng partido sa pagpapasya ng https://t.co/R0W3A0MAEA</t>
  </si>
  <si>
    <t>CamSur's biggest political dynasties, Fuentebellas &amp;amp; Villafuertes, endorse VP Binay, UNA senatoriables | @jv_arcena https://t.co/0exEJx6h64</t>
  </si>
  <si>
    <t>Ang pinakamalaking dinastiya sa politika ng Camsur, Fuentebellas &amp; amp; Villafuertes, inendorso ang VP Binay, Una Senatoriables | @jv_arcena https://t.co/0exejx6h64</t>
  </si>
  <si>
    <t>The purge will be real af if Mar Roxas will win #DayaangDILAW ????</t>
  </si>
  <si>
    <t>Ang purge ay magiging tunay na AF kung si Mar Roxas ay mananalo sa #dayaangdilaw ????</t>
  </si>
  <si>
    <t>Sandro: *blushing* not there, babe. I'm ticklish. 
Jojo Binay: *turns on the lights* I've been watching you the whole time.
#RP69fanfic</t>
  </si>
  <si>
    <t>Sandro: * Blushing * wala doon, babe. Nakikiliti ako.
Jojo Binay: * Lumiko ang mga ilaw * Napanood kita sa buong oras.
#Rp69fanfic</t>
  </si>
  <si>
    <t>Sandro nd Baste wyl watching horror movie in the cinema. Sandro: I feel someone beside me. Baste: It's Binay, you cant see him. #RP69fanfic</t>
  </si>
  <si>
    <t>Sandro nd baste wyl na nanonood ng nakakatakot na pelikula sa sinehan. Sandro: Nararamdaman ko ang isang tao sa tabi ko. Baste: Ito ay binay, hindi mo siya nakikita. #Rp69fanfic</t>
  </si>
  <si>
    <t>@PHVote Who's the dictator now? It's you PNoy! Hypocrisy to the highest level. #NoToLP #Desperate #NoToRoxas</t>
  </si>
  <si>
    <t>@Phvote Sino ang diktador ngayon? Ikaw ay PNOY! Hipocrisy sa pinakamataas na antas. #Notolp #desperate #notoroxas</t>
  </si>
  <si>
    <t>Mar Roxas @ Mangaldan Public Market laterrrr</t>
  </si>
  <si>
    <t>Mar Roxas @ Mangaldan Public Market Laterrrr</t>
  </si>
  <si>
    <t>Binay ranks poverty over corruption as top moral issue https://t.co/jP8tpzhvx2 | via Manila Bulletin</t>
  </si>
  <si>
    <t>Nag -ranggo ang Pino ng Binay sa katiwalian bilang nangungunang isyu sa moral https://t.co/jp8tpzhvx2 | Via Manila Bulletin</t>
  </si>
  <si>
    <t>Binay, Poe, Roxas to face PHL’s largest business group https://t.co/ZcDVX9MT3t</t>
  </si>
  <si>
    <t>Binay, Poe, Roxas upang harapin ang pinakamalaking grupo ng negosyo ng PHL https://t.co/zcdvx9mt3t</t>
  </si>
  <si>
    <t>New middle finger emoji just in time for upcoming election. ????????????????????????????</t>
  </si>
  <si>
    <t>Bagong gitnang daliri emoji sa oras lamang para sa paparating na halalan. ???????????????????????????</t>
  </si>
  <si>
    <t>Isabela Gov. Bodjie Dy thanks VP Binay for visiting his home province; Dy is the president of the Nationalist People's Coalition| @jv_arcena</t>
  </si>
  <si>
    <t>Isabela Gov. Bodjie dy salamat sa VP Binay sa pagbisita sa kanyang lalawigan sa bahay; Si Dy ang pangulo ng Nationalist People's Coalition | @jv_arcena</t>
  </si>
  <si>
    <t>RT @interaksyon: Vice Pres. Binay's United Nationalist Alliance declares official senatorial slate via @kayetubadeza https://t.co/x5fKaw5wuE</t>
  </si>
  <si>
    <t>RT @Interaksyon: Bise Pres. Ang United Nationalist Alliance ng Binay ay nagdeklara ng opisyal na senador ng slate sa pamamagitan ng @kayetubadeza https://t.co/x5fkaw5wue</t>
  </si>
  <si>
    <t>Salgado says @OmbudsmanPh move "fits into the orchestrated effort of Mar Roxas, LP, its allies,inc Palace spox, to attack VP Binay</t>
  </si>
  <si>
    <t>Sinabi ni Salgado na ang paglipat ng @ombudsmanph "ay umaangkop sa orchestrated na pagsisikap ng Mar Roxas, LP, ang mga kaalyado nito, inc Palace Spox, upang salakayin ang VP Binay</t>
  </si>
  <si>
    <t>Amidst all the allegations of corruption, VP Binay remained true to form: scared to face the allegations. What's your verdict? #PoliticsPH</t>
  </si>
  <si>
    <t>Sa gitna ng lahat ng mga paratang ng katiwalian, si VP Binay ay nanatiling totoo upang mabuo: natatakot na harapin ang mga paratang. Ano ang iyong hatol? #Politicsph</t>
  </si>
  <si>
    <t>@twit2millions Not like that Wharton-bred Mar Roxas whose using the P. I. word at an outburst at Wack Wack is the height of kabastusan</t>
  </si>
  <si>
    <t>@twit2milyon hindi tulad ng wharton-bred mar roxas na ang paggamit ng P. I. salita sa isang outburst sa wack wack ay ang taas ng Kabastusan</t>
  </si>
  <si>
    <t>"Know the Difference"
Binay loves the poor
while Du30 hates poverty.
Roxas is known for Fraud Leader
while Du30... https://t.co/FxVeVIZfNr</t>
  </si>
  <si>
    <t>"Alamin ang pagkakaiba"
Mahal ni Binay ang mahihirap
Habang kinamumuhian ng DU30 ang kahirapan.
Kilala si Roxas para sa pinuno ng pandaraya
habang du30 ... https://t.co/fxvevizfnr</t>
  </si>
  <si>
    <t>Senator Antonio Trillanes IV: Vice President Jejomar Binay lied in TV ad on Senate probe https://t.co/cEIe25btgA https://t.co/FPmQclmV5n</t>
  </si>
  <si>
    <t>Senador Antonio Trillanes IV: Bise Presidente Jejomar Binay Nagsinungaling sa TV Ad sa Senate Probe https://t.co/ceie25btga https://t.co/fpmqclmv5n</t>
  </si>
  <si>
    <t>Damn. Grace Poe now taking over the 2nd place.</t>
  </si>
  <si>
    <t>Mapahamak. Kinuha ngayon ni Grace Poe ang ika -2 lugar.</t>
  </si>
  <si>
    <t>VP Binay reiterates waiver challenge in pre-debate presscon | via @mbellsonaq https://t.co/dzdIFetIab</t>
  </si>
  <si>
    <t>Ang VP Binay ay muling nagbabalik sa hamon ng waiver sa pre-debate presscon | sa pamamagitan ng @mbellsonaq https://t.co/dzdifetiab</t>
  </si>
  <si>
    <t>that binay commercial is probably the most annoying commercial in the history of candidacy advertisments</t>
  </si>
  <si>
    <t>Ang Binay komersyal na iyon ay marahil ang pinaka nakakainis na komersyal sa kasaysayan ng mga adidacy ng kandidatura</t>
  </si>
  <si>
    <t>#Duterte ‘waiver’ not valid, ‘empty’ — lawyer https://t.co/ICf2F27RQb #VotePH2016</t>
  </si>
  <si>
    <t>#Duterte 'waiver' hindi wasto, 'walang laman' - abogado https://t.co/icf2f27rqb #Voteph2016</t>
  </si>
  <si>
    <t>Expectation: Roxas and Poe Unity against Duterte administration</t>
  </si>
  <si>
    <t>Pag -asa: Roxas at Poe Unity laban sa Duterte Administration</t>
  </si>
  <si>
    <t>Reality: Roxas and Pnoy united in JAIL together</t>
  </si>
  <si>
    <t>Reality: magkasama sina Roxas at Pnoy sa kulungan</t>
  </si>
  <si>
    <t>RT @grpfallenangel: Mar Roxas and Noynoy Aquino. Both ticking time bombs. Both premature detonations. Both supot.</t>
  </si>
  <si>
    <t>RT @grpfallenangel: Mar Roxas at Noynoy Aquino. Parehong mga bomba ng oras ng pag -ticking. Parehong napaaga na mga detonasyon. Parehong supot.</t>
  </si>
  <si>
    <t>Napeñas: No ‘signing bonus’ to join Binay’s UNA ticket https://t.co/kNoAukgb0s | @AHeginaINQ #VotePH2016 https://t.co/Qq0xydNONR</t>
  </si>
  <si>
    <t>Napeñas: walang 'pag -sign bonus' upang sumali sa Una ticket ng https:/t.co/KnoaUkGB0s | @Aheginainq #voteph2016 https://t.co/qq0xydnonr</t>
  </si>
  <si>
    <t>Binay camp not surprised with Ombudsman's order | Network News Live https://t.co/sf2fOeFCpX | via CNN Philippines</t>
  </si>
  <si>
    <t>Hindi nagulat ang Binay Camp sa order ni Ombudsman | Network News Live https://t.co/sf2foefcpx | Via CNN Philippines</t>
  </si>
  <si>
    <t>A situation that will worsen if Poe or Duterte succeeds in their war on drugs. #LGBoTo  https://t.co/dl0alkVRfS</t>
  </si>
  <si>
    <t>Isang sitwasyon na lalala kung ang Poe o Duterte ay nagtagumpay sa kanilang digmaan sa droga. #Lgboto https://t.co/dl0alkvrfs</t>
  </si>
  <si>
    <t>NONOY ERWIN SICAD null leads as Vice Mayor in Roxas City : unofficial, partial results #PHVote via @rapplerdotcom https://t.co/EidakqMJfL</t>
  </si>
  <si>
    <t>Si Nonoy Erwin Sicad Null ay nangunguna bilang Bise Mayor sa Roxas City: Hindi Opisyal, Bahagyang Resulta #Phvote sa pamamagitan ng @rapplerdotcom https://t.co/eidakqmjfl</t>
  </si>
  <si>
    <t>Binay,Marcos were all here. The memorial overshadowed by political colors. It's election season after all #Haiyan https://t.co/UDw5E3B02S</t>
  </si>
  <si>
    <t>Si Binay, si Marcos ay nandito lahat. Ang alaala na napapamalayan ng mga kulay pampulitika. Panahon ng halalan pagkatapos ng lahat ng #Haiyan https://t.co/UDW5E3B02S</t>
  </si>
  <si>
    <t>Binay finally completes UNA Senate slate https://t.co/LYFnKEZ8ey</t>
  </si>
  <si>
    <t>Sa wakas ay nakumpleto ni Binay ang Una Senate Slate https://t.co/lyfnkez8ey</t>
  </si>
  <si>
    <t>Mar Roxas just dug his own grave. Disappointment.</t>
  </si>
  <si>
    <t>Si Mar Roxas ay naghukay lamang ng kanyang sariling libingan. Pagkabigo.</t>
  </si>
  <si>
    <t>Mar Roxas to mobilize "software solutions" to improve public service. #MBHotSeat</t>
  </si>
  <si>
    <t>Mar Roxas upang mapakilos ang "mga solusyon sa software" upang mapagbuti ang pampublikong serbisyo. #Mbhotseat</t>
  </si>
  <si>
    <t>Who do you think is backing out? Poe or Roxas? First the anti-Duterte ads and now this. ?? #AyawSaDILAW #DU30</t>
  </si>
  <si>
    <t>Sino sa palagay mo ang nai -back out? Poe o Roxas? Una ang mga anti-duterte ad at ngayon ito. ?? #AyAWSADILAW #DU30</t>
  </si>
  <si>
    <t>I'm really not a yellow supporter, God knows how much I revile Mar Roxas, but I'm for #LabanLeni. Just not BBM. Just not BBM. Just not BBM.</t>
  </si>
  <si>
    <t>Hindi talaga ako isang dilaw na tagasuporta, alam ng Diyos kung gaano ko kinasasangkutan ang Mar Roxas, ngunit para sa #Labanleni ako. Hindi lang BBM. Hindi lang BBM. Hindi lang BBM.</t>
  </si>
  <si>
    <t>RT @Politiko_Ph: Binay turns 73. What’s his birthday wish? | https://t.co/5NAI4t7yoa @noynoyaquino @MARoxas @SenGracePOE</t>
  </si>
  <si>
    <t>RT @politiko_ph: Lumiko si Binay 73. Ano ang nais ng kanyang kaarawan? | https://t.co/5nai4t7yoa @noynoyaquino @maroxas @sengracepoe</t>
  </si>
  <si>
    <t>Poe advisers say they’re more than a match for Binay’s Puno https://t.co/QwG3ggtIZZ | via INQUIRER</t>
  </si>
  <si>
    <t>Sinabi ng mga tagapayo ng POE na higit pa sa isang tugma para sa Binay's Puno https://t.co/qwg3ggtizz | sa pamamagitan ng Inquirer</t>
  </si>
  <si>
    <t>It’s the dictator’s turn to laugh at Binay</t>
  </si>
  <si>
    <t>Ito ang diktador na tumawa kay Binay</t>
  </si>
  <si>
    <t>Filipinos would either be stupid or ignorant if either Roxas or Binay wins.</t>
  </si>
  <si>
    <t>Ang mga Pilipino ay maaaring maging bobo o ignorante kung ang alinman sa Roxas o Binay ay nanalo.</t>
  </si>
  <si>
    <t>Poe back to No. 1 in latest survey, pitches for Chiz in LP bailiwick | https://t.co/OXgg3V9vKg #PHVoteDuterte</t>
  </si>
  <si>
    <t>Poe Bumalik sa No. 1 sa pinakabagong survey, mga pitches para sa Chiz sa LP Bailiwick | https://t.co/oxgg3v9vkg #phvoteduterte</t>
  </si>
  <si>
    <t>CAN'T WAIT FOR ELECTION TO BE OVER. MAUUBUSAN NA AKO NG FRIENDS BECAUSE OF DEFENDING DUTERTE ??????</t>
  </si>
  <si>
    <t>Hindi makapaghintay na matapos ang halalan. Mauubusan na mga kaibigan dahil sa pagtatanggol kay Duterte ??????</t>
  </si>
  <si>
    <t>Conference of KKK (Karanasan, Kakayahan at Komitment sa Bayan - a movement of Vice President Jejomar Binay;... https://t.co/Aj23LdqYkU</t>
  </si>
  <si>
    <t>Kumperensya ng KKK (Karanasan, Kakayahan sa Komitment Sa Bayan - Isang Kilusan ng Bise Presidente Jejomar Binay; ... https://t.co/aj23ldqyku</t>
  </si>
  <si>
    <t>RT @cnnphilippines: Presidential bets Santiago, Roxas, Binay will present their platforms one by one at the PCCI Presidential forum | @Joyc…</t>
  </si>
  <si>
    <t>RT @CNNPhilippines: Presidential Bets Santiago, Roxas, Binay ay ipapakita ang kanilang mga platform nang paisa -isa sa PCCI Presidential Forum | @Joyc…</t>
  </si>
  <si>
    <t>Hi @gretchenho @bayanmo. Our new 2016 govt should start &amp;amp; PRIORITIZE the Mindanao Development Plan of #PHVotePOE ASAP! #KuwentuhangHalalan</t>
  </si>
  <si>
    <t>Kumusta @gretchenho @bayanmo. Ang aming bagong 2016 Govt ay dapat magsimula at amp; Unahin ang plano sa pag -unlad ng Mindanao ng #PhVotepoe ASAP! #Kuwentuhanghalalan</t>
  </si>
  <si>
    <t>VID: Rep Abby Binay and running mate Monique Lagdameo dance to Hey Mickey https://t.co/mIRCiXk5rU | @mbrizuelaINQ #VotePH2016</t>
  </si>
  <si>
    <t>Vid: Rep Abby Binay at tumatakbo na Mate Monique Lagdameo Dance to Hey Mickey https://t.co/mircixk5ru | @mbrizuelainq #Voteph2016</t>
  </si>
  <si>
    <t>Binay says Mar is blinded by ambition. He did not say he too. ??</t>
  </si>
  <si>
    <t>Sinabi ni Binay na binulag ng ambisyon si Mar. Hindi niya sinabi din siya. ??</t>
  </si>
  <si>
    <t>Seeing MDS losing to this election really hurts BUT SEEING HER BELOW ROXAS &amp;amp; BINAY JUST SHOWS HOW LOW FILIPINO STANDARDS ARE.</t>
  </si>
  <si>
    <t>Ang nakakakita ng mga MD na natalo sa halalan na ito ay talagang masakit ngunit nakikita siya sa ibaba ng Roxas &amp; amp; Ipinapakita lamang ni Binay kung gaano kabababa ang pamantayan ng Pilipino.</t>
  </si>
  <si>
    <t>i don't like mar roxas but...</t>
  </si>
  <si>
    <t>Ayoko ng Mar Roxas ngunit ...</t>
  </si>
  <si>
    <t>How can you make people follow the rules you do not respect?</t>
  </si>
  <si>
    <t>Paano mo magagawa ang mga tao na sundin ang mga patakaran na hindi mo iginagalang?</t>
  </si>
  <si>
    <t>It should be Miriam and Duterte! And not Roxas!!!!</t>
  </si>
  <si>
    <t>Dapat itong Miriam at Duterte! At hindi Roxas !!!!</t>
  </si>
  <si>
    <t>If Binay or Mar wins the Presidential Election, I will certainly migrate to other country and will not going back to the Philippines anymore</t>
  </si>
  <si>
    <t>Kung si Binay o Mar ay nanalo sa halalan ng pangulo, tiyak na lilipat ako sa ibang bansa at hindi na ako babalik sa Pilipinas</t>
  </si>
  <si>
    <t>I just watched the interview with Mar Roxas and it was very disappointing</t>
  </si>
  <si>
    <t>Napanood ko lang ang pakikipanayam kay Mar Roxas at ito ay labis na pagkabigo</t>
  </si>
  <si>
    <t>The recent D'Strafford survey claim that you, Mar Roxas, is the top choice. Why fear Duterte when you're leading the survey?</t>
  </si>
  <si>
    <t>Ang kamakailang survey ng D'Strafford ay inaangkin na ikaw, Mar Roxas, ang nangungunang pagpipilian. Bakit natatakot si Duterte kapag pinamunuan mo ang survey?</t>
  </si>
  <si>
    <t>I don't vote for binay he so corrupted all he want is power</t>
  </si>
  <si>
    <t>Hindi ako bumoto para sa binay siya kaya nasira ang lahat ng gusto niya ay kapangyarihan</t>
  </si>
  <si>
    <t>What makes Roxas think that Poe's votes will be diverted to him if the former will withdraw her candidacy.</t>
  </si>
  <si>
    <t>Ano ang iniisip ni Roxas na ang mga boto ni Poe ay ililipat sa kanya kung ang dating ay aalisin ang kanyang kandidatura.</t>
  </si>
  <si>
    <t>Aquino, knowing that Roxas will lose against Duterte, echoes Roxas' plan to unite all other presidential candidates to turn down Duterte.</t>
  </si>
  <si>
    <t>Si Aquino, alam na mawawala si Roxas laban kay Duterte, ay nagbubunyi sa plano ni Roxas na pag -isahin ang lahat ng iba pang mga kandidato sa pagkapangulo upang i -down si Duterte.</t>
  </si>
  <si>
    <t>RT @rapplerdotcom: For context, READ: Roxas on laglag-bala: Bullet carrier has to take responsibility https://t.co/tdOWjmdnqi @MARoxas http…</t>
  </si>
  <si>
    <t>RT @RappLerDotCom: Para sa Konteksto, Basahin: Roxas sa Laglag-bala: Ang Bullet Carrier ay kailangang responsibilidad https://t.co/tdowjmdnqi @maroxas http…</t>
  </si>
  <si>
    <t>To Mr. Binay, please stop using the “Nognog” card. All of your campaign ads are cringeworthy tbh! Ugh! ??</t>
  </si>
  <si>
    <t>Para kay G. Binay, mangyaring itigil ang paggamit ng "Nognog" card. Ang lahat ng iyong mga ad ng kampanya ay cringeworthy tbh! Ugh! ??</t>
  </si>
  <si>
    <t>Roxas gets Guia Gomez' nod in San Juan, Binay talks to fraternity brods https://t.co/c62yMJeBp4 | via Rappler</t>
  </si>
  <si>
    <t>Si Roxas ay nakakakuha ng Guia Gomez 'Nod sa San Juan, si Binay ay nakikipag -usap sa fraternity brods https://t.co/c62ymjebp4 | sa pamamagitan ng rappler</t>
  </si>
  <si>
    <t>"@gmanews: VP Binay: I won’t back out from 2016 race http://t.co/xTwG4UmFVt" you won't be voted into office. You don't deserve it.</t>
  </si>
  <si>
    <t>"@GManews: VP Binay: Hindi ako babalik mula sa 2016 lahi http://t.co/xtwg4umfvt" Hindi ka maboto sa opisina. Hindi mo ito karapat -dapat.</t>
  </si>
  <si>
    <t>Have you seen Rappler's apology, non-apology to Mar Roxas? https://t.co/XvI0SDEU76</t>
  </si>
  <si>
    <t>Nakita mo na ba ang paghingi ng tawad ni Rappler, non-apology kay Mar Roxas? https://t.co/xvi0sdeu76</t>
  </si>
  <si>
    <t>What Santiago, Binay, Roxas, Poe told PCCI presidential forum https://t.co/57x1BS5nZ7 | via GMA News</t>
  </si>
  <si>
    <t>Ano ang Santiago, Binay, Roxas, POE sa PCCI Presidential Forum https://t.co/57X1BS5NZ7 | Via GMA News</t>
  </si>
  <si>
    <t>That is a real program of the government its not a promise or a bribe as the other candidate said like Binay who is a liar.</t>
  </si>
  <si>
    <t>Iyon ay isang tunay na programa ng gobyerno na hindi isang pangako o suhol tulad ng sinabi ng ibang kandidato tulad ni Binay na sinungaling.</t>
  </si>
  <si>
    <t>Nganung same2 rjod ug vote si poe ug mar roxas hmmm pls ayaw pls dont let those cheaters win https://t.co/epAFjbS1f0</t>
  </si>
  <si>
    <t>Nganung Same2 Rjod Ug Vote Si Poe Ug Mar Roxas Hmmm Pls Ayaw Pls Dont Hayaan ang mga Cheaters na Manalo https://t.co/epafjbs1f0</t>
  </si>
  <si>
    <t>Under the glare of stage lights, Binay tells Bauan residents about his rags-to-riches story. #PHvote https://t.co/FA7joPqAbL</t>
  </si>
  <si>
    <t>Sa ilalim ng sulyap ng mga ilaw sa entablado, sinabi ni Binay sa mga residente ng Bauan tungkol sa kanyang kwento ng basahan-sa-rich. #Phvote https://t.co/fa7jopqabl</t>
  </si>
  <si>
    <t>Binay wins as the president of the Philippines.</t>
  </si>
  <si>
    <t>Nanalo si Binay bilang pangulo ng Pilipinas.</t>
  </si>
  <si>
    <t>#ShortHorrorStory</t>
  </si>
  <si>
    <t>#Shorthorrorstory</t>
  </si>
  <si>
    <t>Binay or Poe? Just not Duterte. #voteextrawisely #Elections2016</t>
  </si>
  <si>
    <t>Binay o Poe? Hindi lang Duterte. #voteextrawisely #halalan2016</t>
  </si>
  <si>
    <t>VP Binay talks about his platforms here in Cavite city, a place w/ more than 1.84M registered voters @bworldph https://t.co/TEhBmbOAxP</t>
  </si>
  <si>
    <t>Pinag -uusapan ng VP Binay ang tungkol sa kanyang mga platform dito sa Cavite City, isang lugar w/higit sa 1.84m na nakarehistrong botante @bworldph https://t.co/TehbMboaxp</t>
  </si>
  <si>
    <t>Take a shot every time:</t>
  </si>
  <si>
    <t>Kumuha ng isang shot tuwing oras:</t>
  </si>
  <si>
    <t>Duterte tries to be funny</t>
  </si>
  <si>
    <t>Sinubukan ni Duterte na maging nakakatawa</t>
  </si>
  <si>
    <t>Poe mentions her father</t>
  </si>
  <si>
    <t>Binanggit ni Poe ang kanyang ama</t>
  </si>
  <si>
    <t>Binay says bullshit</t>
  </si>
  <si>
    <t>Sinabi ni Binay na bullshit</t>
  </si>
  <si>
    <t>Binay: Gov’t exhausted all means to save OFW Zapanta’s life https://t.co/Adg01uElpc</t>
  </si>
  <si>
    <t>Binay: Hindi naubos ang lahat ng paraan upang mai -save ang buhay ng buhay ng Zapanta https://t.co/adg01uelpc</t>
  </si>
  <si>
    <t>LOOK: 'Binay' sign ala Hollywood rises on Banaue Rice Terraces https://t.co/Uibkt4dZKU https://t.co/5JuVUah466</t>
  </si>
  <si>
    <t>Tingnan: 'Binay' Sign Ala Hollywood Rises sa Banaue Rice Terraces https://t.co/uibkt4dzku https://t.co/5juvuah466</t>
  </si>
  <si>
    <t>These ballers were surrendered to us by Duterte supporters who have now decided to switch to Mar Roxas. ?? https://t.co/R5xHkb8JbR</t>
  </si>
  <si>
    <t>Ang mga baller na ito ay sumuko sa amin ng mga tagasuporta ng Duterte na nagpasya na lumipat sa Mar Roxas. ?? https://t.co/r5xhkb8jbr</t>
  </si>
  <si>
    <t>im just wondering why mar &amp;amp; trillanes doing desperate moves?it seems that they're too scared on something thay we didnt know</t>
  </si>
  <si>
    <t>Nagtataka lang ako kung bakit Mar &amp; amp; Ang mga trillanes ay gumagawa ng mga desperadong gumagalaw? Tila natatakot sila sa isang bagay na hindi natin alam</t>
  </si>
  <si>
    <t>#OnlyBinayNangabakIlocos</t>
  </si>
  <si>
    <t>#Onlybinaynangabakilocos</t>
  </si>
  <si>
    <t>Memo To Mar Roxas : Binay continues to climb up, back to last year's dominance all bec of effective advertising  https://t.co/TplIxCAIRW</t>
  </si>
  <si>
    <t>Memo kay Mar Roxas: Patuloy na umakyat si Binay, bumalik sa pangingibabaw noong nakaraang taon lahat ng epektibong advertising https://t.co/tplixcairw</t>
  </si>
  <si>
    <t>Torn whether this is good or bad news. Both Miriam &amp;amp; Duterte running thus splitting the wise votes. #Duterte2016</t>
  </si>
  <si>
    <t>Napunit kung ito ay mabuti o masamang balita. Parehong Miriam &amp; amp; Tumatakbo si Duterte sa gayon paghahati ng mga matalinong boto. #Duterte2016</t>
  </si>
  <si>
    <t>Only Binay, assumes the title VP but did not even function as a VP</t>
  </si>
  <si>
    <t>Binay lamang, ipinapalagay ang pamagat na VP ngunit hindi rin gumana bilang isang VP</t>
  </si>
  <si>
    <t>#Selfie before the meeting! waiting for Jun-Jun Binay... @ Talavera Sales Office https://t.co/GQeSUN6BiK</t>
  </si>
  <si>
    <t>#Selfie bago ang pagpupulong! Naghihintay para kay Jun-Jun Binay ... @ Talavera Sales Office https://t.co/gqesun6bik</t>
  </si>
  <si>
    <t>I don't know but I just hate Mar Roxas and Leni Robredo. So corrupt. #AyawSaDILAW ?? #DuterteTillTheEnd</t>
  </si>
  <si>
    <t>Hindi ko alam ngunit kinamumuhian ko lang sina Mar Roxas at Leni Robredo. Kaya tiwali. #AyawsadilaW ?? #DutertetillTheend</t>
  </si>
  <si>
    <t>@_wonderwall23: I'd rather have an issue of citizenship rather than plunder and corruption.” -Grace Poe ????"</t>
  </si>
  <si>
    <t>@_wonderwall23: Mas gugustuhin kong magkaroon ng isang isyu ng pagkamamamayan sa halip na pandarambong at katiwalian. " -Grace Poe ???? "</t>
  </si>
  <si>
    <t>Mar Roxas: Laglag-Bala Not a Government Problem But the Passengers’ Responsibility: Presidential candidate and... https://t.co/ib6E9yxBcs</t>
  </si>
  <si>
    <t>Mar Roxas: Laglag-Bala hindi isang problema sa gobyerno ngunit ang responsibilidad ng mga pasahero: kandidato ng pangulo at ... https://t.co/ib6e9yxbcs</t>
  </si>
  <si>
    <t>Subcommittee report recommending filing of plunder cases against VP Binay presented to the Senate plenary https://t.co/Cb8hn5hTo0</t>
  </si>
  <si>
    <t>Inirerekomenda ng Ulat sa Subcomm Committee ang pag -file ng mga kaso ng pandarambong laban sa VP Binay na ipinakita sa Senate Plenary https://t.co/CB8HN5HTO0</t>
  </si>
  <si>
    <t>Napeñas: Binay's not using me https://t.co/VJLkrX2s39 https://t.co/V97Vfqb4de</t>
  </si>
  <si>
    <t>Napeñas: Hindi ginagamit ako ni Binay https://t.co/vjlkrx2s39 https://t.co/v97vfqb4de</t>
  </si>
  <si>
    <t>I can't believe this! Mar Roxas' company is using sajaegi ?? #KpopHalalan2016</t>
  </si>
  <si>
    <t>Hindi ako makapaniwala dito! Ang kumpanya ng Mar Roxas 'ay gumagamit ng Sajaegi ?? #Kpophalalan2016</t>
  </si>
  <si>
    <t>His pal shot dead, Binay vows some serious crimefighting; to name Honasan anti-crime czar https://t.co/6syOZUD0fO https://t.co/AMiSH7AL3K</t>
  </si>
  <si>
    <t>Ang kanyang pal shot patay, si Binay ay nanumpa ng ilang malubhang crimefighting; Upang pangalanan ang Honasan Anti-Crime Czar https://t.co/6Syozud0fo https://t.co/amish7al3k</t>
  </si>
  <si>
    <t>I'm wondering what's on Mar Roxas' mind.</t>
  </si>
  <si>
    <t>Nagtataka ako kung ano ang nasa isip ni Mar Roxas.</t>
  </si>
  <si>
    <t>UNA candidates:  Abby Binay for Makati Mayor, Monique Lagdameo for Makati Vice-Mayor https://t.co/yFNUG5QA11</t>
  </si>
  <si>
    <t>Una Candidates: Abby Binay para sa Makati Mayor, Monique Lagdameo para sa Makati Vice-Mayor https://t.co/yfnug5qa11</t>
  </si>
  <si>
    <t>Look who topped @RX931 online poll.  
Mar Roxas defeated Binay, Poe, and Duterte. 
https://t.co/JKOYhSSPHX https://t.co/7Xl80j1wFA</t>
  </si>
  <si>
    <t>Hanapin kung sino ang nanguna sa @rx931 online poll.
Tinalo ni Mar Roxas sina Binay, Poe, at Duterte.
https://t.co/jkoyhssphx https://t.co/7xl80j1wfa</t>
  </si>
  <si>
    <t>Grace Poe's supporters stage protest; says 500 peso incentive to attend rallies not given -... https://t.co/Yo7aZeFRRs</t>
  </si>
  <si>
    <t>Ang protesta ng mga tagasuporta ni Grace Poe; sabi ng 500 peso insentibo na dumalo sa mga rally na hindi ibinigay -... https://t.co/yo7azefrrs</t>
  </si>
  <si>
    <t>VP Binay: Contributions, not OVP's budget, funded TV ads https://t.co/U8FDwrbZWM | via GMA News</t>
  </si>
  <si>
    <t>VP Binay: Mga kontribusyon, hindi badyet ng OVP, pinondohan ng mga ad sa TV https://t.co/u8fdwrbzwm | Via GMA News</t>
  </si>
  <si>
    <t>They really want to lost their Integrity. It is obviously part of yellow... https://t.co/klJtT9tjhs</t>
  </si>
  <si>
    <t>Gusto talaga nilang mawala ang kanilang integridad. Ito ay malinaw na bahagi ng dilaw ... https://t.co/kljtt9tjhs</t>
  </si>
  <si>
    <t>@ABSCBNNews Mar Roxas is King of Denial, and his party is buying?</t>
  </si>
  <si>
    <t>@AbscBnnews Mar Roxas ay hari ng pagtanggi, at ang kanyang partido ay bumibili?</t>
  </si>
  <si>
    <t>I VOTE ROXAS #Halalan2016 Mar Daang Matuwid RORO RISING Sorry but Roxas is fighting. You just don't know, he's fighting for democracy.</t>
  </si>
  <si>
    <t>Bumoto ako ng Roxas #Halalan2016 Mar Daang Matuwid Roro Rising Paumanhin ngunit nakikipaglaban si Roxas. Hindi mo lang alam, nakikipaglaban siya para sa demokrasya.</t>
  </si>
  <si>
    <t>The ELECTIONS ISSUE starring #AlessandraDeRossi and feat. #Roxas, #Poe, #Duterte, #Binay, #Robredo, #Marcos and more https://t.co/TVkoXjuY1m</t>
  </si>
  <si>
    <t>Ang isyu sa halalan na pinagbibidahan ng #alessandraderossi at feat. #Roxas, #poe, #duterte, #binay, #robredo, #marcos at higit pa https://t.co/tvkoxjuy1m</t>
  </si>
  <si>
    <t>#Duterte is no. 1 in "Binay-country" Navotas as of 9:44pm:
Duterte (31712), Binay (30435), Poe(16634), Roxas (6097) | @jodiagoncillo</t>
  </si>
  <si>
    <t>Ang #Duterte ay hindi. 1 Sa "Binay-Country" Navotas hanggang 9:44 PM:
Duterte (31712), Binay (30435), Poe (16634), Roxas (6097) | @jodiagoncillo</t>
  </si>
  <si>
    <t>Teves: Binay’s platform is to continue higher economic growth; also emphasizing on inclusive growth. https://t.co/2zO6R3Jnlm</t>
  </si>
  <si>
    <t>TEVES: Ang platform ni Binay ay upang magpatuloy ng mas mataas na paglago ng ekonomiya; binibigyang diin din ang inclusive na paglago. https://t.co/2zo6r3jnlm</t>
  </si>
  <si>
    <t>I wouldn't even bat an eye if Duterte's presidency would shut down ABSCBN WORST STATION. I'm wishing ill for this moneygrubber. Shame</t>
  </si>
  <si>
    <t>Hindi ko man lang maligo kung ang pagkapangulo ni Duterte ay isasara ang ABSCBN pinakamasamang istasyon. Nais kong may sakit para sa moneygrubber na ito. Nakakahiya</t>
  </si>
  <si>
    <t>Binay's true color seen on the debate yesterday #PiliPinasDebates2016</t>
  </si>
  <si>
    <t>Ang tunay na kulay ni Binay na nakikita sa debate kahapon #Pilipinasdebates2016</t>
  </si>
  <si>
    <t>THIS COMMERCIAL OF BINAY IS A TRASH. CAN SOMEONE DUMP IT AWAY? ????</t>
  </si>
  <si>
    <t>Ang komersyal na ito ng binay ay isang basurahan. Maaari bang itapon ito? ????</t>
  </si>
  <si>
    <t>Debate ba ito o First Communion? i'm looking at u #GracePoe #PiliPinasDebates2016</t>
  </si>
  <si>
    <t>Debate ba ito o unang pakikipag -isa? Nakatingin ako sa u #GracePoe #PilipinasDebates2016</t>
  </si>
  <si>
    <t>Vice President Binay, other personalities now leaving Welfareville Compound in Mandulong City. @PhilippineStar #BilangPilipino</t>
  </si>
  <si>
    <t>Bise Presidente Binay, iba pang mga personalidad na umaalis sa Welfareville Compound sa Mandulong City. @PhilipPinestar #BilangPilipino</t>
  </si>
  <si>
    <t>RT @HecklerForever: ??: Today is VP Binay's b'day. HAPPY BIRTHDAY VP! - Here are the Top 10 Messages Received by VP Binay on his bday- https…</t>
  </si>
  <si>
    <t>Rt @hecklerforever: ??: ngayon ay b'day ni Vp Binay. Maligayang Kaarawan VP! - Narito ang nangungunang 10 mga mensahe na natanggap ni VP Binay sa kanyang bday- https ...</t>
  </si>
  <si>
    <t>JEJ BINAY IN DA HAUS LOL #Waterfrontboi</t>
  </si>
  <si>
    <t>Jej Binay sa da Haus lol #waterfrontboi</t>
  </si>
  <si>
    <t>The fact that we are even discussing the probability of a Binay, Marcos, Duterte Administration is horrifying.</t>
  </si>
  <si>
    <t>Ang katotohanan na pinag -uusapan pa natin ang posibilidad ng isang binay, marcos, ang administrasyong Duterte ay nakakatakot.</t>
  </si>
  <si>
    <t>@lourddv Usap tayo? Gonna be bitter Dilma tea? Raw 2 leaves &amp;amp; a bud for #MARoxas. Chew well &amp;amp; then swallow hard. #Grace will not concede.</t>
  </si>
  <si>
    <t>@lourddv usap tayo? Magiging mapait na dilma tea? Raw 2 dahon at amp; Isang usbong para sa #Maroxas. Chew Well &amp; amp; Pagkatapos ay lunukin nang husto. Ang #Grace ay hindi magtatapos.</t>
  </si>
  <si>
    <t>"Trending Philippines 08:49 AM PHT"
6. #RoxasRobredo
7. OTWOL Disappointment
8. POWER VOTE FOR MENG
9. MarNella ROROmance</t>
  </si>
  <si>
    <t>"Trending Philippines 08:49 AM PHT"
6. #roxasrobredo
7. Otwol pagkabigo
8. Power Vote para kay Meng
9. Marnella Roromance</t>
  </si>
  <si>
    <t>If Mar Roxas says he’s not in favour of same-sex marriage and divorce, then I’m not in favour of voting for Mar Roxas.</t>
  </si>
  <si>
    <t>Kung sinabi ni Mar Roxas na hindi siya pabor sa kasal at diborsyo, hindi ako pabor sa pagboto para kay Mar Roxas.</t>
  </si>
  <si>
    <t>#MarRoxas Ph presd'l candidates #Halalan2016 @PHVote @ABSCBNNews DONT USE CHILDREN UR AN INSULT 2 BANTAY BATA #DU30  https://t.co/JOKoAVrqZL</t>
  </si>
  <si>
    <t>#Marroxas pH presd'l mga kandidato #halalan2016 @phvote @abscbnnews huwag gumamit ng mga bata ur isang insulto 2 bantay bata #du30 https://t.co/jokoavrqzl</t>
  </si>
  <si>
    <t>Santiago - Poor health, Tandem with BBM; Poe -Inexperienced; Duterte - No diplomacy; Binay - Corruption; Roxas - Incompetent  (DOTC)</t>
  </si>
  <si>
    <t>Santiago - Mahina kalusugan, tandem sa BBM; Poe -inexperienced; Duterte - walang diplomasya; Binay - katiwalian; Roxas - walang kakayahan (DOTC)</t>
  </si>
  <si>
    <t>Supreme Court upholds CA decision on Junjun Binay's case - CNN https://t.co/Hco9TrSGc5</t>
  </si>
  <si>
    <t>Itinataguyod ng Korte Suprema ang desisyon ng CA sa kaso ni Junjun Binay - CNN https://t.co/hco9trsgc5</t>
  </si>
  <si>
    <t>So how will the Binay endorsement happen? Quitting in the middle of the fight?  Will not be surprised if you do. https://t.co/32z5JyhAk3</t>
  </si>
  <si>
    <t>Kaya paano mangyayari ang binay endorsement? Pagtigil sa gitna ng laban? Hindi magulat kung gagawin mo. https://t.co/32z5jyhak3</t>
  </si>
  <si>
    <t>Binay eyes suit vs. gov’t execs telling poor he’d stop cash doles https://t.co/Iy7l4Xk52z" target="_blank"&gt;https://t.co/Iy7l4Xk52z https://t.co/Iy7l4Xk52z" target="_blank"&gt;https://t.co/Iy7l4Xk52z https://t.co/I7fzBHXAXU</t>
  </si>
  <si>
    <t>Binay Eyes Suit kumpara sa Gov't Execs na nagsasabi sa mahihirap na ititigil niya ang cash doles https://t.co/iy7l4xk52z "target =" _blank "&gt; https://t.co/iy7l4xk52z https://t.co/ Iy7l4xk52z "target =" _blank "&gt; https://t.co/iy7l4xk52z https://t.co/i7fzbhxaxu</t>
  </si>
  <si>
    <t>Definitely, not Mar Roxas.</t>
  </si>
  <si>
    <t>Tiyak, hindi Mar Roxas.</t>
  </si>
  <si>
    <t>#POE2016 again showing her concern for the youth and providing the choice to not go backwards. #PiliPinasDebates2016</t>
  </si>
  <si>
    <t>Ang #POE2016 ay muling nagpapakita ng kanyang pag -aalala sa kabataan at nagbibigay ng pagpipilian na hindi paatras. #PilipinasDebates2016</t>
  </si>
  <si>
    <t>Honestly, Mar Roxas scares me. He's running out of plans. Too greedy for power. Too hungry 4 change he doesn't possess. #DuterteTillTheEnd</t>
  </si>
  <si>
    <t>Sa totoo lang, tinatakot ako ni Mar Roxas. Nauubusan na siya ng mga plano. Masyadong sakim para sa kapangyarihan. Masyadong gutom na 4 na pagbabago na hindi niya nakuha. #DutertetillTheend</t>
  </si>
  <si>
    <t>These new post-Yolanda Mar Roxas images break my heart. You want to know why? —... https://t.co/UgqzfvJAcx</t>
  </si>
  <si>
    <t>Ang mga bagong post-Yolanda Mar Roxas na mga imahe ay sumisira sa aking puso. Nais mong malaman kung bakit? —... https://t.co/ugqzfvjacx</t>
  </si>
  <si>
    <t>This is now FILIPINO people vs. Mar Roxas. Its a good damn fight! #AyawSaDILAW</t>
  </si>
  <si>
    <t>Ito ngayon ang mga Pilipino kumpara kay Mar Roxas. Ito ay isang magandang mapahamak na laban! #AyAWSADILAW</t>
  </si>
  <si>
    <t>RT @chianilagan19: "Only Binay touches my skin"dafuq?????</t>
  </si>
  <si>
    <t>RT @Chianilagan19: "Tanging si Binay ang humipo sa aking balat" dafuq ?????</t>
  </si>
  <si>
    <t>RT @cocoy: .@nick_dichaves Mar Roxas before PCCI / Captains of Industry said this: https://t.co/MNk3gjUYAf https://t.co/1V23W0L59D</t>
  </si>
  <si>
    <t>Rt @cocoy:.</t>
  </si>
  <si>
    <t>UST: Binay has no record of a degree in the University https://t.co/h9oIf44KYf… #Duterte #DuterteCayetano https://t.co/ZZ4IrLlz8F</t>
  </si>
  <si>
    <t>UST: Si Binay ay walang talaan ng isang degree sa unibersidad https://t.co/h9oif44kyf… #duterte #dutertecayetano https://t.co/zz4irllz8f</t>
  </si>
  <si>
    <t>@cesdrilon If Malacañang can't solve this laglag-bala MO, might as well laglag-
Mar Roxas sa May 2016 #PHVote</t>
  </si>
  <si>
    <t>@cesdrilon kung hindi malulutas ng malacañang ang laglag-bala mo, maaari ring laglag-
Mar Roxas SA Mayo 2016 #Phvote</t>
  </si>
  <si>
    <t>Binay claiming his position as President gave me goosebumps. And not the good kind of goosebumps..</t>
  </si>
  <si>
    <t>Inaangkin ni Binay ang kanyang posisyon habang binigyan ako ng pangulo ng mga goosebumps. At hindi ang mabuting uri ng goosebumps ..</t>
  </si>
  <si>
    <t>@SenGracePOE : sorry @MARoxas. I am taken. #LabanPoe #KahitSinoWagLangSiMar #NoToMar #NoToMoROROns</t>
  </si>
  <si>
    <t>@Sengracepoe: sorry @maroxas. Kinuha ako. #LABANPOE #KaHITSINOWAGLANGSIMAR #NOTOMAR #NOTOMORORONS</t>
  </si>
  <si>
    <t>"Been there, done that."
- Nancy Binay to Alma Moreno
#PrayForAlmaMoreno</t>
  </si>
  <si>
    <t>"Nandoon, nagawa iyon."
- Nancy Binay kay Alma Moreno
#Prayforalmamoreno</t>
  </si>
  <si>
    <t>LATE POST: Mar Roxas arrives via helicopter @TropangMARangal #Pangasinan I via @aksyonradyopang https://t.co/Lc3GcoLIOJ</t>
  </si>
  <si>
    <t>Late Post: Dumating si Mar Roxas sa pamamagitan ng Helicopter @tropangmarangal #Pangasinan I sa pamamagitan ng @aksyonradyopang https://t.co/lc3gcolioj</t>
  </si>
  <si>
    <t>Binay is not answering the question about alleged corruption.... Diversionary... ???? #SiMiriamAngSagot #MIRIAM2016 #MiriamDefensorSantiago</t>
  </si>
  <si>
    <t>Hindi sinasagot ni Binay ang tanong tungkol sa sinasabing katiwalian .... Diversionary ... ???? #Simiriamingsagot #miriam2016 #miriamdefensorsantiago</t>
  </si>
  <si>
    <t>Binay: We will wait until the canvassing is over. | @CeeElMatus @InqNational #VotePH2016</t>
  </si>
  <si>
    <t>Binay: Maghihintay tayo hanggang matapos ang canvassing. | @Ceeelmatus @inqnational #Voteph2016</t>
  </si>
  <si>
    <t>LOOK: 'Binay' sign ala Hollywood rises on Banaue Rice Terraces https://t.co/0lhvaUlVWR #Halalan2016 https://t.co/QFRccD0ZPZ</t>
  </si>
  <si>
    <t>Tingnan: 'Binay' Sign Ala Hollywood Rises On Banaue Rice Terraces https://t.co/0lhvaulvwr #Halalan2016 https://t.co/qfrccd0zpz</t>
  </si>
  <si>
    <t>Voter files complaint after receipt showed Roxas instead of Duterte | https://t.co/EunBWBW5IO #DUTERTECAYETANO</t>
  </si>
  <si>
    <t>Ang reklamo ng mga file ng botante pagkatapos ng resibo ay nagpakita ng Roxas sa halip na Duterte | https://t.co/eunbwbw5io #dutertecayetano</t>
  </si>
  <si>
    <t>The more we shouldn't entrust our steadily growing economy to a newbie?? #NakuPoe #PHVoteRoxas https://t.co/tHN6gU1Hmc</t>
  </si>
  <si>
    <t>Ang higit na hindi natin dapat ipagkatiwala ang ating patuloy na lumalagong ekonomiya sa isang newbie ?? #Nakupoe #phvoteroxas https://t.co/thn6gu1hmc</t>
  </si>
  <si>
    <t>‘What sacks of evidence?’: Trillanes says Binay lying in pol ad https://t.co/7figMtm9tR via @inquirerdotnet</t>
  </si>
  <si>
    <t>'Anong mga sako ng katibayan?': Sinabi ni Trillanes na si Binay na nakahiga sa pol ad https://t.co/7figmtm9tr sa pamamagitan ng @inquirerdotnet</t>
  </si>
  <si>
    <t>The true colors came out today. VP Binay, a sitting govt official, wasn't around but a civilian named Mar Roxas was in the front row seats????</t>
  </si>
  <si>
    <t>Ang totoong kulay ay lumabas ngayon. Si VP Binay, isang opisyal na nakaupo sa govt, ay hindi nasa paligid ngunit ang isang sibilyan na nagngangalang Mar Roxas ay nasa mga upuan sa harap na hilera ????</t>
  </si>
  <si>
    <t>VP Binay: People who appear in the Senate are supposed to be resource persons, not someone who will answer to accusations | @josebimbosantos</t>
  </si>
  <si>
    <t>VP Binay: Ang mga taong lumilitaw sa Senado ay dapat na maging mga taong mapagkukunan, hindi isang taong sasagot sa mga akusasyon | @Josebimbosantos</t>
  </si>
  <si>
    <t>The only way for Mar Roxas to "win" in 2016 is to quit the race and allow Filipinos to freely choose w/o fear, favor and fraud. ??</t>
  </si>
  <si>
    <t>Ang tanging paraan para sa Mar Roxas na "manalo" sa 2016 ay ang pagtigil sa karera at payagan ang mga Pilipino na malayang pumili ng w/o takot, pabor at pandaraya. ??</t>
  </si>
  <si>
    <t>Are you seriously challenging the Cebuanos? Puhlease. ?????? #Binay https://t.co/0k6c8Gt5MT</t>
  </si>
  <si>
    <t>Seryoso ka bang hinahamon ang mga Cebuanos? Puhlease. ?????? #Binay https://t.co/0k6c8gt5mt</t>
  </si>
  <si>
    <t>@patricelorenzo OMG i was gonna go as a newspaper headline w "BINAY WON AS PRESIDENT OF THE PHILIPPINES" for halloween</t>
  </si>
  <si>
    <t>@patricelorenzo omg ako ay pupunta bilang isang headline ng pahayagan w "binay nanalo bilang pangulo ng Pilipinas" para sa Halloween</t>
  </si>
  <si>
    <t>but mar is hopeless ?? https://t.co/jIiCnNNuL1</t>
  </si>
  <si>
    <t>Ngunit si Mar ay walang pag -asa ?? https://t.co/jiicnnnul1</t>
  </si>
  <si>
    <t>Erap: I'd run for President if Binay &amp;amp; Poe get disqualified by Comelec. If that's his motivation, never mind running. ??   #Halalan2016</t>
  </si>
  <si>
    <t>ERAP: Tatakbo ako para sa Pangulo kung binay &amp; amp; Si Poe ay hindi kwalipikado ng Comelec. Kung iyon ang kanyang pagganyak, huwag isipin ang pagtakbo. ?? #Halalan2016</t>
  </si>
  <si>
    <t>Do you feel bad or mad for Mar Roxas? I feel both. #AyawSaDILAW</t>
  </si>
  <si>
    <t>Masama ba o galit ka para kay Mar Roxas? Nararamdaman kong pareho. #AyAWSADILAW</t>
  </si>
  <si>
    <t>VLOG: Binay, opposition lead Typhoon Yolanda commemoration https://t.co/0ijAKw7aea | via Rappler</t>
  </si>
  <si>
    <t>Vlog: Binay, Opposition Lead Typhoon Yolanda Commemoration https://t.co/0ijakw7aea | sa pamamagitan ng rappler</t>
  </si>
  <si>
    <t>Binay: Gov't did all it could for Zapanta https://t.co/xPqdCtJzuv | via Rappler</t>
  </si>
  <si>
    <t>Binay: Ginawa ng Gov't ang lahat para sa Zapanta https://t.co/xpqdctjzuv | sa pamamagitan ng rappler</t>
  </si>
  <si>
    <t>Duterte: I have many plans. I could even copy plans of good friends here, Sen. GracePoe and @senmiriam. #PiliPinasDebates2016</t>
  </si>
  <si>
    <t>Duterte: Marami akong plano. Maaari ko ring kopyahin ang mga plano ng mabubuting kaibigan dito, Sen. Gracepoe at @senmiriam. #PilipinasDebates2016</t>
  </si>
  <si>
    <t>VP Binay says allegations would backfire to accusers #Eleksyon2016 https://t.co/l0DoHYIJMn  https://t.co/8dHoIw92Og …</t>
  </si>
  <si>
    <t>Sinabi ni VP Binay na ang mga paratang ay mag -backfire sa mga nagsusumbong #eleksyon2016 https://t.co/l0dohyijmn https://t.co/8dhoiw92og…</t>
  </si>
  <si>
    <t>Best cheating goes to MAR ROXAS ??a #DayaangDILAW</t>
  </si>
  <si>
    <t>Pinakamahusay na pagdaraya ay napupunta sa Mar Roxas ?? a #dalaangdilaw</t>
  </si>
  <si>
    <t>I thought Grace Poe won't sing the Lupang Hinirang! Charot! #PiliPinasDebates2016</t>
  </si>
  <si>
    <t>Akala ko si Grace Poe ay hindi aawit ng Lupang Hinirang! Charot! #PilipinasDebates2016</t>
  </si>
  <si>
    <t>Yellow Army on the Rise!This is being replicated all over the nation! #RoRo2016 ROXAS RISING #LabanLeni KAY MAR KAMI https://t.co/14IPaRGAZG</t>
  </si>
  <si>
    <t>Dilaw na hukbo sa pagtaas! Ito ay na -replicate sa buong bansa! #Roro2016 Roxas Rising #Labanleni Kay Mar Kami https://t.co/14ipargazg</t>
  </si>
  <si>
    <t>POE, DUTERTE, SANTIAGO NOT YET CONFIRMED: Roxas, Binay, Señeres commit to attend presidential debates https://t.co/QhakxZhTSk</t>
  </si>
  <si>
    <t>Poe, Duterte, Santiago Hindi pa nakumpirma: Roxas, Binay, Señeres Commit na dumalo sa mga debate sa pangulo https://t.co/qhakxzhtsk</t>
  </si>
  <si>
    <t>When Binay takes a selfie!</t>
  </si>
  <si>
    <t>Kapag si Binay ay kumuha ng selfie!</t>
  </si>
  <si>
    <t>Mar Roxas has dug his political grave deeper... #NoToMarRoxas #DaangMatuwid #electionph2016</t>
  </si>
  <si>
    <t>Si Mar Roxas ay hinukay ang kanyang pampulitikang libingan na mas malalim ... #notomarroxas #daangmatuwid #electionph2016</t>
  </si>
  <si>
    <t>@cool_3rd Now Mar Roxas buying all the Dance Kids Finals ads! Hahaha</t>
  </si>
  <si>
    <t>@cool_3rd ngayon mar roxas pagbili ng lahat ng mga sayaw na finals finals! Hahaha</t>
  </si>
  <si>
    <t>#BREAKINGNEWSNOW:(DEVELOPING)Binay cancels Wednesday afternoon campaign in Ilocos Norte. (via @TheStandard_PH) #OnlyInThePhilippines</t>
  </si>
  <si>
    <t>#BreakingNewSnow: (Pagbuo) Binay ng Binay Miyerkules ng hapon sa hapon sa Ilocos Norte. (sa pamamagitan ng @thestandard_ph) #onlyinthephilippines</t>
  </si>
  <si>
    <t>I chose "Yolanda funds" &amp;amp; I still have a different answer.... MAR ROXAS!!!! https://t.co/4fDSPhhX8O</t>
  </si>
  <si>
    <t>Pinili ko ang "Yolanda Funds" &amp; amp; May ibang sagot pa rin ako .... Mar Roxas !!!! https://t.co/4fdsphhx8o</t>
  </si>
  <si>
    <t>BINAY has the greatest chance as he has more votes with the below the poverty line people.</t>
  </si>
  <si>
    <t>Si Binay ay may pinakamalaking pagkakataon dahil mayroon siyang higit pang mga boto sa ibaba ng mga tao sa linya ng kahirapan.</t>
  </si>
  <si>
    <t>Jejomar Binay wins Presidential Election #ScaryStoryIn5Words</t>
  </si>
  <si>
    <t>Si Jejomar Binay ay nanalo ng halalan ng pangulo #scarystoryin5words</t>
  </si>
  <si>
    <t>Who is Mar Roxas' campaign manager? Seriously, he's ruining his own product. #marketing101</t>
  </si>
  <si>
    <t>Sino ang manager ng kampanya ni Mar Roxas? Seryoso, sinisira niya ang kanyang sariling produkto. #Marketing101</t>
  </si>
  <si>
    <t>Is Binay Lying About His "Laki Sa Hirap" Campaign? - YouTube https://t.co/w11X5qdb81</t>
  </si>
  <si>
    <t>Nagsisinungaling ba si Binay tungkol sa kanyang kampanya na "Laki Sa Hirap"? - YouTube https://t.co/W11X5QDB81</t>
  </si>
  <si>
    <t>This headline is both Anti-Binay and Pro GracePoe. @inquirerdotnet you never showed ur bias eh? @mgvtrb @profmssyj  https://t.co/eASk7GoFlq</t>
  </si>
  <si>
    <t>Ang headline na ito ay parehong anti-binay at pro gracepoe. @inquirerdotnet hindi ka kailanman nagpakita ng ur bias eh? @mgvtrb @profmssyj https://t.co/east7goflq</t>
  </si>
  <si>
    <t>Mar Roxas reached out 4 love of country. Invitation declined. Ituloy Ang Laban #RoxasRobredo #SwitchToMar</t>
  </si>
  <si>
    <t>Inabot ni Mar Roxas ang 4 na pag -ibig sa bansa. Tumanggi ang paanyaya. Ituloy Ang Laban #roxasrobredo #switchtomar</t>
  </si>
  <si>
    <t>I don't know, but I really really abhor Mar Roxas. Too desperate. Ugh! #Eleksyon2016 #PHVote</t>
  </si>
  <si>
    <t>Hindi ko alam, ngunit talagang kinamumuhian ko si Mar Roxas. Masyadong desperado. Ugh! #ELEKSYON2016 #PHVOTE</t>
  </si>
  <si>
    <t>Binay:K to 12 must be complemented by an apprenticeship program, attuned to realities of labor market. We introduced this in Makati #PHvote</t>
  </si>
  <si>
    <t>Binay: Ang K hanggang 12 ay dapat na punan ng isang programa sa pag -apruba, na nakamit sa mga katotohanan ng merkado ng paggawa. Ipinakilala namin ito sa Makati #Phvote</t>
  </si>
  <si>
    <t>mar roxas can be beaten by no less than a nuisance candidate--former comelec chairman sixto brillantes... very true.!</t>
  </si>
  <si>
    <t>Ang Mar Roxas ay maaaring mabugbog ng hindi bababa sa isang kandidato ng istorbo-tagapangulo ng comelec chairman na si Sixto Brillantes ... tunay na totoo.!</t>
  </si>
  <si>
    <t>So today's political forum with VP Binay is...... very disappointing.</t>
  </si>
  <si>
    <t>Kaya ang forum sa pampulitika ngayon kasama ang VP Binay ay ...... sobrang pagkabigo.</t>
  </si>
  <si>
    <t>Binay camp belies Inquirer report on VP’s ‘billions’ https://t.co/fEUqXelLar https://t.co/7hPvwZmyjZ</t>
  </si>
  <si>
    <t>Ang ulat ng Binay Camp ay nagtatanong sa 'bilyun -bilyong' https:/t.co/feuqxellar https://t.co/7hpvwzmyjzz</t>
  </si>
  <si>
    <t>This is why Mar Roxas suffers from a deficit of credibility... https://t.co/anfLyusv7C</t>
  </si>
  <si>
    <t>Ito ang dahilan kung bakit naghihirap si Mar Roxas mula sa isang kakulangan ng kredibilidad ... https://t.co/anflyusv7c</t>
  </si>
  <si>
    <t>Still confuse on how Mar Roxas is next to Duterte. That should be Santiago or Poe?</t>
  </si>
  <si>
    <t>Lito pa rin sa kung paano ang Mar Roxas ay katabi ni Duterte. Iyon ay dapat na Santiago o Poe?</t>
  </si>
  <si>
    <t>@carlosceldran It's time for Mar Roxas and PNoy to think about whether to stick their guns or endorse Grace Poe for President.</t>
  </si>
  <si>
    <t>@carlosceldran oras na para sa Mar Roxas at Pnoy na mag -isip tungkol sa kung idikit ang kanilang mga baril o inendorso si Grace Poe para sa pangulo.</t>
  </si>
  <si>
    <t>When you know someone who's voting for Binay... *barf*</t>
  </si>
  <si>
    <t>Kapag kilala mo ang isang taong bumoboto para kay Binay ... *barf *</t>
  </si>
  <si>
    <t>Commission on Elections Chairman: Mar Roxas violates Philippine Omnibus Election Code on two... https://t.co/NpXFM6jUf9 via @ChangePilipinas</t>
  </si>
  <si>
    <t>Commission on Elections Chairman: Ang Mar Roxas ay lumalabag sa Philippine Omnibus Election Code sa dalawa ... https://t.co/npxfm6juf9 sa pamamagitan ng @ChangePilipinas</t>
  </si>
  <si>
    <t>Cousins crying bc Miriam is placed in the last. Me too. Idk what is happening. Binay, Roxas over Miriam?!!!</t>
  </si>
  <si>
    <t>Ang mga Cousins ​​na umiiyak sa BC Miriam ay inilalagay sa huli. Ako rin. Idk kung ano ang nangyayari. Binay, Roxas Over Miriam? !!!</t>
  </si>
  <si>
    <t>so you're cool now since you're against roxas and you're in favor of duterte? ??</t>
  </si>
  <si>
    <t>Kaya cool ka na ngayon dahil laban ka kay Roxas at pabor ka kay Duterte? ??</t>
  </si>
  <si>
    <t>Decisions of Binay. Another reason not to vote for him. https://t.co/MY12jD99Bw</t>
  </si>
  <si>
    <t>Mga Desisyon ng Binay. Isa pang dahilan na hindi bumoto para sa kanya. https://t.co/my12jd99bw</t>
  </si>
  <si>
    <t>Contrary to what people have been pushing for, one thing we've proved this election is that Mar Roxas/LP is not capable of cheating.</t>
  </si>
  <si>
    <t>Taliwas sa kung ano ang itinutulak ng mga tao, isang bagay na napatunayan namin na ang halalan na ito ay ang Mar Roxas/LP ay hindi may kakayahang magdaraya.</t>
  </si>
  <si>
    <t>Mar visits Binay’s mom’s hometown, woos Isabela leaders https://t.co/WGlQR7bj8o | via GMA News</t>
  </si>
  <si>
    <t>Binisita ni Mar ang bayan ng ina ni Binay, mga pinuno ng woos isabela https://t.co/wglqr7bj8o | Via GMA News</t>
  </si>
  <si>
    <t>Billions in kickbacks: 'Binay was found guilty of corruption by four institutions' https://t.co/HAhmCVb5Jz</t>
  </si>
  <si>
    <t>Bilyon -bilyon sa mga kickback: 'Binay ay napatunayang nagkasala ng katiwalian ng apat na institusyon' https://t.co/hahmcvb5jz</t>
  </si>
  <si>
    <t>Why is it Grace Poe's problem to withdraw she has a good chance it should be Mar Roxas who should quit!</t>
  </si>
  <si>
    <t>Bakit ang problema ni Grace Poe na bawiin siya ay may isang magandang pagkakataon dapat itong mar Roxas na dapat huminto!</t>
  </si>
  <si>
    <t>Dear Mar Roxas, you fought well sir. I still believe in you, your voice means a lot to us. do not get tired of serving our country.</t>
  </si>
  <si>
    <t>Mahal na Mar Roxas, nakipaglaban ka ng mabuti ginoo. Naniniwala pa rin ako sa iyo, ang iyong boses ay nangangahulugang maraming sa amin. Huwag pagod sa paglilingkod sa ating bansa.</t>
  </si>
  <si>
    <t>RT @vondevera: Only Binay makes me want to turn off my TV. ????????</t>
  </si>
  <si>
    <t>RT @VondeVera: Tanging si Binay ang gusto kong patayin ang aking TV. ????????</t>
  </si>
  <si>
    <t>I'm Duterte over Miriam... But I still don't have a solid presidential bet to be honest. Hmmm</t>
  </si>
  <si>
    <t>Ako si Duterte kay Miriam ... ngunit wala pa rin akong matatag na pusta sa pangulo upang maging matapat. Hmmm</t>
  </si>
  <si>
    <t>Binay, who's tagged as a thief and the most corrupt of them all, is doing better by ignoring everything. 
Sad, really.</t>
  </si>
  <si>
    <t>Si Binay, na nag -tag bilang isang magnanakaw at ang pinaka -tiwali sa kanilang lahat, ay mas mahusay sa pamamagitan ng hindi papansin ang lahat.
Malungkot, talaga.</t>
  </si>
  <si>
    <t>Vice President Binay can heave a sigh of relief--barring a disaster https://t.co/5cnwLNRuPa</t>
  </si>
  <si>
    <t>Ang Bise Presidente Binay ay maaaring magbuntung-hininga ng kaluwagan-barring isang sakuna https://t.co/5cnwlnrupa</t>
  </si>
  <si>
    <t>There are no new issues but VP Binay said that the Liberal Party were behind a new Graft case against him at the Ombudsman. #politcsPH</t>
  </si>
  <si>
    <t>Walang mga bagong isyu ngunit sinabi ni VP Binay na ang Liberal Party ay nasa likod ng isang bagong kaso ng graft laban sa kanya sa Ombudsman. #politcsph</t>
  </si>
  <si>
    <t>Miriam being last is the most heartbreaking thing that happened today. How can people vote Binay over her? Seriously? #HalalanResults</t>
  </si>
  <si>
    <t>Si Miriam pagiging huli ay ang pinaka -nakakasakit na bagay na nangyari ngayon. Paano siya iboboto ng mga tao sa Binay sa kanya? Seryoso? #HalalanResults</t>
  </si>
  <si>
    <t>Oooh yes, #WantedPresident tonight with Mar Roxas after @KM_Jessica_Soho! (Last week, they featured Binay)  https://t.co/PHRqFOf84c</t>
  </si>
  <si>
    <t>Oooh oo, #wantedpresident ngayong gabi kasama si Mar Roxas pagkatapos ng @km_jessica_soho! (Noong nakaraang linggo, itinampok nila ang Binay) https://t.co/phrqfof84c</t>
  </si>
  <si>
    <t>@Watdahel_Juniel oo nga ehhh. We all know he is paid to endorse mar roxas but calling non-voters to shut up? Tsk #SoShutUpNaLangSeries</t>
  </si>
  <si>
    <t>@Watdahel_juniel oo nga ehhh. Alam nating lahat na siya ay binabayaran upang i-endorso ang Mar Roxas ngunit tumatawag sa mga hindi botante upang ikulong? TSK #soshutupnalangseries</t>
  </si>
  <si>
    <t>Did VP Binay lie in campaign ad? Trillanes turns tables on Veep  https://t.co/TNqOiXgq7p https://t.co/HkPxQ9Tptt</t>
  </si>
  <si>
    <t>Nakahiga ba si VP Binay sa ad ng kampanya? Ang mga trillanes ay lumiliko sa mga talahanayan sa veep https://t.co/tnqoixgq7p https://t.co/hkpxq9tptt</t>
  </si>
  <si>
    <t>"You wanna see the most annoying political ad in the history of political ads?" -- how I talk about #MarRoxas' "Fast Forward" ad</t>
  </si>
  <si>
    <t>"Gusto mo bang makita ang pinaka nakakainis na ad na pampulitika sa kasaysayan ng mga ad sa politika?" - Paano ko pinag-uusapan ang tungkol sa #marroxas '"mabilis na pasulong" ad</t>
  </si>
  <si>
    <t>u changed your anti-death penalty position to pro just so you could get some of duterte's votes. there's nothing FRESH about that.</t>
  </si>
  <si>
    <t>Binago ng U ang iyong posisyon ng parusa sa anti-kamatayan upang mag-pro upang makakuha ka ng ilang mga boto ni Duterte. Walang sariwa tungkol doon.</t>
  </si>
  <si>
    <t>POE FAKE CANDIDATE. Only B1NAY #OnlyBinayWinner #PiliPinasDebates2016 https://t.co/dPj6FmYwYi</t>
  </si>
  <si>
    <t>Poe pekeng kandidato. Tanging ang B1nay #onlyBinayWinner #Pilipinasdebates2016 https://t.co/dpj6fmywyi</t>
  </si>
  <si>
    <t>Dragging Mayor Duterte down by using that Anti-Duterte Ad is just a proof that Mayor Duterte is on top. DUTERTE TILL THE END ??</t>
  </si>
  <si>
    <t>Ang pag-drag kay Mayor Duterte sa pamamagitan ng paggamit ng anti-Duterte ad ay isang patunay lamang na nasa itaas si Mayor Duterte. Duterte hanggang sa huli ??</t>
  </si>
  <si>
    <t>I'd rather have a #PanaloPOE</t>
  </si>
  <si>
    <t>Mas gugustuhin kong magkaroon ng isang #panalopoe</t>
  </si>
  <si>
    <t>Atty. Bondal shows clip of Rep. Abi Binay saying "hindi kami poor", which he says is contrary to VP Binay's ads.</t>
  </si>
  <si>
    <t>Atty. Ipinapakita ng Bondal ang clip ni Rep. Abi Binay na nagsasabing "Hindi Kami Poor", na sinabi niya na salungat sa mga ad ni VP Binay.</t>
  </si>
  <si>
    <t>Just spoke w someone who says s/he will vote for #Du30 but will campaign for Binay bec the latter is a relative. Ang sakit sa ulo! Tsk.</t>
  </si>
  <si>
    <t>Nagsalita lamang sa isang tao na nagsabi na iboboto niya ang #du30 ngunit mangampanya para sa Binay Bec ang huli ay isang kamag -anak. ANG SAKIT SA ULO! Tsk.</t>
  </si>
  <si>
    <t>Binay’s answer to ‘Daang Matuwid’: ‘Daang malapad at mabilis’: Binay vows to improve ‘Daang Matuwid’ with ‘Daa... https://t.co/hqry4nJg0z</t>
  </si>
  <si>
    <t>Ang sagot ni Binay kay 'Daang Matuwid': 'Daang Malapad sa Mabilis': Pinangas ng Binay na Pagbutihin ang 'Daang Matuwid' na may 'Daa ... https://t.co/hqry4njg0z</t>
  </si>
  <si>
    <t>Oh My God Binay supporters... Tsk tsk https://t.co/BeocQOkb4S</t>
  </si>
  <si>
    <t>Oh my god binay tagasuporta ... tsk tsk https://t.co/beocqokb4s</t>
  </si>
  <si>
    <t>communicating it well - Advertising 101. something the Mar Roxas campaign needs to learn fast! https://t.co/3gcbKcUBpa</t>
  </si>
  <si>
    <t>Pakikipag -usap nang mabuti - Advertising 101. Isang bagay na kailangang matuto nang mabilis ang kampanya ng Mar Roxas! https://t.co/3gcbkcubpa</t>
  </si>
  <si>
    <t>I think PRESIDENTE DUTERTE's RAPE joke WON'T bring DOWN #PHVoteDuterte ratings that much! Worst is back to 29%. HIRAP din si #PHVotePoe!</t>
  </si>
  <si>
    <t>Sa palagay ko ang biro ng panggagahasa ni Pangulong Duterte ay hindi ibababa ang mga rating ng #Phvoteduterte na marami! Pinakamasama ay bumalik sa 29%. Hirap Din Si #phvotepoe!</t>
  </si>
  <si>
    <t>Vote buying in different names... "envelopes", "incentives", etc... T.T
#Poe2016 #RoRo #Halalan2016 #Election2016 #duterte #Duterte2016</t>
  </si>
  <si>
    <t>Pagbili ng Pagbili sa Iba't ibang Mga Pangalan ... "Mga Envelope", "Mga Insentibo", atbp ... T.T
#POE2016 #roro #Halalan2016 #halalan2016 #duterte #duterte2016</t>
  </si>
  <si>
    <t>Cynthia Patag takes another shot at Binay via Facebook https://t.co/n5X8nddLOJ via @</t>
  </si>
  <si>
    <t>Si Cynthia Patag ay tumatagal ng isa pang pagbaril sa Binay sa pamamagitan ng Facebook https://t.co/n5x8nddloj sa pamamagitan ng @</t>
  </si>
  <si>
    <t>Oh boy. Binay starts off with the accusations. Weaksauce considering MDS' fiery speech.</t>
  </si>
  <si>
    <t>Oh boy. Nagsisimula si Binay sa mga akusasyon. Mahinahon na isinasaalang -alang ang MDS 'nagniningas na pagsasalita.</t>
  </si>
  <si>
    <t>DEVELOPING STORY:Binay tells Cavite City Gym audience that he has the capability &amp;amp; experience to be president. (via @TheStandard_PH)</t>
  </si>
  <si>
    <t>Pagbuo ng Kuwento: Sinasabi ni Binay sa madla ng Cavite City gym na mayroon siyang kakayahan at amp; Karanasan upang maging Pangulo. (sa pamamagitan ng @thestandard_ph)</t>
  </si>
  <si>
    <t>Mar Roxas is like the most hated person on social media right now. Well, next to KathNiel.
*cringe*</t>
  </si>
  <si>
    <t>Ang Mar Roxas ay tulad ng pinaka kinasusuklaman na tao sa social media ngayon. Well, sa tabi ni Kathniel.
*cringe*</t>
  </si>
  <si>
    <t>I'm with you @bernardokath Mar is also my personal choice. #PHVoteRoxas</t>
  </si>
  <si>
    <t>Kasama kita @Bernardokath Mar din ang aking personal na pagpipilian. #Phvoteroxas</t>
  </si>
  <si>
    <t>Earlier: VP Binay briefly joins Aiai delas Alas in a dance #VotePH2016 https://t.co/A95KvSx3jM</t>
  </si>
  <si>
    <t>Mas maaga: Binay saglit na sumali sa aiai delas alas sa isang sayaw #voteph2016 https://t.co/a95kvsx3jm</t>
  </si>
  <si>
    <t>wth binay ad</t>
  </si>
  <si>
    <t>This year, Hillary might not be the first-ever female American president after all. That distinction should belong to Grace Poe. ??</t>
  </si>
  <si>
    <t>Ngayong taon, si Hillary ay maaaring hindi ang kauna-unahan na babaeng pangulo ng Amerikano. Ang pagkakaiba na iyon ay dapat na kabilang kay Grace Poe. ??</t>
  </si>
  <si>
    <t>Duterte approves of Miriam’s presidential bid, says he won’t endorse Mar https://t.co/J87amarrGd</t>
  </si>
  <si>
    <t>Inaprubahan ni Duterte ang pag -bid ng pangulo ni Miriam, sinabi na hindi niya tatanggapin ang mar https://t.co/j87amarrgd</t>
  </si>
  <si>
    <t>WARNING: Binay and Chiz Escudero will maneuver for a "Bi-Chiz" mixed ticket in Malacanang!
https://t.co/V5yDvZCD7t https://t.co/7fXuZImVYm</t>
  </si>
  <si>
    <t>BABALA: Si Binay at Chiz Escudero ay magbabago para sa isang "bi-chiz" na halo-halong tiket sa Malacanang!
https://t.co/v5ydvzcd7t https://t.co/7fxuzimvym</t>
  </si>
  <si>
    <t>OMG, ALDUB. Don't you dare endorse Binay. ??</t>
  </si>
  <si>
    <t>OMG, Aldub. Huwag kang maglakas -loob na i -endorso si Binay. ??</t>
  </si>
  <si>
    <t>We all know what this means. Good luck, Grace Poe.  https://t.co/YcmS3V6qx8</t>
  </si>
  <si>
    <t>Alam nating lahat kung ano ang ibig sabihin nito. Good luck, Grace Poe. https://t.co/ycms3v6qx8</t>
  </si>
  <si>
    <t>#PHVoteDuterte  is not Binay; Stephen Villena isn't after of the answer,he want to embarrassed #DU30 , bad motives. https://t.co/ghg6RftPcO</t>
  </si>
  <si>
    <t>Ang #Phvoteduterte ay hindi binay; Si Stephen Villena ay hindi matapos ang sagot, nais niyang mapahiya ang #du30, masamang motibo. https://t.co/ghg6rftpco</t>
  </si>
  <si>
    <t>RT @letsgonegosyo: [NOW] Go Negosyo is mounting the second part ofNegosyo Talks: Meet the Presidentiables Series w/ Sec. Mar Roxas. https:/…</t>
  </si>
  <si>
    <t>RT @letsgonegosyo: [ngayon] go negosyo ay naka -mount sa pangalawang bahagi ngNegosyo Talks: Kilalanin ang serye ng Pangulo w/ sec. Mar Roxas. https:/…</t>
  </si>
  <si>
    <t>The most unprofessional candidate is no other than Mar Roxas #DayaangMatuwid</t>
  </si>
  <si>
    <t>Ang pinaka -hindi propesyonal na kandidato ay walang iba kundi ang Mar Roxas #dayaangmatuwid</t>
  </si>
  <si>
    <t>Mar Roxas is the right man for the job.
not corrupt, has the experience, got integrity,competence
#RoxasRobredo2016 https://t.co/wdRuGCHD9k</t>
  </si>
  <si>
    <t>Si Mar Roxas ang tamang tao para sa trabaho.
hindi tiwali, may karanasan, nakakuha ng integridad, kakayahan
#Roxasrobredo2016 https://t.co/wdrugchd9k</t>
  </si>
  <si>
    <t>Idk. In my book, u must hate ur country so much to vote 4 Marcos &amp;amp; Binay - if im ur country, ill say
"Why? What did i do to deserve this?"</t>
  </si>
  <si>
    <t>Idk. Sa aking libro, dapat mong mapoot sa bansa ng maraming bansa upang bumoto ng 4 Marcos &amp; amp; Binay - kung sa iyo ng bansa, may sakit na sabihin
"Bakit? Ano ang ginawa ko upang maging karapat -dapat dito?"</t>
  </si>
  <si>
    <t>Political ad on respect not a response to Duterte’s rape remark, Poe clarifies https://t.co/AWQFEueiba https://t.co/CMYDkPHEIo</t>
  </si>
  <si>
    <t>Ang ad na pampulitika sa paggalang hindi tugon sa pahayag ng panggagahasa ni Duterte, nililinaw ni Poe ang https://t.co/awqfeueiba https://t.co/cmydkpheio</t>
  </si>
  <si>
    <t>@dzIQ990 @jay_dones Kick back, I don't think VP Binay needs that. sorry I just I don't beleive it. #PHVoteBinay</t>
  </si>
  <si>
    <t>@dziq990 @jay_dones sipa pabalik, hindi sa palagay ko kailangan iyon ni VP Binay. Pasensya na hindi ko lang ito beleive. #Phvotebinay</t>
  </si>
  <si>
    <t>Cayetano claims conspiracy bet. Poe, Roxas to air ads vs Duterte as poll day nears. | @mikefrialde #BilangPilipino https://t.co/aUS45czEDj</t>
  </si>
  <si>
    <t>Inaangkin ni Cayetano ang pusta ng pagsasabwatan. Poe, Roxas sa Air Ads vs Duterte habang papalapit ang araw ng poll. | @mikefrialde #bilangpilipino https://t.co/aus45czedj</t>
  </si>
  <si>
    <t>Presidential candidate Mar Roxas implies that the govt should not be liable re: #LaglagBala. Laglag Bayag na ata ito https://t.co/seh0qRXvOB</t>
  </si>
  <si>
    <t>Ang kandidato ng pangulo na si Mar Roxas ay nagpapahiwatig na ang govt ay hindi dapat mananagot Re: #laglagbala. Laglag bayag na ata ito https://t.co/seh0qrxvob</t>
  </si>
  <si>
    <t>VIDEO: Marcos, Binay share laugh in Yolanda commemorative walk in Tacloban @rapplerdotcom https://t.co/2qxdP2PVMM</t>
  </si>
  <si>
    <t>VIDEO: Marcos, binahagi ang Binay sa Yolanda Commemorative Walk sa Tacloban @rapplerdotcom https://t.co/2qxdp2pvmm</t>
  </si>
  <si>
    <t>RT @rapplerdotcom: This SC ruling stops elected officials from invoking the condonation doctrine, except for Mayor Junjun Binay. | via @mar…</t>
  </si>
  <si>
    <t>RT @RappLerDotCom: Ang pagpapasya sa SC na ito ay huminto sa mga nahalal na opisyal mula sa pagtawag sa doktrina ng condonation, maliban kay Mayor Junjun Binay. | Via @Mar ...</t>
  </si>
  <si>
    <t>I'm disappointed with Binay, Roxas, Poe and Duterte. Sen. Miriam, please don't disappoint me! You're my last hope. #Miriam2016</t>
  </si>
  <si>
    <t>Nabigo ako kina Binay, Roxas, Poe at Duterte. Sen. Miriam, mangyaring huwag mo akong biguin! Ikaw ang aking huling pag -asa. #Miriam2016</t>
  </si>
  <si>
    <t>Mar Roxas yesterday, mar roxas again tonight!</t>
  </si>
  <si>
    <t>Mar Roxas kahapon, MAR Roxas muli ngayong gabi!</t>
  </si>
  <si>
    <t>Why didn't you shield your own son from the temptations in Makati? Shame on you! The EQ Post https://t.co/p3OxtXyneD</t>
  </si>
  <si>
    <t>Bakit hindi mo pinoprotektahan ang iyong sariling anak mula sa mga tukso sa Makati? Nakakahiya sa iyo! Ang eq post https://t.co/P3oxtxyned</t>
  </si>
  <si>
    <t>Mar Roxas on his senatorial slate: Their track records speak for themselves. #MBHotSeat</t>
  </si>
  <si>
    <t>Mar Roxas sa kanyang Senatorial Slate: Ang kanilang mga tala sa track ay nagsasalita para sa kanilang sarili. #Mbhotseat</t>
  </si>
  <si>
    <t>Just heard someone switched fr poe to duterte to Miriam last minute. #MIRIAMforPRESIDENT</t>
  </si>
  <si>
    <t>Narinig lamang na may lumipat kay Fr Poe kay Duterte kay Miriam noong nakaraang minuto. #Miriamforpresident</t>
  </si>
  <si>
    <t>AMLC - Binay Got Billions https://t.co/L1VMUp0mc7 --- dear world, may we present to you our VP... Tsk tsk tsk</t>
  </si>
  <si>
    <t>AMLC - Nakakuha ng bilyun -bilyong bintps://t.co/l1vmup0mc7 --- mahal na mundo, nawa'y ipakita namin sa iyo ang aming VP ... tsk tsk tsk</t>
  </si>
  <si>
    <t>Has it settled down to Poe versus The Digong? | https://t.co/7m6K31BrHd #PHVoteDuterte</t>
  </si>
  <si>
    <t>Nag -ayos na ba ito kay Poe kumpara sa Digong? | https://t.co/7m6k31brhd #phvotuterte</t>
  </si>
  <si>
    <t>#ALDUBLoveLock The BIAS T.V Network Award Goes Too!?!!!?</t>
  </si>
  <si>
    <t>#Aldublovelock ang bias T.V Network Award ay napupunta din!? !!!?</t>
  </si>
  <si>
    <t>RT @Politiko_Ph: Chiz hits back: Mar, Binay have no integrity to lead the nation
https://t.co/44OS5RG4CH
@ChizNewsAlert @SayChiz @sengracep…</t>
  </si>
  <si>
    <t>RT @politiko_ph: Chiz Hits Back: Mar, Binay ay walang integridad upang mamuno sa bansa
https://t.co/44os5rg4ch
@Chiznewsalert @saychiz @sengracep…</t>
  </si>
  <si>
    <t>Watching the last wave of the Presidential Debates!</t>
  </si>
  <si>
    <t>Nanonood ng huling alon ng mga debate sa pangulo!</t>
  </si>
  <si>
    <t>Duterte: Corruption to worsen under Binay presidency https://t.co/BiqJsw3m2P #BilangPilipino</t>
  </si>
  <si>
    <t>Duterte: katiwalian sa paglala</t>
  </si>
  <si>
    <t>Duterte lawyer: Votes went to Roxas in VCM testing via @rapplerdotcom https://t.co/Biq8QMq0KU</t>
  </si>
  <si>
    <t>Duterte Lawyer: Ang mga boto ay nagpunta sa Roxas sa pagsubok sa VCM sa pamamagitan ng @rapplerotcom https://t.co/biq8qmq0ku</t>
  </si>
  <si>
    <t>Sen. Miriam Defensor Santiago sponsors Senate Resolution No. 1414 on the EDCA I @senmiriam</t>
  </si>
  <si>
    <t>Sen. Miriam Defensor Santiago Sponsors Senate Resolution No. 1414 sa EDCA I @senmiriam</t>
  </si>
  <si>
    <t>Mar Roxas proclaimed datu  by Lanao sultanate https://t.co/fEUqXelLar https://t.co/gsW4tvUmDa</t>
  </si>
  <si>
    <t>Ipinahayag ni Mar Roxas ang Datu ni Lanao Sultanate https://t.co/feuqxellar https://t.co/gsw4tvumda</t>
  </si>
  <si>
    <t>please be my rodrigo roa duterte in this world full of manuel araneta roxas ????</t>
  </si>
  <si>
    <t>Mangyaring maging aking Rodrigo Roa Duterte sa mundong ito na puno ng Manuel Araneta Roxas ????</t>
  </si>
  <si>
    <t>Anti-Duterte said we should blame those who paid for the ad. Ows? Those who got paid are even worse. DUTERTE TILL THE END</t>
  </si>
  <si>
    <t>Sinabi ni Anti-Duterte na dapat nating sisihin ang mga nagbabayad para sa ad. Ows? Ang mga nabayaran ay mas masahol pa. Duterte hanggang sa huli</t>
  </si>
  <si>
    <t>Binay will be able to go up to poor ppl and accuse the gov of being for the rich and hiding the poor, and those will be his votes not mar's</t>
  </si>
  <si>
    <t>Si Binay ay maaaring umakyat sa mahirap na ppl at akusahan ang gov na para sa mayayaman at itinatago ang mahihirap, at ang mga iyon ay magiging kanyang mga boto hindi mar's</t>
  </si>
  <si>
    <t>Binay in Pantao Ragat, Lanao Del Norte for a campaign sortie #VotePH2016 https://t.co/gj7yeiBOs0</t>
  </si>
  <si>
    <t>Binay sa Pantao Ragat, Lanao del Norte para sa isang Sortie ng Kampanya #Voteph2016 https://t.co/gj7yeibos0</t>
  </si>
  <si>
    <t>If you don't want Duterte, then don't. Why call other candidates to unite and go against one. #Roxas #ProtectPHDemocracy</t>
  </si>
  <si>
    <t>Kung hindi mo gusto si Duterte, huwag. Bakit tumawag sa ibang mga kandidato upang magkaisa at sumalungat sa isa. #Roxas #protectphdemocracy</t>
  </si>
  <si>
    <t>RT @vanilla_drops: Binay! Why you self-pity? Disgusting. Ugh. #NoToBinay</t>
  </si>
  <si>
    <t>RT @vanilla_drops: Binay! Bakit ka awa sa sarili? Nakasusuklam. Ugh. #Notobinay</t>
  </si>
  <si>
    <t>Look : 'Binay Country' Tarpaulin in Cebu during EIC Irked Netizens https://t.co/a599CfOIAH</t>
  </si>
  <si>
    <t>Tingnan: 'Binay Country' Tarpaulin sa Cebu sa panahon ng eic irked netizens https://t.co/a599cfoiah</t>
  </si>
  <si>
    <t>RT @ANCALERTS: Te: The CA is directed to act on Junjun Binay's petition for certiorari</t>
  </si>
  <si>
    <t>RT @ancalerts: TE: Ang CA ay nakadirekta upang kumilos sa petisyon ni Junjun Binay para sa certiorari</t>
  </si>
  <si>
    <t>my life is made if binay &amp;amp; chiz really do a tandem i mean...</t>
  </si>
  <si>
    <t>Ang aking buhay ay ginawa kung binay &amp; amp; Talagang gumawa ng isang tandem ang ibig kong sabihin ...</t>
  </si>
  <si>
    <t>VERY NICE &amp;amp; VERY GOODLEADER!</t>
  </si>
  <si>
    <t>Napakaganda &amp; amp; Napakaganda!</t>
  </si>
  <si>
    <t>ONGOING: LP presidential bet Mar Roxas in the @rapplerdotcom newsroom. Interview with @maria_ressa, @glendamgloria, @beacupin #PHvote</t>
  </si>
  <si>
    <t>Patuloy: LP Presidential Bet Mar Roxas sa @RapplerDotcom Newsroom. Pakikipanayam kay @maria_resssa, @glendamgloria, @beacupin #phvote</t>
  </si>
  <si>
    <t>@casandratindoy @fratelle_ why even MAR ROXAS????</t>
  </si>
  <si>
    <t>@casandratindoy @fratelle_ bakit kahit mar roxas ????</t>
  </si>
  <si>
    <t>Poverty, not corruption, is PHL's current moral issue –VP Binay #Eleksyon2016 https://t.co/6VRg8MUIEj https://t.co/t2Of9Dnjf9</t>
  </si>
  <si>
    <t>Ang kahirapan, hindi katiwalian, ay kasalukuyang isyu sa moral ng PHL –VP binay #eleksyon2016 https://t.co/6vrg8muiej https://t.co/t2of9dnjf9</t>
  </si>
  <si>
    <t>BREAKING NEWS</t>
  </si>
  <si>
    <t>NAGBABAGANG BALITA</t>
  </si>
  <si>
    <t>I don't want Duterte to run not because he's incapable but I was rooting for Sen. Miriam. I rather want him to be Manila Mayor. ?? #Bloodshed</t>
  </si>
  <si>
    <t>Hindi ko nais na tumakbo si Duterte hindi dahil hindi siya kaya ngunit nag -rooting ako kay Sen. Miriam. Mas gusto ko siyang maging Mayor Mayor. ?? #Bloodshed</t>
  </si>
  <si>
    <t>RT @Team_Inquirer: Sen. Nancy #Binay takes photos with supporters at Sta. Clara church ahead of mass with dad, the VP. https://t.co/0bJMHAA…</t>
  </si>
  <si>
    <t>RT @team_inquirer: Kumuha si Sen. Nancy #Binay ng mga larawan sa mga tagasuporta sa STA. Si Clara Church nangunguna sa Mass kasama si Tatay, ang VP. https://t.co/0bjmhaa…</t>
  </si>
  <si>
    <t>Binay tarp draws criticism | Cebu Daily News https://t.co/gpTDLZddiO - EPAL ka talaga, Binay. Cebu, Binay country? Na 'Say BOO' ka nga eh!</t>
  </si>
  <si>
    <t>Ang Binay Tarp ay gumuhit ng pintas | Cebu Daily News https://t.co/gptdlzddio - Epal Ka Talagaga, Binay. Cebu, Binay Country? Na 'sabihin boo' ka nga eh!</t>
  </si>
  <si>
    <t>WATCH: The controversies Mar Roxas faced https://t.co/Uugf8tCE8V | via @TVPatrol #Halalan2016 https://t.co/zxPxXhZpBb</t>
  </si>
  <si>
    <t>Panoorin: Ang mga kontrobersya na si Mar Roxas ay nahaharap sa https://t.co/uugf8tce8v | sa pamamagitan ng @tvpatrol #halalan2016 https://t.co/zxpxxhzpbb</t>
  </si>
  <si>
    <t>Makati Rep Abby Binay in SMS to @rapplerdotcom: Last week I was informed that my office at city hall will be used by the acting vice mayor.</t>
  </si>
  <si>
    <t>Makati Rep Abby Binay sa SMS kay @rapplerdotcom: Noong nakaraang linggo ay ipinagbigay -alam sa akin na ang aking tanggapan sa City Hall ay gagamitin ng Acting Vice Mayor.</t>
  </si>
  <si>
    <t>Will be tweeting Presidentiables-related (Mar Roxas) Q&amp;amp;As and discussions under #GoNegosyoTalks &amp;lt;&amp;lt;watch this space&amp;gt;&amp;gt;</t>
  </si>
  <si>
    <t>Ay mag-tweet ng mga pangulo na may kaugnayan sa pangulo (mar roxas) q &amp; amp; bilang at mga talakayan sa ilalim ng #Gonegosyotalks &amp; lt; &amp; lt; panoorin ang puwang na ito at gt; &amp; gt;</t>
  </si>
  <si>
    <t>Binay should talk about these allegations. Remember Villar and C5? https://t.co/pnHT0F0S5b</t>
  </si>
  <si>
    <t>Dapat pag -usapan ni Binay ang tungkol sa mga paratang na ito. Naaalala mo sina Villar at C5? https://t.co/pnht0f0s5b</t>
  </si>
  <si>
    <t>many Dutertetards on Facebook are crazy &amp;amp; delusional just like the fans of Binay,Mar &amp;amp; Poe,fans of Miriam are more civilized. #MIRIAM2016</t>
  </si>
  <si>
    <t>Maraming mga Dutertetards sa Facebook ang mabaliw at amp; Delusional tulad ng mga tagahanga ng Binay, Mar &amp; amp; Si Poe, ang mga tagahanga ng Miriam ay mas sibilisado. #Miriam2016</t>
  </si>
  <si>
    <t>I just answered Rappler's election survey. As of now, Mar Roxas is leading, followed by Duterte and Santiago. https://t.co/JV2VjmYtnx</t>
  </si>
  <si>
    <t>Sumagot lang ako sa survey ng halalan ni Rappler. Sa ngayon, nangunguna si Mar Roxas, na sinundan nina Duterte at Santiago. https://t.co/jv2vjmytnx</t>
  </si>
  <si>
    <t>A vote for Duterte is a vote against Binay. But I refuse to believe we're that desperate to put all of our eggs in his basket.</t>
  </si>
  <si>
    <t>Ang isang boto para kay Duterte ay isang boto laban kay Binay. Ngunit tumanggi akong maniwala kami na desperado na ilagay ang lahat ng aming mga itlog sa kanyang basket.</t>
  </si>
  <si>
    <t>Binay doesn't want to debate, Poe's late. Surprises at PCCI presidential 'debate' via @rapplerdotcom https://t.co/HyipXTLHtI
#PHvote</t>
  </si>
  <si>
    <t>Ayaw ni Binay na debate, huli na si Poe. Ang mga sorpresa sa PCCI Presidential 'debate' sa pamamagitan ng @rapplerdotcom https://t.co/hyipxtlhti
#Phvote</t>
  </si>
  <si>
    <t>Sen Miriam doesn't deserve to be on the last spot. If not Duterte, I'd rather hav her than Roxas and Binay. #MatalinongBotoPH #Eleksyon2016</t>
  </si>
  <si>
    <t>Si Sen Miriam ay hindi karapat -dapat na maging sa huling lugar. Kung hindi Duterte, mas gugustuhin ko siyang hav kaysa kay Roxas at Binay. #Matalinongbotoph #EleKsyon2016</t>
  </si>
  <si>
    <t>Investors wary of a Binay win–EIU https://t.co/r3PiqmXlhB https://t.co/fEUqXelLar</t>
  </si>
  <si>
    <t>Ang mga namumuhunan ay nag -iingat sa isang binay win -eiu https://t.co/r3piqmxlhb https://t.co/feuqxellar</t>
  </si>
  <si>
    <t>It's funny cs Roxas wants to team up w the other candidates against "Duterte Presidency." Too desperate and immature. ??</t>
  </si>
  <si>
    <t>Nakakatawang CS Roxas na nais na makipagtulungan sa iba pang mga kandidato laban sa "Panguluhan ni Duterte." Masyadong desperado at wala pa sa edad. ??</t>
  </si>
  <si>
    <t>RT @akosinix08: This Binay commercial is just so annoying.</t>
  </si>
  <si>
    <t>RT @Akosinix08: Ang komersyal na binay na ito ay nakakainis lang.</t>
  </si>
  <si>
    <t>AT LEAST GIVE HER A HIGHER RANK THAN MAR ROXAS AND JEJOMAR BINAY ?????????? #MIRIAMforPRESIDENT</t>
  </si>
  <si>
    <t>Hindi bababa sa bigyan siya ng mas mataas na ranggo kaysa sa Mar Roxas at Jejomar Binay ????????? #Miriamforpresident</t>
  </si>
  <si>
    <t>SC set to tackle EDCA validity, Makati mayor Binay suspension https://t.co/XKpk7ZoMtr | via News 5</t>
  </si>
  <si>
    <t>Ang SC na nakatakda upang tackle ang Validity ng EDCA, Makati Mayor Binay Suspension https://t.co/xkpk7zomtr | Via News 5</t>
  </si>
  <si>
    <t>#TVPatrol is Mar Roxas'?  How come? A feature news this long in #primetime should be very expensive.</t>
  </si>
  <si>
    <t>#Tvpatrol ay mar roxas '? Paano dumating? Ang isang tampok na balita na ito nang matagal sa #primetime ay dapat na napakamahal.</t>
  </si>
  <si>
    <t>I hope Poe regrets not agreeing to being Roxas's VP. Look what happened ?? #Halalan2016</t>
  </si>
  <si>
    <t>Inaasahan kong hindi sumasang -ayon si Poe na hindi sumasang -ayon sa pagiging VP ni Roxas. Tingnan kung ano ang nangyari ?? #Halalan2016</t>
  </si>
  <si>
    <t>What really happened between Alfred Romualdez, Mar Roxas and Yolanda? https://t.co/nyIUymmpqV @helen_mabalatan</t>
  </si>
  <si>
    <t>Ano talaga ang nangyari sa pagitan nina Alfred Romualdez, Mar Roxas at Yolanda? https://t.co/nyiuymmpqv @helen_mabalatan</t>
  </si>
  <si>
    <t>#MarRoxas on #Binay: If people become angry at you, how is that LP’s fault? #VotePH2016 | @deejayap</t>
  </si>
  <si>
    <t>#Marroxas sa #Binay: Kung nagagalit sa iyo ang mga tao, paano kasalanan ng LP? #Voteph2016 | @deejayap</t>
  </si>
  <si>
    <t>Teaching kids to deliver LIES before the public? Parents will answer this to God.</t>
  </si>
  <si>
    <t>Pagtuturo sa mga bata na maghatid ng kasinungalingan bago ang publiko? Sasagutin ito ng mga magulang sa Diyos.</t>
  </si>
  <si>
    <t>Black Propaganda</t>
  </si>
  <si>
    <t>Itim na propaganda</t>
  </si>
  <si>
    <t>There will always be another du30, poe, roxas and binay. But I can seriously say no one can become like Miriam.</t>
  </si>
  <si>
    <t>Mayroong palaging isa pang DU30, Poe, Roxas at Binay. Ngunit masasabi kong seryoso na walang maaaring maging katulad ni Miriam.</t>
  </si>
  <si>
    <t>Please spread. We are Duterte's media. Philippine media will always twist his words. #KayDUTERTEako https://t.co/McGv70CXWa</t>
  </si>
  <si>
    <t>Mangyaring kumalat. Kami ay media ni Duterte. Ang media ng Pilipinas ay palaging iikot ang kanyang mga salita. #Kaydutertake https://t.co/mcgv70cxwa</t>
  </si>
  <si>
    <t>Binay is a good decision maker.</t>
  </si>
  <si>
    <t>Si Binay ay isang mahusay na tagagawa ng desisyon.</t>
  </si>
  <si>
    <t>binay-zoned hahaha photo not mine https://t.co/9i8qZLR3S3</t>
  </si>
  <si>
    <t>Binay-zoned hahaha photo not mine https://t.co/9i8qzlr3s3</t>
  </si>
  <si>
    <t>Honestly speaking, I still don't have a final list of who I will be voting for.
But one thing's for sure. It's no Mar Roxas.
#AyawSaDILAW</t>
  </si>
  <si>
    <t>Matapat na nagsasalita, wala pa rin akong pangwakas na listahan kung sino ang aking iboboto.
Ngunit isang bagay ang sigurado. Hindi ito Mar Roxas.
#AyAWSADILAW</t>
  </si>
  <si>
    <t>No matter what my heart roots for you Mar Roxas!!</t>
  </si>
  <si>
    <t>Hindi mahalaga kung ano ang mga ugat ng aking puso para sa iyo mar roxas !!</t>
  </si>
  <si>
    <t>The corrupt will do anything to stop Daang Matuwid. That's why you have 3 opportunists of various shades vs DISENTE. WAG POEDUDirtyBinay</t>
  </si>
  <si>
    <t>Ang tiwali ay gagawa ng anumang bagay upang ihinto ang daang matuwid. Iyon ang dahilan kung bakit mayroon kang 3 mga oportunista ng iba't ibang mga shade vs Disente. Wag Poedudirtybinay</t>
  </si>
  <si>
    <t>The attitude of #Mar Roxas is the plain reason for me not to go for him.</t>
  </si>
  <si>
    <t>Ang saloobin ng #Mar Roxas ay ang payak na dahilan para sa akin na huwag pumunta para sa kanya.</t>
  </si>
  <si>
    <t>Binay hits Aquino administration for ‘sin’ of poverty https://t.co/lDyNowW4Gu | @MJcayabyabINQ #VotePH2016 https://t.co/52AZ0pNcPe</t>
  </si>
  <si>
    <t>Pinindot ni Binay ang Aquino Administration para sa 'kasalanan' ng kahirapan https://t.co/ldynoww4gu | @Mjcayabyabinq #voteph2016 https://t.co/52az0pncpe</t>
  </si>
  <si>
    <t>Has Grace Poe criticized Jalosjos for actually raping a child? NO.</t>
  </si>
  <si>
    <t>Pinuna ba ni Grace Poe si Jalosjos sa tunay na panggagahasa sa isang bata? HINDI.</t>
  </si>
  <si>
    <t>Mar Roxas gets called "plastic" when he tries to get his hands dirty. Meanwhile, here's our top boy scout... https://t.co/jiYWK5Tota</t>
  </si>
  <si>
    <t>Si Mar Roxas ay tinatawag na "plastic" kapag sinusubukan niyang marumi ang kanyang mga kamay. Samantala, narito ang aming nangungunang boy scout ... https://t.co/jiywk5tota</t>
  </si>
  <si>
    <t>The fact that ABSCBN accepted the offer to launch the Anti Duterte ad made others realize how biased they are. ABSCBN WORST STATION !!!</t>
  </si>
  <si>
    <t>Ang katotohanan na tinanggap ng ABSCBN ang alok upang ilunsad ang anti Duterte ad na napagtanto ng iba kung gaano sila ka -bias. ABSCBN Pinakamasamang istasyon !!!</t>
  </si>
  <si>
    <t>Episode 19- The Moonlight Knight https://t.co/dC6hzjbQ0R</t>
  </si>
  <si>
    <t>Episode 19- The Moonlight Knight https://t.co/dc6HzJBQ0R</t>
  </si>
  <si>
    <t>This #TanimBala is slowly becoming Mar Roxas PR disaster . #juanvote</t>
  </si>
  <si>
    <t>Ang #tanimbala na ito ay dahan -dahang nagiging disaster ng Mar Roxas PR. #Juanvote</t>
  </si>
  <si>
    <t>If he'll be running for presidency, votes will be divided between him and @senmiriam . Most likely, Poe or Binay will win. #Duterte2016</t>
  </si>
  <si>
    <t>Kung tatakbo siya para sa pagkapangulo, ang mga boto ay mahahati sa pagitan niya at @senmiriam. Malamang, si Poe o Binay ay mananalo. #Duterte2016</t>
  </si>
  <si>
    <t>@ArbetBernardo @OmbudsmanPh  then again, Binay must just "do every dirty trick in the book" just to win bec of this...??</t>
  </si>
  <si>
    <t>@Arbetbernardo @ombudsmanph Pagkatapos muli, dapat lamang "gawin ni Binay ang bawat maruming trick sa libro" para lamang manalo ng BEC ng ito ... ??</t>
  </si>
  <si>
    <t>I am PCOS machine and my president is Mar Roxas. #DayaanMOVES</t>
  </si>
  <si>
    <t>Ako ay PCOS machine at ang aking pangulo ay si Mar Roxas. #Dayaanmoves</t>
  </si>
  <si>
    <t>Good vibes?
Dormmate across the hall is singing "Only Binay, Only Binay"
Hahahaha
Good morning!</t>
  </si>
  <si>
    <t>Magandang vibes?
Ang dormmate sa buong bulwagan ay kumakanta ng "Tanging Binay, Binay lamang"
Hahahaha
Magandang umaga!</t>
  </si>
  <si>
    <t>RT @InquirerMobile: MORE: #Binay  https://t.co/hk4N0OP1NN</t>
  </si>
  <si>
    <t>RT @inquirermobile: higit pa: #binay https://t.co/hk4n0op1nn</t>
  </si>
  <si>
    <t>BREAKING: VCM Inside Novotel Cubao owned by Mar Roxas https://t.co/mFUJ0To8Fr</t>
  </si>
  <si>
    <t>Breaking: VCM sa loob ng Novotel Cubao na pag -aari ni Mar Roxas https://t.co/mfuj0to8fr</t>
  </si>
  <si>
    <t>Comelec chief belies report of Duterte-to-Roxas switch in VCM testing https://t.co/xBIuLkzE8E</t>
  </si>
  <si>
    <t>Ang Comelec Chief Belies Report ng Duterte-to-roxas switch sa VCM Testing https://t.co/xbiulkze8e</t>
  </si>
  <si>
    <t>#OnlyBinayWinner</t>
  </si>
  <si>
    <t>#Onlybinaywinner</t>
  </si>
  <si>
    <t>RT @OrasNaRoxasNa: CA MAY STOP OMBUDSMAN’S ORDERS BUT... SC says Junjun Binay’s petition already moot, should be dismissed https://t.co/euG…</t>
  </si>
  <si>
    <t>RT @orasnaroxasna: Maaaring ihinto ng CA ang mga order ng Ombudsman ngunit ... sinabi ng SC na ang petisyon ni Junjun Binay, ay dapat na tanggalin https://t.co/eug…</t>
  </si>
  <si>
    <t>LP standard bearer @MARoxas says he's never had difficulty recruiting good people. #RoxasRobredo2016 #PHvote  https://t.co/6mk7oArYlG</t>
  </si>
  <si>
    <t>Sinabi ng LP Standard Bearer @Maroxas na hindi siya nahihirapan na mag -recruit ng mabubuting tao. #Roxasrobredo2016 #phvote https://t.co/6mk7oarylg</t>
  </si>
  <si>
    <t>@MARoxas please color your gray hair with black. you look older than vp binay. please.</t>
  </si>
  <si>
    <t>@Maroxas mangyaring kulayan ang iyong kulay -abo na buhok na may itim. Mukha kang mas matanda kaysa sa VP Binay. Mangyaring.</t>
  </si>
  <si>
    <t>lol @ binay trying to make his way by self-pitying</t>
  </si>
  <si>
    <t>lol @ binay sinusubukan na gumawa ng kanyang paraan sa pamamagitan ng self-awa</t>
  </si>
  <si>
    <t>RT @shimariano: Nothing pisses me off more than Mar and Binay's ads.</t>
  </si>
  <si>
    <t>RT @Shimarian: Wala nang naiinis sa akin kaysa sa mga ad ni Mar at Binay.</t>
  </si>
  <si>
    <t>Teves: Binay’s platform is to continue higher economic growth; also emphasizing on inclusive growth. https://t.co/x3lxRFN1qZ | via CNN Phi…</t>
  </si>
  <si>
    <t>TEVES: Ang platform ni Binay ay upang magpatuloy ng mas mataas na paglago ng ekonomiya; binibigyang diin din ang inclusive na paglago. https://t.co/x3lxrfn1qz | sa pamamagitan ng CNN Phi ...</t>
  </si>
  <si>
    <t>Koalisyon ng Daang Matuwid to Binays: Prepare to explain allegations before the Ombudsman. | @alexisbromero</t>
  </si>
  <si>
    <t>Koalisyon Ng Daang Matuwid sa Binays: Maghanda upang ipaliwanag ang mga paratang sa harap ng Ombudsman. | @AlexisBromero</t>
  </si>
  <si>
    <t>We want Duterte to be our President not Roxas, Poe, Binay &amp;amp; Santiago.
#DuterteTillTheEnd ?</t>
  </si>
  <si>
    <t>Nais namin na si Duterte ay maging ating pangulo na hindi Roxas, Poe, Binay &amp; amp; Santiago.
#Dutertetilltheend?</t>
  </si>
  <si>
    <t>me: *wakes up*
facebook: "WATCH: Binay Dances to 'Hotline Bling'"
me: https://t.co/ZFRs50Az4o</t>
  </si>
  <si>
    <t>Me: *Wakes Up *
Facebook: "Panoorin: Sumayaw si Binay sa 'Hotline Bling'"
Ako: https://t.co/zfrs50az4o</t>
  </si>
  <si>
    <t>SC urged to remove Binay as Boy Scouts president https://t.co/zy0shR35jw</t>
  </si>
  <si>
    <t>Hinimok ng SC na alisin ang Binay bilang Pangulo ng Boy Scout https://t.co/zy0shr35jw</t>
  </si>
  <si>
    <t>"@ANCALERTS: Quicho: The attacks against VP Binay are only making him stronger" di nga?!</t>
  </si>
  <si>
    <t>"@Ancalerts: Quicho: Ang pag -atake laban sa VP Binay ay pinalakas lamang siya" di pa?!</t>
  </si>
  <si>
    <t>RT @mongualvez: Sec Mar Roxas meets Sen Miriam Defensor-Santiago before PCCI's business conference starts @News5AKSYON https://t.co/88AuwkF…</t>
  </si>
  <si>
    <t>RT @Mongualvez: Nakilala ng SEC Mar Roxas si Sen Miriam Defensor-santiago bago magsimula ang kumperensya ng negosyo ng PCCI @news5akssyon https://t.co/88auwkf…</t>
  </si>
  <si>
    <t>We don't need a clown president.</t>
  </si>
  <si>
    <t>Hindi namin kailangan ng isang clown president.</t>
  </si>
  <si>
    <t>Binay chides administration: Arroyo, not PNoy, started 4Ps #Eleksyon2016 https://t.co/4KiXsgoDTX https://t.co/qy0Zd0DEAk</t>
  </si>
  <si>
    <t>Binay Chides Administration: Arroyo, hindi pnoy, nagsimula 4ps #eleksyon2016 https://t.co/4kixsgodtx https://t.co/QY0ZD0Deak</t>
  </si>
  <si>
    <t>If u ever feel bad about urself, pls remember that I have a Fbook contact who wholeheartedly roots for Binay, posting photos w/ him &amp;amp; stuff</t>
  </si>
  <si>
    <t>Kung hindi ka nakakaramdam ng masama tungkol sa iyong sarili, tandaan na mayroon akong isang pakikipag -ugnay sa fbook na buong puso na ugat para sa binay, pag -post ng mga larawan w/ siya &amp; amp; bagay</t>
  </si>
  <si>
    <t>Sorry Binay, Poe, Roxas and Santiago. It's Chocolate Fountain for President!!! Gaaah!!!! I need this… https://t.co/m1GZXW34ES</t>
  </si>
  <si>
    <t>Paumanhin Binay, Poe, Roxas at Santiago. Ito ay Chocolate Fountain para sa Pangulo !!! GAAAH !!!! Kailangan ko ito ... https://t.co/m1gzxw34es</t>
  </si>
  <si>
    <t>Binay: We must increase energy supply to support manufacturers, encourage investors to do business in PH.
#PHvote</t>
  </si>
  <si>
    <t>Binay: Dapat nating dagdagan ang suplay ng enerhiya upang suportahan ang mga tagagawa, hikayatin ang mga namumuhunan na gumawa ng negosyo sa pH.
#Phvote</t>
  </si>
  <si>
    <t>@PAUlovesMOM Seriously, if Binay gets voted &amp;amp; did exact same shiz, refusing to accept resignations of palpak peeps, grabe backlash @mgvtrb</t>
  </si>
  <si>
    <t>Seryoso ang @paulovesmom, kung si Binay ay bumoto at amp; Ang eksaktong parehong shiz, na tumanggi na tanggapin ang mga pagbibitiw sa Palpak Peeps, Grabe Backlash @mgvtrb</t>
  </si>
  <si>
    <t>Recently learned that Mar Roxas is the prinicipal author of the Senate Bill 103 which sought to amend the... https://t.co/XiXYJWNV2r</t>
  </si>
  <si>
    <t>Kamakailan lamang ay nalaman na si Mar Roxas ay ang may -akda ng prinicipal ng Senate Bill 103 na hinahangad na baguhin ang ... https://t.co/xixyjwnv2r</t>
  </si>
  <si>
    <t>BFF = "Binay Filipino Forever". Most stupid thing I've heard tonight. #PiliPinasDebates2016</t>
  </si>
  <si>
    <t>BFF = "Binay Filipino magpakailanman". Karamihan sa mga hangal na narinig ko ngayong gabi. #PilipinasDebates2016</t>
  </si>
  <si>
    <t>WATCH: Roxas spokesman Ibarra Gutierrez says initial canvassing results 'discouraging' #BilangPilipino https://t.co/gaYMVAAuUN</t>
  </si>
  <si>
    <t>Panoorin: Ang tagapagsalita ng Roxas na si Ibarra Gutierrez ay nagsabi ng paunang mga resulta ng pag -canvassing na 'nakapanghihina ng loob' #bilangpilipino https://t.co/gaymvaauun</t>
  </si>
  <si>
    <t>#Binay and #Duterte: Never again to the Reign of Insatiable GREED and TERROR in Malacanang. Over our dead bodies! https://t.co/Q99UWexDXD</t>
  </si>
  <si>
    <t>#Binay at #Duterte: Huwag na ulit sa paghahari ng hindi nasusukat na kasakiman at terorismo sa Malacanang. Sa aming mga patay na katawan! https://t.co/q99uwexdxd</t>
  </si>
  <si>
    <t>I'm going home for the election because Mar and Binay SHALL NOT win the counts in Tacloban.</t>
  </si>
  <si>
    <t>Uuwi ako para sa halalan dahil hindi dapat manalo ng Mar at Binay ang mga bilang sa Tacloban.</t>
  </si>
  <si>
    <t>VP Binay: happy 73rd b-day &amp;amp; may your credibility level improve 
before 2016! At ZERO, we bet it will improve a bit! https://t.co/Ymtjzh59mS</t>
  </si>
  <si>
    <t>VP Binay: Maligayang 73rd B-Day &amp; amp; Nawa ang iyong antas ng kredibilidad ay mapabuti
Bago ang 2016! Sa zero, mapagpipilian namin na mapapabuti ito ng kaunti! https://t.co/ymtjzh59ms</t>
  </si>
  <si>
    <t>Binay's commercial though. #smh</t>
  </si>
  <si>
    <t>Komersyal ni Binay. #smh</t>
  </si>
  <si>
    <t>Most of the news feed are saying Duterte won the debate, some are saying Mar, Miriam, Poe and Binay as well did... https://t.co/aGg19R8TXi</t>
  </si>
  <si>
    <t>Karamihan sa mga news feed ay nagsasabing si Duterte ay nanalo ng debate, ang ilan ay nagsasabing Mar, Miriam, Poe at Binay na ginawa rin ... https://t.co/agg19r8txi</t>
  </si>
  <si>
    <t>Don't Vote for Binay  #NogNogHambog</t>
  </si>
  <si>
    <t>Huwag bumoto para sa Binay #nognoghambog</t>
  </si>
  <si>
    <t>Headline for the day: "The EQualizer Post: Grace Poe versus Mar Roxas: Compare and Contrast Their ACHIEVEMENTS" https://t.co/MwiBMb7WUF</t>
  </si>
  <si>
    <t>Headline para sa araw: "Ang Post ng Equalizer: Grace Poe Versus Mar Roxas: Paghambingin at Paghahambing ang kanilang mga nagawa" https://t.co/mwibmb7wuf</t>
  </si>
  <si>
    <t>Binay!!! Your experience in the executive department did nothing good for this country.Don't brag about your senseless experience!</t>
  </si>
  <si>
    <t>Binay !!! Ang iyong karanasan sa departamento ng ehekutibo ay walang ginawa para sa bansang ito.Hindi magyabang tungkol sa iyong walang kamalayan na karanasan!</t>
  </si>
  <si>
    <t>168 users and 190 tweets (125 RTs) in 3 hours made 'Abigail Binay' a Trending Topic in Philippines. #trndnl</t>
  </si>
  <si>
    <t>168 mga gumagamit at 190 tweets (125 RTS) sa 3 oras na ginawa 'Abigail Binay' isang trending na paksa sa Pilipinas. #trndnl</t>
  </si>
  <si>
    <t>#MostRead: Binay (@VPJojoBinay) camp cries foul over ‘negative’ TV ads https://t.co/jIxgrB0Hry #VotePH2016 https://t.co/ONaf8hSgl9</t>
  </si>
  <si>
    <t>#Mostread: binay (@vpjojobinay) Ang pag -iyak ng kampo sa mga 'negatibong' TV ads https://t.co/jixgrb0hry #voteph2016 https://t.co/onaf8hsgl9</t>
  </si>
  <si>
    <t>LORD! 6M FOR DUTERTE, 3.6M FOR POE, 3.4 FOR ROXAS, THATS 7M IN TOTAL IF ONE OF POE OR ROXAS WITHDREW!</t>
  </si>
  <si>
    <t>Lord! 6m para kay Duterte, 3.6m para sa Poe, 3.4 para sa Roxas, na 7m sa kabuuan kung ang isa sa Poe o Roxas ay umatras!</t>
  </si>
  <si>
    <t>No to Mar Roxas #AyawSaDILAW</t>
  </si>
  <si>
    <t>Hindi kay Mar Roxas #ayAWSADILAW</t>
  </si>
  <si>
    <t>@christophlouie7 It's very unlikely for someone to lie about one's health or medical condition. Then again, she's a Miriam Santiago.</t>
  </si>
  <si>
    <t>@Christophlouie7 Hindi malamang na ang isang tao ay nagsisinungaling tungkol sa kalusugan o kondisyong medikal ng isang tao. Pagkatapos ay muli, siya ay isang Miriam Santiago.</t>
  </si>
  <si>
    <t>@catreeece @iamlawrencee i would say maybe hmm Mar roxas campaign funds?</t>
  </si>
  <si>
    <t>@catreeece @iamlawrencee sasabihin ko siguro hmm mar roxas campaign fund?</t>
  </si>
  <si>
    <t>VP Binay stops traffic in Bustos to shake hands, give shirts, even ride cars of passing motorists | @chiarazambrano https://t.co/1t9X9wWrlZ</t>
  </si>
  <si>
    <t>Huminto ang trapiko ng VP Binay sa Bustos upang makipagkamay, magbigay ng mga kamiseta, kahit na sumakay ng mga kotse ng pagpasa ng mga motorista | @chiarazambrano https://t.co/1t9x9wwrlz</t>
  </si>
  <si>
    <t>If these data are correct, then Mar Roxas needs Binay and Poe disqualified while Duterte not getting in the race,... https://t.co/vMcwjpqn9X</t>
  </si>
  <si>
    <t>Kung tama ang mga datos na ito, kailangan ng Mar Roxas sina Binay at Poe na hindi kwalipikado habang si Duterte ay hindi nakakakuha ng karera, ... https://t.co/vmcwjpqn9x</t>
  </si>
  <si>
    <t>The camp of VP Binay hits the gov't for the non-issuance of pensions of more than 55,000 senior citizens in 2014. 
https://t.co/BeJ4OjKvBK</t>
  </si>
  <si>
    <t>Ang kampo ng VP Binay ay tumama sa gov't para sa hindi isyu ng mga pensyon na higit sa 55,000 mga senior citizen noong 2014.
https://t.co/bej4ojkvbk</t>
  </si>
  <si>
    <t>Binay appeals graft indictment https://t.co/SBLY71bFRW #Manila #News #Asia</t>
  </si>
  <si>
    <t>Binay apela graft indictment https://t.co/sbly71bfrw #manila #news #asia</t>
  </si>
  <si>
    <t>Black are good, Binay is good. #OnlyBinayPriority4Ps https://t.co/hrayPdt3ml</t>
  </si>
  <si>
    <t>Magaling ang itim, mabuti si Binay. #Lamangbinaypriority4ps https://t.co/hraypdt3ml</t>
  </si>
  <si>
    <t>If Mar Roxas wins, RIP PHILIPPINES #Election2016</t>
  </si>
  <si>
    <t>Kung nanalo si Mar Roxas, RIP Philippines #Election2016</t>
  </si>
  <si>
    <t>ask for anything - binay will approve it as long as you say you'll vote for him https://t.co/TUkg9PewjL</t>
  </si>
  <si>
    <t>Humingi ng anuman - aprubahan ito ni Binay hangga't sinabi mong iboboto mo siya https://t.co/tukg9pewjl</t>
  </si>
  <si>
    <t>Duterte approves of Miriam’s presidential bid, says he won’t endorse Mar https://t.co/E1yxqifU1u</t>
  </si>
  <si>
    <t>Inaprubahan ni Duterte ang pag -bid ng pangulo ni Miriam, sinabi na hindi niya tatanggapin ang mar https://t.co/e1yxqifu1u</t>
  </si>
  <si>
    <t>Only Binay</t>
  </si>
  <si>
    <t>Binay lang si Binay</t>
  </si>
  <si>
    <t>Roxas asked to react on Binay booing incident in Cebu: I was not there. What happened ba?...</t>
  </si>
  <si>
    <t>Hiniling ni Roxas na umepekto sa insidente ng Binay Booing sa Cebu: Wala ako doon. Ano ang nangyari BA? ...</t>
  </si>
  <si>
    <t>#TheLeaderIWant: Mar Roxas on Daang Matuwid and decisiveness via @rapplerdotcom https://t.co/y7irR8erVV: comprehensive and clear action pts</t>
  </si>
  <si>
    <t>#Theleaderiwant: Mar Roxas sa daang matuwid at pagpapasya sa pamamagitan ng @rapplerdotcom https://t.co/y7irr8ervv: komprehensibo at malinaw na mga pts ng aksyon</t>
  </si>
  <si>
    <t>Mar Roxas says after voting that PHL democracy alive and well in polls #BilangPilipino | via @PaoloSRomero</t>
  </si>
  <si>
    <t>Sinabi ni Mar Roxas pagkatapos ng pagboto na buhay ng PHL Demokrasya at maayos sa mga botohan #BilangPilipino | sa pamamagitan ng @paolosromero</t>
  </si>
  <si>
    <t>Bakit si Mar? Because Duterte, Grace Poe and VP Binay will be an embarrassment to every Filipino.  https://t.co/5uoXQfgNAP</t>
  </si>
  <si>
    <t>Bakit si Mar? Sapagkat ang Duterte, Grace Poe at VP Binay ay magiging kahihiyan sa bawat Pilipino. https://t.co/5uoxqfgnap</t>
  </si>
  <si>
    <t>Binay - I don't think problem in Mindanao comes from poverty. It isn't the Land of Promise just for nothing. #PiliPinasDebates2016</t>
  </si>
  <si>
    <t>Binay - Hindi sa palagay ko ang problema sa Mindanao ay nagmula sa kahirapan. Hindi ito ang lupain ng pangako para lamang sa wala. #PilipinasDebates2016</t>
  </si>
  <si>
    <t>VP Jejomar Binay ?? Feels so great to have a picture with Him. ? @ University of Batangas https://t.co/p9Hj1qSy3i</t>
  </si>
  <si>
    <t>VP Jejomar Binay ?? Napakasarap ng pakiramdam na magkaroon ng larawan sa kanya. ? @ University of Batangas https://t.co/P9HJ1QSy3i</t>
  </si>
  <si>
    <t>Am watching Hillary Clinton being grilled by a... https://t.co/p7UJXkSnjp</t>
  </si>
  <si>
    <t>Pinapanood ko si Hillary Clinton na inihaw ng isang ... https://t.co/p7ujxksnjp</t>
  </si>
  <si>
    <t>@gmanews have they asked binay about his plan?</t>
  </si>
  <si>
    <t>@gmanews tinanong ba nila si Binay tungkol sa kanyang plano?</t>
  </si>
  <si>
    <t>Binay, Grace, Mar top TV ad spenders in 2015: Nielsen #Halalan2016 https://t.co/GgX024LTVQ</t>
  </si>
  <si>
    <t>Binay, Grace, Mar Top TV Ad Spenders noong 2015: Nielsen #Halalan2016 https://t.co/ggx024ltvq</t>
  </si>
  <si>
    <t>duterte or mds, but big no for roxas</t>
  </si>
  <si>
    <t>Duterte o MDS, ngunit malaki ang hindi para sa Roxas</t>
  </si>
  <si>
    <t>RT @OhGerald: Only Binay can irritate me T H I S  M U C H.</t>
  </si>
  <si>
    <t>RT @ohgerald: Si Binay lamang ang maaaring magalit sa akin t h i s m u c H.</t>
  </si>
  <si>
    <t>No matter what VP Binay says that he is for the poor, he can't still explain how he became rich. Left and right he  #PoliticsPH</t>
  </si>
  <si>
    <t>Hindi mahalaga kung ano ang sinabi ni VP Binay na siya ay para sa mahihirap, hindi pa rin niya maipaliwanag kung paano siya naging mayaman. Kaliwa at kanan siya #politicsph</t>
  </si>
  <si>
    <t>Want to know why PNoy didn't go to the Yolanda rites in Tacloban? He wasn't invited. Binay was invited though.... https://t.co/ZYvGxmd58m</t>
  </si>
  <si>
    <t>Nais malaman kung bakit hindi napunta si Pnoy sa mga ritwal ng Yolanda sa Tacloban? Hindi siya inanyayahan. Inanyayahan si Binay kahit na .... https://t.co/zyvgxmd58m</t>
  </si>
  <si>
    <t>Mar Roxas is trending. I just can't take the tweets of people about him. Wake up people! He's not doing the unity call for us, (1/2)</t>
  </si>
  <si>
    <t>Nag -trending si Mar Roxas. Hindi ko lang kayang kunin ang mga tweet ng mga tao tungkol sa kanya. Gisingin ang mga tao! Hindi niya ginagawa ang tawag sa pagkakaisa para sa amin, (1/2)</t>
  </si>
  <si>
    <t>RT @senmiriam: [STAFF] Join the Miriam caricature and poster contest! https://t.co/eMnrD4BbYL #ThrowbackThursday #MIRIAM2016 https://t.co/a…</t>
  </si>
  <si>
    <t>RT @senmiriam: [Staff] Sumali sa Miriam Caricature and Poster Contest! https://t.co/emnrd4bbyl #throwbackthursday #miriam2016 https://t.co/a…</t>
  </si>
  <si>
    <t>Not Binay. Its about the capability and progress not the person to vote. Hays</t>
  </si>
  <si>
    <t>Hindi binay. Tungkol ito sa kakayahan at pag -unlad hindi ang tao na bumoto. Hays</t>
  </si>
  <si>
    <t>If there's one thing we proved in this election, that is Mar Roxas' and Noynoy Aquino's incapability of cheating.</t>
  </si>
  <si>
    <t>Kung mayroong isang bagay na napatunayan namin sa halalan na ito, iyon ay ang kawalan ng kakayahan ni Mar Roxas 'at Noynoy Aquino.</t>
  </si>
  <si>
    <t>Mar Roxas, Leni Robredo hit rivals: Why distrust election surveys now? https://t.co/e5eyYiabRG #PHVote https://t.co/jkhVz3foGS</t>
  </si>
  <si>
    <t>Mar Roxas, Leni Robredo ay tumama sa mga karibal: Bakit hindi nagtitiwala sa mga survey ng halalan ngayon? https://t.co/e5eyyiabrg #phvote https://t.co/jkhvz3fog</t>
  </si>
  <si>
    <t>My heart will sink if #MarcosJr wins as VP and Binay or Poe becomes president. To me, that means the DNA of greed... https://t.co/aZQvPnavqy</t>
  </si>
  <si>
    <t>Ang aking puso ay lumulubog kung ang #marcosjr ay nanalo bilang VP at Binay o Poe ay naging pangulo. Sa akin, nangangahulugan ito ng DNA ng kasakiman ... https://t.co/azqvpnavqy</t>
  </si>
  <si>
    <t>Mar wants Poe to give up in his favor - desperation knows no bounds for Mar Roxas, LOSER! https://t.co/6qyZY9a206</t>
  </si>
  <si>
    <t>Nais ni Mar na sumuko si Poe sa kanyang pabor - ang desperasyon ay walang alam na mga hangganan para sa Mar Roxas, talo! https://t.co/6Qyzy9a206</t>
  </si>
  <si>
    <t>The switch before 10:30PM #ROxas2016 #POE2016 https://t.co/7thOfyrnDw</t>
  </si>
  <si>
    <t>Ang switch bago 10:30 pm #roxas2016 #poe2016 https://t.co/7thofyrndw</t>
  </si>
  <si>
    <t>"@PhilstarNews: Binay camp questions MRT deal for Mar campaign donor https://t.co/2AX9Zf5KuK" connect connect lng mga bitter.</t>
  </si>
  <si>
    <t>"@PhilStarnews: Binay Camp Tanong MRT Deal para sa Mar Campaign Donor https://t.co/2AX9ZF5KUK" Connect Connect LNG MGA Bitter.</t>
  </si>
  <si>
    <t>UNA launches Binay-Honasan campaign in Mandaluyong as Binay says he wants to be with the poor during his campaign kick off. | @Jorge_Carino</t>
  </si>
  <si>
    <t>Inilunsad ni Una ang kampanya ng Binay-Honasan sa Mandaluyong tulad ng sinabi ni Binay na nais niyang makasama ang mahihirap sa panahon ng kanyang kampanya. | @Jorge_Carino</t>
  </si>
  <si>
    <t>RT @SagadaSun: BREAKING Supreme Court reverses Ombudsman suspension (and dismissal?) of Junjun Binay.  https://t.co/qcaEVbHosP</t>
  </si>
  <si>
    <t>RT @sagadasun: Ang paglabag sa Korte Suprema ay binabaligtad ang suspensyon ng Ombudsman (at pagpapaalis?) Ng Junjun Binay. https://t.co/qcaevbhosp</t>
  </si>
  <si>
    <t>Reasons why I abhor Mar Roxas:</t>
  </si>
  <si>
    <t>Mga dahilan kung bakit ako kinamumuhian mar Roxas:</t>
  </si>
  <si>
    <t>#OnlyBinayWinner Only B1NAY</t>
  </si>
  <si>
    <t>#Onlybinaywinner lamang b1nay</t>
  </si>
  <si>
    <t>@Paulelli @cocoy Binay's obviously going after the endorsement of the INC leadership w/c means votes.</t>
  </si>
  <si>
    <t>Si @paulelli @cocoy Binay ay malinaw na sumunod sa pag -endorso ng pamunuan ng Inc w/c ay nangangahulugang mga boto.</t>
  </si>
  <si>
    <t>Binay tackles tax, health, education, poor benefits | Headline News Live https://t.co/sf2fOeFCpX | via CNN Philippines</t>
  </si>
  <si>
    <t>Binat na tackle ang buwis, kalusugan, edukasyon, hindi magandang benepisyo | Headline news live https://t.co/sf2foefcpx | Via CNN Philippines</t>
  </si>
  <si>
    <t>#MostRead: Binay (@VPJojoBinay) camp cries foul over ‘negative’ TV ads https://t.co/wpHqjhVhQv #VotePH2016 https://t.co/1bDSZt158f</t>
  </si>
  <si>
    <t>#Mostread: binay (@vpjojobinay) Ang pag -iyak ng kampo sa mga 'negatibong' tv ad https://t.co/wphqjhvhqv #voteph2016 https://t.co/1bdszt158f</t>
  </si>
  <si>
    <t>First story I read this morning: vcm tests showed results counted for Roxas when Duterte was voted in the ballot</t>
  </si>
  <si>
    <t>Unang kwento na nabasa ko kaninang umaga: Ang mga pagsubok sa VCM ay nagpakita ng mga resulta na binibilang para kay Roxas nang si Duterte ay binoto sa balota</t>
  </si>
  <si>
    <t>Only Hope na naging Only Binay. ???? orayt. ??</t>
  </si>
  <si>
    <t>Hope lang na naging tanging binay lamang. ???? orayt. ??</t>
  </si>
  <si>
    <t>Binay to continue eliminating poverty among poor families.</t>
  </si>
  <si>
    <t>Binay upang magpatuloy sa pagtanggal ng kahirapan sa mga mahihirap na pamilya.</t>
  </si>
  <si>
    <t>[NATION] Binay distances self from daughter's vote on Poe case https://t.co/9x3P6aeD1a | via ABS-CBN News</t>
  </si>
  <si>
    <t>[Nation] Binay distansya ang sarili mula sa boto ng anak na babae sa kaso ng poe https://t.co/9x3p6aed1a | Via ABS-CBN News</t>
  </si>
  <si>
    <t>Nancy's vote vs Poe was her own, says VP Binay https://t.co/AmFoS7QghX #Manila #News #Asia</t>
  </si>
  <si>
    <t>Ang boto ni Nancy vs Poe ay kanyang sarili, sabi ni VP Binay https://t.co/amfos7qghx #manila #news #asia</t>
  </si>
  <si>
    <t>when du30, poe, miriam wins. party
when mar, binay wins. war</t>
  </si>
  <si>
    <t>Kapag DU30, Poe, nanalo si Miriam. Partido
Kapag Mar, nanalo si Binay. Digmaan</t>
  </si>
  <si>
    <t>Binay, Grace, Mar top TV ad spenders in 2015: Nielsen https://t.co/mX58DJIlTM via @ABSCBNNews</t>
  </si>
  <si>
    <t>Binay, Grace, Mar Top TV Ad Spenders noong 2015: Nielsen https://t.co/mx58djiltm sa pamamagitan ng @abscbnnews</t>
  </si>
  <si>
    <t>I don't know ha but there's just something about mar roxas face that screams fake to me idek #DuterteTillTheEnd</t>
  </si>
  <si>
    <t>Hindi ko alam ha ngunit may isang bagay lamang tungkol sa mukha ng mar roxas na sumisigaw ng pekeng sa akin idek #dutertetilltheend</t>
  </si>
  <si>
    <t>Mar Roxas: "I call for unity. I call for decency. I call for democracy. I call for the rule of law." PROTECT PH DEMOCRACY ???????? #RoxasRobredo</t>
  </si>
  <si>
    <t>Mar Roxas: "Tumawag ako para sa pagkakaisa. Tumawag ako para sa pagiging disente. Tumawag ako para sa demokrasya. Tumawag ako para sa panuntunan ng batas." Protektahan ang PH Demokrasya ???????? #Roxasrobredo</t>
  </si>
  <si>
    <t>After all of those alienating strategies against Poe, Roxas and Duterte, now they are calling for unity? Really now?</t>
  </si>
  <si>
    <t>Matapos ang lahat ng mga diskarte sa pag -iwas laban kay Poe, Roxas at Duterte, ngayon ay tumatawag sila ng pagkakaisa? Talaga ngayon?</t>
  </si>
  <si>
    <t>Binay gets American political strategists https://t.co/oNJUph3Wcf #Halalan2016 https://t.co/Y8Kcy71pch | via ABS-CBN News</t>
  </si>
  <si>
    <t>Nakakuha si Binay ng mga estratehikong pampulitika ng Amerikano https://t.co/onjuph3wcf #halalan2016 https://t.co/y8kcy71pch | Via ABS-CBN News</t>
  </si>
  <si>
    <t>RT @SaintPetaaaah: Only Binay? There are more, you know, not just Binay</t>
  </si>
  <si>
    <t>RT @Saintpetaaaah: Binay lang? Marami pa, alam mo, hindi lang binay</t>
  </si>
  <si>
    <t>Binay downplays economic growth under PNoy gov’t https://t.co/p6BPhULZCA | via Manila Bulletin</t>
  </si>
  <si>
    <t>Binayan ang paglago ng ekonomiya sa ilalim ng pnoy gov't https://t.co/p6bphulzca | Via Manila Bulletin</t>
  </si>
  <si>
    <t>Your Roxas, your Poe, your Binay chickened out. They didn't show up in La Salle. OUR Duterte was there.
Says a lot. Or rather, enough said.</t>
  </si>
  <si>
    <t>Ang iyong Roxas, ang iyong poe, ang iyong binay na manok. Hindi sila nagpakita sa La Salle. Nandoon ang aming Duterte.
Sabi ng marami. O sa halip, sapat na sinabi.</t>
  </si>
  <si>
    <t>Ante uncle debating over roxas and binay</t>
  </si>
  <si>
    <t>Debate si Ante Uncle sa Roxas at Binay</t>
  </si>
  <si>
    <t>Had to walk out of the sala cant stand help is this my family</t>
  </si>
  <si>
    <t>Kailangang maglakad palabas ng tulong ng Sala cant stand ay ito ang aking pamilya</t>
  </si>
  <si>
    <t>So what’s the strategy behind Duterte’s derogatory remarks about women and the Pope? Poeple give him too much credit #NOTODUTERTE</t>
  </si>
  <si>
    <t>Kaya ano ang diskarte sa likod ng mga derogatory na pahayag ni Duterte tungkol sa mga kababaihan at papa? Poeple bigyan mo siya ng sobrang kredito #notoduterte</t>
  </si>
  <si>
    <t>Trend Alert: 'Abigail Binay'. More trends at http://t.co/dRwxiUtCOV #trndnl http://t.co/b8R3sWrg6a</t>
  </si>
  <si>
    <t>Trend Alert: 'Abigail Binay'. Higit pang mga uso sa http://t.co/DRWXIUTCOV #TRNDNL http://t.co/B8R3SWRG6A</t>
  </si>
  <si>
    <t>Binay the most corrupt piece of shit this world has seen and a fucking fake ass person</t>
  </si>
  <si>
    <t>Binay ang pinaka -tiwaling piraso ng tae sa mundong ito ay nakita at isang kantutan pekeng asno na tao</t>
  </si>
  <si>
    <t>Binay camp downplays Senate report about partial investigation on corruption allegations against Binay and his son. …</t>
  </si>
  <si>
    <t>Binabagsak ni Binay Camp ang ulat ng Senado tungkol sa bahagyang pagsisiyasat sa mga paratang sa katiwalian laban kay Binay at ng kanyang anak. …</t>
  </si>
  <si>
    <t>@jefk_rew @chuan_sheila @chitomirandajr when Sheryl Cruz stated that Grace Poe was not ready to run for President, boy she was correct!</t>
  </si>
  <si>
    <t>@jefk_rew @chuan_sheila @chitomirandajr Nang sinabi ni Sheryl Cruz na si Grace Poe ay hindi handa na tumakbo bilang pangulo, batang lalaki siya ay tama!</t>
  </si>
  <si>
    <t>Wanna know why Binay is leading the presidential race? Grassroots campaign, away from Imperial Manila.</t>
  </si>
  <si>
    <t>Nais mong malaman kung bakit pinangungunahan ni Binay ang lahi ng pangulo? Mga Kampanya ng Grassroots, malayo sa Imperial Manila.</t>
  </si>
  <si>
    <t>Up next in the presidential forum at Marriott Hotel: VP Jejomar Binay @manila_bulletin https://t.co/H2Ugf9Q2k3</t>
  </si>
  <si>
    <t>Sa susunod na forum ng pangulo sa Marriott Hotel: vp jejomar binay @manila_bulletin https://t.co/H2ugf9q2k3</t>
  </si>
  <si>
    <t>Binay trying to win d public's heart - or not #WantedPresident</t>
  </si>
  <si>
    <t>Sinubukan ni Binay na manalo ng puso ng publiko - o hindi #wantedpresident</t>
  </si>
  <si>
    <t>Binay brushes off swipes from Aquino, Roxas https://t.co/rWjeQXHb87 via @inquirerdotnet</t>
  </si>
  <si>
    <t>Binay brushes off swipes mula sa Aquino, Roxas https://t.co/rwjeqxhb87 sa pamamagitan ng @inquirerdotnet</t>
  </si>
  <si>
    <t>Mar Roxas, can you please just stop being a Renley Baratheon :/</t>
  </si>
  <si>
    <t>Mar Roxas, maaari mo bang itigil lamang ang pagiging isang Renley Baratheon:/</t>
  </si>
  <si>
    <t>What's good is that a victory for Mar Roxas means that we'll have a government that is not beholden to INC and its interests.</t>
  </si>
  <si>
    <t>Ang mabuti ay ang isang tagumpay para sa Mar Roxas ay nangangahulugang magkakaroon tayo ng isang gobyerno na hindi nakikita sa Inc at mga interes nito.</t>
  </si>
  <si>
    <t>@InquirerMobile @JVRufinoINQ #VotePH2016 How can Binay have a decent plan when he and his son are indicted for corruption? #LINE</t>
  </si>
  <si>
    <t>@Inquirermobile @jvrufinoinq #voteph2016 Paano magkakaroon ng disenteng plano si Binay kapag siya at ang kanyang anak ay inakusahan para sa katiwalian? #Line</t>
  </si>
  <si>
    <t>Spell hallucination. M-A-R. ?? #VotePH2016 #Halalan2016 #DU30 #PHVoteDuterte  https://t.co/0kb6zPY6bJ</t>
  </si>
  <si>
    <t>Spell guni -guni. M-a-r. ?? #Voteph2016 #halalan2016 #du30 #phvoteduterte https://t.co/0kb6zpy6bj</t>
  </si>
  <si>
    <t>This TV Ad against Binay is so gay. More so, all political ads are non-sense and useless. ??</t>
  </si>
  <si>
    <t>Ang TV ad na ito laban kay Binay ay sobrang bakla. Higit pa rito, ang lahat ng mga pampulitikang ad ay hindi sense at walang silbi. ??</t>
  </si>
  <si>
    <t>RT @ABSCBNNews: Binay distances self from daughter's vote on Poe case https://t.co/6n1Ktdwv9G https://t.co/TYpniADfje</t>
  </si>
  <si>
    <t>RT @ABSCBNNEWS: DISTANCES SELF MULA SA PAGSUSULIT SA POE CASE https://t.co/6N1KTDWV9G https://t.co/typniadfje</t>
  </si>
  <si>
    <t>RT @profmssyj: Only Binay... One proof that you can trend with all nega comments.</t>
  </si>
  <si>
    <t>RT @profmssyj: tanging binay ... isang patunay na maaari kang mag -trend sa lahat ng mga komento ng nega.</t>
  </si>
  <si>
    <t>Only Duterte and Santiago can fix this country. Not only Binay! ???????? #PiliPinasDebates2016</t>
  </si>
  <si>
    <t>Tanging sina Duterte at Santiago ang maaaring ayusin ang bansang ito. Hindi lamang Binay! ???????? #PilipinasDebates2016</t>
  </si>
  <si>
    <t>Binay attends unveiling of Anibong Yolanda marker in Tacloban @rapplerdotcom #PHvote https://t.co/jSKSgrlzow</t>
  </si>
  <si>
    <t>Dumalo si Binay sa pag -unve ng anibong yolanda marker sa tacloban @rapplerdotcom #phvote https://t.co/jsksgrlzow</t>
  </si>
  <si>
    <t>The BINAY-SANTIAGO-DUTERTE-POE-MAR arrangement! ??????  #PiliPinasDebates2016</t>
  </si>
  <si>
    <t>Ang Binay-Santiago-Duterte-Poe-Mar na pag-aayos! ?????? #PilipinasDebates2016</t>
  </si>
  <si>
    <t>#BINAY:One only dies once,&amp;amp; if one does not die well,a good opportunity is lost &amp;amp;will not present itself againRizal https://t.co/MD51TdT7UD</t>
  </si>
  <si>
    <t>#Binay: Ang isa ay namatay lamang minsan, &amp; amp; Kung ang isang tao ay hindi namatay nang maayos, ang isang magandang pagkakataon ay nawala &amp; amp; hindi magpapakita ng sarili muli sa https://t.co/MD51TDT7UD</t>
  </si>
  <si>
    <t>Good morning! ðŸ˜Š let's do it for #MarRoxas2016 https://t.co/TwQFoviHOn</t>
  </si>
  <si>
    <t>Magandang umaga! ðÿ˜š gawin natin ito para sa #marroxas2016 https://t.co/twqfovihon</t>
  </si>
  <si>
    <t>Allies of Poe, Binay and Roxas are now switching to Duterte.
From Roxas to Poe to Binay ---&amp;gt; #Duterte 
#SwitchToDuterte #DU30 #AyawSaDILAW</t>
  </si>
  <si>
    <t>Ang mga kaalyado nina Poe, Binay at Roxas ay lumilipat na ngayon kay Duterte.
Mula sa Roxas hanggang Poe hanggang Binay --- &amp; gt; #Duterte
#SwitchToduterte #du30 #ayawsadilaw</t>
  </si>
  <si>
    <t>RT @iwriteasiwrite: Binay wants full liberalization with a focus on China money.
Poe says liberalization, but talks up nationalized indust…</t>
  </si>
  <si>
    <t>RT @iwriteasiwrite: Nais ni Binay na buong liberalisasyon na may pagtuon sa pera ng China.
Sinabi ni Poe na liberalisasyon, ngunit pinag -uusapan ang nasyonalidad na indust ...</t>
  </si>
  <si>
    <t>Binay: NHA not at fault for 'Yolanda' housing woes https://t.co/5DuEHDNDqz https://t.co/1tYcXygm8O</t>
  </si>
  <si>
    <t>Binay: Nha hindi nagkamali para sa 'Yolanda' Housing Woes https://t.co/5duehdndqz https://t.co/1tycxygm8o</t>
  </si>
  <si>
    <t>@krizzy_kalerqui Also, Binay said that it was the camp of Roxas who is trying to destroy Poe. Does he think that we're hypocrites?</t>
  </si>
  <si>
    <t>@krizzy_kalerqui Gayundin, sinabi ni Binay na ito ay ang kampo ng Roxas na nagsisikap na sirain si Poe. Sa palagay ba niya ay mapagkunwari tayo?</t>
  </si>
  <si>
    <t>That is why he should not be elected because these friends will want a humongous ROI from Binay. https://t.co/EK9XGT0PtD</t>
  </si>
  <si>
    <t>Iyon ang dahilan kung bakit hindi siya dapat mahalal dahil ang mga kaibigan na ito ay nais ng isang humongous roi mula sa Binay. https://t.co/ek9xgt0ptd</t>
  </si>
  <si>
    <t>VP Binay taps Puno as campaign adviser https://t.co/yCYHycqEnn | via INQUIRER</t>
  </si>
  <si>
    <t>Vp binay taps Puno bilang tagapayo ng kampanya https://t.co/ycyhycqenn | sa pamamagitan ng Inquirer</t>
  </si>
  <si>
    <t>Just why are people praising that Mar Roxas? ?? please stop</t>
  </si>
  <si>
    <t>Bakit pinupuri ng mga tao ang Mar Roxas? ?? Mangyaring itigil</t>
  </si>
  <si>
    <t>If Roxas wins I'm gonna lose my shit because it's obvious that Duterte will win.  #DayaangDILAW</t>
  </si>
  <si>
    <t>Kung nanalo si Roxas ay mawawala ako sa tae dahil malinaw na mananalo si Duterte. #Dayaangdilaw</t>
  </si>
  <si>
    <t>Binay tarp draws criticism – https://t.co/HfPMqBCRc7 https://t.co/qY3CueTOHs</t>
  </si>
  <si>
    <t>Ang Binay Tarp ay gumuhit ng pintas - https://t.co/hfpmqbcrc7 https://t.co/qy3cuetohs</t>
  </si>
  <si>
    <t>To take advantage of the uninformed and say he will hike the SSS pension if he wins.</t>
  </si>
  <si>
    <t>Upang samantalahin ang mga hindi nabago at sabihin na maglakad siya sa pensiyon ng SSS kung siya ay mananalo.</t>
  </si>
  <si>
    <t>I find the Binay photo with his whole face photoshopped with ash demeaning toward people who are dark-skinned.</t>
  </si>
  <si>
    <t>Natagpuan ko ang larawan ng Binay kasama ang kanyang buong mukha na photoshopped na may ash na nagpapahiwatig sa mga taong madilim na balat.</t>
  </si>
  <si>
    <t>"@bworldph: Filipinos want Binay to answer corruption allegations - SWS poll   http://t.co/C1Fi7jZAzw http://t.co/MEV5dBHf2R"</t>
  </si>
  <si>
    <t>"@bworldph: nais ng mga Pilipino na sagutin ang mga paratang sa katiwalian - SWS poll http://t.co/c1fi7jzazw http://t.co/mev5dbhf2r"</t>
  </si>
  <si>
    <t>VP Binay should man up, tell public source of ‘scandalous’ wealth   –  Duterte camp: The camp of Rodrigo Duter... https://t.co/rKVFyDmpWq</t>
  </si>
  <si>
    <t>Ang VP Binay ay dapat na tao, sabihin sa pampublikong mapagkukunan ng 'iskandalo' na kayamanan - Duterte Camp: Ang Kampo ng Rodrigo Duter ... https://t.co/rkvfydmpwq</t>
  </si>
  <si>
    <t>Duterte on Poe citizenship issue: "Do not mess up with the Constitution." UHM doesn't he violate the Constitution with his DDS?</t>
  </si>
  <si>
    <t>Duterte sa Poe Citizenship Issue: "Huwag magulo sa Konstitusyon." Uhm hindi ba niya nilalabag ang konstitusyon sa kanyang DDS?</t>
  </si>
  <si>
    <t>“The moral problem actually is not corruption, the moral problem is poverty”? BINAY
https://t.co/QKbaL4nin6 https://t.co/qOIJaR5Skj</t>
  </si>
  <si>
    <t>"Ang problemang moral ay talagang hindi katiwalian, ang problemang moral ay kahirapan"? Binay
https://t.co/qkbal4nin6 https://t.co/qoijar5skj</t>
  </si>
  <si>
    <t>Binay, Grace, Mar top TV ad spenders in 2015: Nielsen https://t.co/DEvubaRXFW #Halalan2016 https://t.co/hAFrEYFCgI</t>
  </si>
  <si>
    <t>Binay, Grace, Mar Top TV Ad Spenders noong 2015: Nielsen https://t.co/devubarxfw #Halalan2016 https://t.co/hafreyfcgi</t>
  </si>
  <si>
    <t>Binay is the center of bully for this night ORAYT!</t>
  </si>
  <si>
    <t>Si Binay ang sentro ng pang -aapi para sa gabing ito orayt!</t>
  </si>
  <si>
    <t>@pnppro1 @PNPLUPPO Providing assistance and crowd control during visit of VP BINAY. https://t.co/KAfhddvbRb</t>
  </si>
  <si>
    <t>@pnppro1 @pnpluppo na nagbibigay ng tulong at kontrol ng karamihan sa panahon ng pagbisita sa VP Binay. https://t.co/kafhddvbrb</t>
  </si>
  <si>
    <t>Binay to continue CCT program if elected https://t.co/Hngbsnj5YD</t>
  </si>
  <si>
    <t>Binay upang ipagpatuloy ang CCT Program kung nahalal https://t.co/Hngbsnj5yd</t>
  </si>
  <si>
    <t>VP #Binay laughs off #Roxas’ claim: Wait till May 9 https://t.co/Ws3uREfExI | @Team_Inquirer #VotePH2016</t>
  </si>
  <si>
    <t>VP #Binay Laughs Off #ROXAS 'Claim: Maghintay hanggang Mayo 9 https://t.co/ws3urefexi | @Team_inquirer #Voteph2016</t>
  </si>
  <si>
    <t>Can you image if the likes of VP Binay would win, will 7.7M Filipinos who escaped poverty be poor again? More will be poor? #politicsph</t>
  </si>
  <si>
    <t>Maaari mo bang imahe kung ang mga kagustuhan ng VP Binay ay mananalo, ang 7.7m na mga Pilipino na nakatakas sa kahirapan ay mahirap muli? Marami pa ang magiging mahirap? #politicsph</t>
  </si>
  <si>
    <t>Debate pleaaaase.... ROXAS vs. BINAY vs. POE vs. SANTIAGO. RIP to those first three. daang matuwid .l.</t>
  </si>
  <si>
    <t>Debate pleaaaasease .... Roxas kumpara sa Binay kumpara sa Poe kumpara kay Santiago. RIP sa mga unang tatlo. Daang Matuwid .L.</t>
  </si>
  <si>
    <t>Cynthia Patag takes another shot at Binay via Facebook - The DailyPedia https://t.co/ddww5K9gSF</t>
  </si>
  <si>
    <t>Si Cynthia Patag ay tumatagal ng isa pang pagbaril sa Binay sa pamamagitan ng Facebook - The Dailypedia https://t.co/ddww5k9gsf</t>
  </si>
  <si>
    <t>I liked a @YouTube video from @rapplerdotcom https://t.co/9uzbnk8kZ4 Duterte on Mar Roxas: He's the most incompetent Filipino to</t>
  </si>
  <si>
    <t>Nagustuhan ko ang isang @Youtube video mula sa @rapplerdotcom https://t.co/9uzbnk8kz4 duterte sa mar roxas: siya ang pinaka walang kakayahan na filipino sa</t>
  </si>
  <si>
    <t>After 25 hearings, the Senate has wrapped up its probe on the corruption allegations vs VP Binay. https://t.co/IrSXPHmXwm | via ANC ALERTS</t>
  </si>
  <si>
    <t>Matapos ang 25 pagdinig, binalot ng Senado ang pagsisiyasat nito sa mga paratang sa katiwalian kumpara sa VP Binay. https://t.co/irsxphmxwm | sa pamamagitan ng mga alerto ng ANC</t>
  </si>
  <si>
    <t>VP Binay: We likewise issued appeals for help in raising the blood money demanded by the family of his victim, in keeping with Saudi laws.</t>
  </si>
  <si>
    <t>VP Binay: Naglabas din kami ng mga apela para sa tulong sa pagpapalaki ng pera ng dugo na hinihiling ng pamilya ng kanyang biktima, alinsunod sa mga batas ng Saudi.</t>
  </si>
  <si>
    <t>I was truly amazed! Mayor Binay has his last card "Aguinaldo Doctrine of 1959" to effectively extinguished their past wrongdoings.OMG!</t>
  </si>
  <si>
    <t>Talagang namangha ako! Si Mayor Binay ay ang kanyang huling kard na "Aguinaldo Doctrine ng 1959" upang epektibong mapatay ang kanilang mga nakaraang pagkakamali.omg!</t>
  </si>
  <si>
    <t>Binay on INC, Duterte on corruption, Pacquiao’s first shot | 6PM wRap https://t.co/JPLYZOyFIX | via Rappler</t>
  </si>
  <si>
    <t>Binay sa Inc, Duterte on Corruption, unang pagbaril ni Pacquiao | 6pm I -wrap https://t.co/jplyzoyfix | sa pamamagitan ng rappler</t>
  </si>
  <si>
    <t>@AKOSiDUTERTE @PinoyHugotLines please do specially to mar roxas</t>
  </si>
  <si>
    <t>@Akosiduterte @pinoyhugotlines Mangyaring gawin espesyal sa Mar Roxas</t>
  </si>
  <si>
    <t>Romualdez says he has a "soft spot" for dismissed Makati mayor Junjun Binay because he allotted 3 city cov courts for Yolanda relief goods</t>
  </si>
  <si>
    <t>Sinabi ni Romualdez na mayroon siyang isang "malambot na lugar" para sa tinanggal na Makati Mayor na si Junjun Binay dahil inilalaan niya ang 3 City Cov Courts para sa Yolanda Relief Goods</t>
  </si>
  <si>
    <t>@Querido0328 eww screw Mar Roxas—desperate candidate!</t>
  </si>
  <si>
    <t>@Querido0328 EWW Screw Mar Roxas - Desperadong kandidato!</t>
  </si>
  <si>
    <t>As a candidate, I'm expected to tell you  what my vision is for PH; and how I plan to make it come true.- MAR Roxas
https://t.co/HhfdtCPiMD</t>
  </si>
  <si>
    <t>Bilang isang kandidato, inaasahan kong sasabihin sa iyo kung ano ang aking pangitain para sa pH; at kung paano ko pinaplano na matupad ito.- Mar Roxas
https://t.co/hhfdtcpimd</t>
  </si>
  <si>
    <t>Imagine Manny Pacquiao, Alma Moreno, Nancy Binay debate in the… https://t.co/VxYCpZ3RBB</t>
  </si>
  <si>
    <t>Isipin si Manny Pacquiao, Alma Moreno, debate ni Nancy Binay sa… https://t.co/vxycpz3rbb</t>
  </si>
  <si>
    <t>Mar Roxas come up with this plan. Please share the info. Dunno if this true. Desperate times, desperate measures tlg https://t.co/2s388T2vWY</t>
  </si>
  <si>
    <t>Ang Mar Roxas ay dumating sa planong ito. Mangyaring ibahagi ang impormasyon. Dunno kung totoo ito. Mga oras na desperado, desperadong mga hakbang sa tlg https://t.co/2S388T2VWY</t>
  </si>
  <si>
    <t>@mmarvindino agree tell that to teddy locsin na mukang under payroll ni binay look at the posts there are things na sobrang obvious brad</t>
  </si>
  <si>
    <t>@mmarvindino sumasang -ayon na sabihin na kay teddy locsin na mukang sa ilalim ng payroll ni bin na tingnan ang mga post na may mga bagay na sobrang halata brad</t>
  </si>
  <si>
    <t>Post shared: When it comes to VP Binay, Taberna pretends not to see any evidence (even if evidence is... https://t.co/ph51LdDdxB</t>
  </si>
  <si>
    <t>Ibinahagi ang Post: Pagdating sa VP Binay, nagpapanggap si Taberna na hindi makakita ng anumang katibayan (kahit na ang katibayan ay ... https://t.co/ph51ldddxb</t>
  </si>
  <si>
    <t>Is this the guy you want to be Pres.? https://t.co/H8pMWIH3YT</t>
  </si>
  <si>
    <t>Ito ba ang bobo na nais mong maging pres.? https://t.co/h8pmwih3yt</t>
  </si>
  <si>
    <t>The thing is, Davao stood up for Duterte and Capiz didn't do it for Roxas.</t>
  </si>
  <si>
    <t>Ang bagay ay, tumayo si Davao para kay Duterte at hindi ginawa ito ni Capiz para kay Roxas.</t>
  </si>
  <si>
    <t>@cristinnthatsme @rapplerdotcom it's obviously not true? Hello Binay supporters knows how to OHT o'cmon! #PHVoteDuterte</t>
  </si>
  <si>
    <t>@cristinnthatsme @rapplerdotcom malinaw naman na hindi totoo? Ang mga tagasuporta ng Hello Binay ay alam kung paano oht O'Cmon! #Phvoteduterte</t>
  </si>
  <si>
    <t>MAR ROXAS FOR PRESIDENTIAL POSITION ?? @imdanielpadilla</t>
  </si>
  <si>
    <t>Mar Roxas para sa posisyon ng pangulo ?? @imdanielpadilla</t>
  </si>
  <si>
    <t>#UNTVRepaso2015 CA dismisses Junjun Binay’s petition against Ombudsman suspension order [2-11-2015] [NY-A1680]</t>
  </si>
  <si>
    <t>Ang #untvrepaso2015 CA ay tinanggal ang petisyon ni Junjun Binay laban sa Ombudsman Suspension Order [2-11-2015] [NY-A1680]</t>
  </si>
  <si>
    <t>Calling for Unity is not a statesman's act, try Quitting instead. @MARoxas ##QuitMarRoxas #NotoLP</t>
  </si>
  <si>
    <t>Ang pagtawag para sa pagkakaisa ay hindi kilos ng isang negosyante, subukang huminto sa halip. @Maroxas # #quitmarroxas #notolp</t>
  </si>
  <si>
    <t>Cebu City Mayor Mike Rama took a selfie with VP Binay and ex-Senator/now Toledo Mayor Sonny Osmena… https://t.co/qiQW1ankhC</t>
  </si>
  <si>
    <t>Ang Cebu City Mayor Mike Rama ay kumuha ng selfie kasama ang VP Binay at ex-senator/Ngayon Toledo Mayor Sonny Osmena ... https://t.co/qiqw1ankhc</t>
  </si>
  <si>
    <t>Poe can't do a Mar Roxas. She can't sacrifice for the sake of the country. To that, she is consistent: #SariliBagoBayan</t>
  </si>
  <si>
    <t>Hindi maaaring gawin ni Poe ang isang Mar Roxas. Hindi siya maaaring magsakripisyo para sa kapakanan ng bansa. Sa gayon, siya ay pare -pareho: #Sarilibagobayan</t>
  </si>
  <si>
    <t>RT @suigeneris_05: Daniel Padilla is endorsing Mar Roxas???</t>
  </si>
  <si>
    <t>RT @Suigeneris_05: Si Daniel Padilla ay inendorso ang Mar Roxas ???</t>
  </si>
  <si>
    <t>No stage here in Bgy 9, Balayan, so Binay standing on chairs to give speech. #PHvote https://t.co/FQ0BufIAfg</t>
  </si>
  <si>
    <t>Walang yugto dito sa BGY 9, Balayan, kaya si Binay na nakatayo sa mga upuan upang magbigay ng pagsasalita. #Phvote https://t.co/fq0bufiafg</t>
  </si>
  <si>
    <t>A VOTE FOR MARK LAPID WILL COUNT FOR MAR ROXAS?
From steph lim
forwarded by my cm8:
Patrice ni, nag vcm... https://t.co/BMod7Rp6S0</t>
  </si>
  <si>
    <t>Ang isang boto para kay Mark Lapid ay mabibilang para sa Mar Roxas?
Mula kay Steph Lim
ipinasa ng aking CM8:
Patrice Ni, Nag VCM ... https://t.co/BMOD7RP6S0</t>
  </si>
  <si>
    <t>RT @interaksyon: #BilangPilipino Binay: Not true that I have not been answering allegations. I filed a sworn affidavit for my side.</t>
  </si>
  <si>
    <t>RT @Interaksyon: #BilangPilipino Binay: Hindi totoo na hindi ako sumasagot sa mga paratang. Nagsumite ako ng isang sinumpaang affidavit para sa aking panig.</t>
  </si>
  <si>
    <t>PROTECT PH DEMOCRACY. No to Dictatorship! No to Martial Law! Iboto Mar Roxas at Leni Robredo!</t>
  </si>
  <si>
    <t>Protektahan ang demokrasya ng pH. Hindi sa diktadura! Hindi sa batas martial! Iboto Mar Roxas sa Leni Robredo!</t>
  </si>
  <si>
    <t>I'm ready to follow Duterte, Roxas, or Poe.
But my heart will always say Miriam.</t>
  </si>
  <si>
    <t>Handa akong sundin sina Duterte, Roxas, o Poe.
Ngunit ang puso ko ay palaging sasabihin Miriam.</t>
  </si>
  <si>
    <t>Binay assures higher pay for govt teachers https://t.co/szFtzfF1Qn #Manila #News #Asia</t>
  </si>
  <si>
    <t>Tiniyak ni Binay na mas mataas na bayad para sa mga guro ng govt https://t.co/szftzff1qn #manila #news #asia</t>
  </si>
  <si>
    <t>Roxas, Binay and Poe are shelling $$$$ to fund their TV Ads and endorsements. What more if we're already in the Campaign Period.</t>
  </si>
  <si>
    <t>Ang Roxas, Binay at Poe ay naghahagupit ng $$$$ upang pondohan ang kanilang mga ad sa TV at pag -endorso. Ano pa kung nasa panahon na tayo ng kampanya.</t>
  </si>
  <si>
    <t>DUTERTE TILL THE END no regrets https://t.co/AzVf6mjpxo</t>
  </si>
  <si>
    <t>Duterte hanggang sa wakas walang panghihinayang https://t.co/azvf6mjpxo</t>
  </si>
  <si>
    <t>RT @CalistaCeguera: That commercial of Binay that will forever annoy me.</t>
  </si>
  <si>
    <t>RT @CALISTACEGUERA: Ang komersyal na iyon ng binay na magpakailanman ay nakakainis sa akin.</t>
  </si>
  <si>
    <t>VP Binay: Senate Blue Ribbon Committee had no intention of giving him time, and avenue for The Truth. Sadly Binay ads: Lies. #PoliticsPH</t>
  </si>
  <si>
    <t>VP Binay: Ang Senate Blue Ribbon Committee ay walang balak na bigyan siya ng oras, at avenue para sa katotohanan. Nakalulungkot na binay ad: kasinungalingan. #Politicsph</t>
  </si>
  <si>
    <t>Duterte -well loved, will focus on fighting drugs, crime, and corruption. Impressive ang Davao &amp;amp; 911.
Roxas -annoying but good for economy.</t>
  </si>
  <si>
    <t>Si Duterte -well na mahal, ay tututuon sa paglaban sa droga, krimen, at katiwalian. Kahanga -hangang Ang Davao &amp; amp; 911.
Roxas -annoying ngunit mabuti para sa ekonomiya.</t>
  </si>
  <si>
    <t>Abigail Binay claims Peña shut down district office at city hall https://t.co/3TEI5etzdZ</t>
  </si>
  <si>
    <t>Inangkin ni Abigail Binay si Peña Shut Down District Office sa City Hall https://t.co/3tei5etzdz</t>
  </si>
  <si>
    <t>Romualdez cousins supporting Binay in 2016? https://t.co/63ruxaqfI4 #PHVote https://t.co/LBLHOUFWat</t>
  </si>
  <si>
    <t>Romualdez pinsan na sumusuporta sa Binay noong 2016? https://t.co/63ruxaqfi4 #phvote https://t.co/lblhoufwat</t>
  </si>
  <si>
    <t>Hello? Binay is running for President! You cant get lower than that! https://t.co/ZhU4ZSav5I</t>
  </si>
  <si>
    <t>Kamusta? Tumatakbo si Binay para sa Pangulo! Hindi ka makakakuha ng mas mababa kaysa sa na! https://t.co/zhu4zsav5i</t>
  </si>
  <si>
    <t>No doubt @MARoxas can do so much more. Let's pave the way for him to prove it. #MarRoxas2016 ?????? https://t.co/4czAwyBwdO</t>
  </si>
  <si>
    <t>Walang alinlangan na ang @maroxas ay maaaring gumawa ng higit pa. Magpahintulot tayo sa daan para mapatunayan niya ito. #Marroxas2016 ?????? https://t.co/4czawybwdo</t>
  </si>
  <si>
    <t>The most hated people in 2016.
Mar, P-Noy, Trillanes, Korina, Poe, Binay, MTRCB People, COMELEC people. 
 #LunetaDuterteCayetano</t>
  </si>
  <si>
    <t>Ang pinaka -kinamumuhian na mga tao sa 2016.
Mar, P-Noy, Trillanes, Korina, Poe, Binay, MTRCB People, Comelec People.
 #Lunetadutertecayetano</t>
  </si>
  <si>
    <t>RT @ABSCBNNews: Binay, Grace, Mar top TV ad spenders in 2015: Nielsen https://t.co/GgX024LTVQ #Halalan2016 https://t.co/YSCYCSzRVp</t>
  </si>
  <si>
    <t>RT @ABSCBNNEWS: Binay, Grace, Mar Top TV Ad Spenders noong 2015: Nielsen https://t.co/ggx024ltvq #Halalan2016 https://t.co/yscycszrvp</t>
  </si>
  <si>
    <t>Miriam or Duterte, both are good choices. Just as long as it wont be Binay, Poe or Roxas. Can you like quit ranting on fb.</t>
  </si>
  <si>
    <t>Si Miriam o Duterte, ang parehong mga mahusay na pagpipilian. Hangga't ito ay hindi ito binay, poe o roxas. Maaari mo bang i -quit ang ranting sa FB.</t>
  </si>
  <si>
    <t>Makati Mayor Binay dismissed, barred from public office  https://t.co/ZPacUm7DBF | @meltlopez via @bworldph</t>
  </si>
  <si>
    <t>Ang Mayor Mayor Binay ay tinanggal, ipinagbabawal mula sa pampublikong tanggapan https://t.co/zpacum7dbf | @meltlopez sa pamamagitan ng @bworldph</t>
  </si>
  <si>
    <t>Binay camp insinuates drug test could give other bets problems https://t.co/TbXg1mtF8d @VPJojoBinay https://t.co/2s6P2CZuqr</t>
  </si>
  <si>
    <t>Binay Camp Insinuates Drug Test ay maaaring magbigay ng iba pang mga problema sa taya https://t.co/tbxg1mtf8d @vpjojobinay https://t.co/2s6p2czuqr</t>
  </si>
  <si>
    <t>RT “@POTRPh: Binay: I'm not top TV ad spender - https://t.co/ymrwMZfHgc 
Thats your tax money, stolen tax money.”</t>
  </si>
  <si>
    <t>Rt "@potrph: binay: hindi ako top tv ad spender - https://t.co/ymrwmzfhgc
Iyon ang iyong pera sa buwis, ninakaw ang pera ng buwis. "</t>
  </si>
  <si>
    <t>Not Binay or Duterte for sure  https://t.co/guWKqvr3Bd</t>
  </si>
  <si>
    <t>Hindi Binay o Duterte para sigurado https://t.co/guwkqvr3bd</t>
  </si>
  <si>
    <t>either gonna be one of the guys from the matrix, a ninja, or binay in the dark</t>
  </si>
  <si>
    <t>Alinman sa isa sa mga lalaki mula sa matrix, isang ninja, o binay sa dilim</t>
  </si>
  <si>
    <t>Binay threatens foes using 4Ps for politics https://t.co/Xug8xVbXVl | @MJcayabyabINQ #VotePH2016 https://t.co/iPskxYBBoP</t>
  </si>
  <si>
    <t>Nagbabanta si Binay ng mga kaaway gamit ang 4PS para sa politika https://t.co/xug8xvbxvl | @Mjcayabyabinq #voteph2016 https://t.co/IPSKXYBBOP</t>
  </si>
  <si>
    <t>@Dyyyllan man..they say some things about binay that is not true. Those damn rumors.</t>
  </si>
  <si>
    <t>@Dyyyllan man..hindi nila sinasabi ang ilang mga bagay tungkol sa binay na hindi totoo. Ang mga sumpain na alingawngaw.</t>
  </si>
  <si>
    <t>Of all the presidentiables statements about #TanimBala , that of Mar Roxas failed bigtime.</t>
  </si>
  <si>
    <t>Sa lahat ng mga pahayag ng Pangulo tungkol sa #tanimbala, na nabigo ang Bigtime ng Mar Roxas.</t>
  </si>
  <si>
    <t>Can't help but compare Robredo to Poe; only Poe's more prepared and well composed. #PiliPinasDebates2016</t>
  </si>
  <si>
    <t>Hindi maiwasang ihambing si Robredo kay Poe; Tanging ang mas handa at mahusay na binubuo ni Poe. #PilipinasDebates2016</t>
  </si>
  <si>
    <t>‘GIVE IT UP, MAR, IF YOU CHEAT YOU’LL DESTROY THIS COUNTRY’ - An Open Letter To Mar Roxas https://t.co/Cgl5lNKHOE</t>
  </si>
  <si>
    <t>'Ibigay mo, mar, kung niloloko mo ay sisirain mo ang bansang ito' - isang bukas na liham kay Mar Roxas https://t.co/cgl5lnkhoe</t>
  </si>
  <si>
    <t>Why did Binay, Poe, Roxas, Santiago snub #TheLeaderIWant forum? – voters… https://t.co/6uozHVZy5v #Quezon #news</t>
  </si>
  <si>
    <t>Bakit ang Binay, Poe, Roxas, Santiago Snub #theleaderiwant Forum? - Mga botante ... https://t.co/6uozhvzy5v #quezon #news</t>
  </si>
  <si>
    <t>LP bet for 2016, Mar Roxas, visits Romblon Island, Romblon yesterday for #Biniray2016 https://t.co/YVgfdEOm88</t>
  </si>
  <si>
    <t>Ang LP BET para sa 2016, Mar Roxas, ay bumisita sa Romblon Island, Romblon kahapon para sa #biniray2016 https://t.co/yvgfdeom88</t>
  </si>
  <si>
    <t>RT @hadji_addu: One need not be an astute political scientist to predict the absolutely certain loss of Mar Roxas in 2016 Elections.The sta…</t>
  </si>
  <si>
    <t>RT @hadji_addu: Ang isa ay hindi dapat maging isang matalas na siyentipikong pampulitika upang mahulaan ang ganap na tiyak na pagkawala ng Mar Roxas sa 2016 halalan.Ang Sta ...</t>
  </si>
  <si>
    <t>RT @mgvtrb: I am not sorry I changed my mind about Grace Poe, given the things that I've recently discovered about her.</t>
  </si>
  <si>
    <t>RT @MGVTRB: Hindi ako nagsisisi na binago ko ang aking isip tungkol kay Grace Poe, na ibinigay ang mga bagay na natuklasan ko kamakailan tungkol sa kanya.</t>
  </si>
  <si>
    <t>To avoid getting trolled, I have to bash Mar Roxas' campaign ad first before attacking VP Jojo Binay's &amp;amp; Grace Poe's ads.?????????? ??</t>
  </si>
  <si>
    <t>Upang maiwasan ang pag -troll, kailangan kong i -bash ang ad ng kampanya sa Mar Roxas bago pag -atake sa VP Jojo Binay's &amp; amp; Mga ad ni Grace Poe. ????????? ??</t>
  </si>
  <si>
    <t>you guys blame aldub, lizquen and jadine for kathniel's waning popularity when it's really mar roxas who's bringing their downfall</t>
  </si>
  <si>
    <t>Sinisisi mo sina Aldub, Lizquen at Jadine para sa nawawalang katanyagan ni Kathniel kapag ito ay talagang Mar Roxas na nagdadala ng kanilang pagbagsak</t>
  </si>
  <si>
    <t>Roxas on laglag-bala: Bullet carrier has to take responsibility https://t.co/4TJPQhIbAp @MARoxas https://t.co/xyncrejo2H</t>
  </si>
  <si>
    <t>Roxas sa Laglag-Bala: Ang Bullet Carrier ay Kailangang Magsagawa ng Responsibilidad https://t.co/4tjpqhibap @maroxas https://t.co/xyncrejo2h</t>
  </si>
  <si>
    <t>Mar Roxas withdrew his presidential bid. Phishing our sympathies? How would we entrust you the governance if you're showing us incompetence?</t>
  </si>
  <si>
    <t>Inalis ni Mar Roxas ang kanyang bid sa pangulo. Phishing ang ating mga pakikiramay? Paano namin ipagkatiwala sa iyo ang pamamahala kung ipinapakita mo sa amin ang kawalan ng kakayahan?</t>
  </si>
  <si>
    <t>#Roxas is now on 2nd place. Should we worry? No to #ElectionFraud, #DapatTama! #Halalan2016 #BilangPilipino https://t.co/VWedVElsiP</t>
  </si>
  <si>
    <t>Ang #ROXAS ay nasa ika -2 lugar na. Dapat ba tayong mag -alala? Hindi sa #ElectionFraud, #Dapattama! #Halalan2016 #bilangpilipino https://t.co/vwedvelsip</t>
  </si>
  <si>
    <t>Korina Sanchez: "this is a fight between good and evil". yes, basically si Mar Roxas ang evil si Duterte ang good.</t>
  </si>
  <si>
    <t>Korina Sanchez: "Ito ay isang away sa pagitan ng mabuti at masama". Oo, talaga si Si Mar Roxas ang masasamang si Duterte ang mabuti.</t>
  </si>
  <si>
    <t>Binay to businessmen: Prosperity unfelt under PNoy's watch https://t.co/8DXo1xHJut https://t.co/71XBK0fAWM</t>
  </si>
  <si>
    <t>Binay sa mga negosyante: Prosperity Unfelt Sa ilalim ng Pnoy's Watch https://t.co/8dxo1xhjut https://t.co/71xbk0fawm</t>
  </si>
  <si>
    <t>Grabi. An open letter to Mar Roxas. #DuterteTillTheEnd https://t.co/E3a25fqZog</t>
  </si>
  <si>
    <t>Grabi. Isang bukas na liham kay Mar Roxas. #Dutertetilltheend https://t.co/e3a25fqzog</t>
  </si>
  <si>
    <t>I VOTE ROXAS #Halalan2016 Mar Daang Matuwid RORO RISING God is good all the time. All the time, God is good.</t>
  </si>
  <si>
    <t>Bumoto ako ng roxas #halalan2016 mar daang matuwid roro tumataas ang Diyos ay mabuti sa lahat ng oras. Sa lahat ng oras, ang Diyos ay mabuti.</t>
  </si>
  <si>
    <t>AND THEN THERE WERE TWO. Interior Secretary Mar Roxas officially joins VP Jejomar Binay in the… https://t.co/6nGxUUFJUQ</t>
  </si>
  <si>
    <t>At pagkatapos ay may dalawa. Opisyal na sumali sa panloob na kalihim na si Mar Roxas sa VP Jejomar Binay sa… https://t.co/6ngxuufjuq</t>
  </si>
  <si>
    <t>@rodfujiwara good times man. "Binay"</t>
  </si>
  <si>
    <t>@rodfujiwara Magandang beses tao. "Binay"</t>
  </si>
  <si>
    <t>DDS, pls teach your parents, friends on how to properly shade the right circle for Duterte!
DUTERTE TILL THE END https://t.co/Fo51g0gvyP</t>
  </si>
  <si>
    <t>DDS, ituro ng PLS ang iyong mga magulang, mga kaibigan kung paano maayos na lilimin ang tamang bilog para kay Duterte!
Duterte hanggang sa wakas https://t.co/fo51g0gvyp</t>
  </si>
  <si>
    <t>"@uplbperspective: #BinayVisitsUPLB | ER Ejercito: Binay will win in Laguna http://t.co/u0tjwnets2" WHAT DID I MISS????</t>
  </si>
  <si>
    <t>"@uplbperspective: #binayvisitsuplb | er ejercito: binay ay mananalo sa laguna http://t.co/u0tjwnets2" Ano ang miss ko ????</t>
  </si>
  <si>
    <t>Why do you think Roxas said he was so sure he would win this election, despite Duterte always topping the... https://t.co/EPCKTDj5iI</t>
  </si>
  <si>
    <t>Bakit sa palagay mo sinabi ni Roxas na sigurado siyang mananalo siya sa halalan na ito, sa kabila ni Duterte na laging pinangungunahan ang ... https://t.co/epcktdj5ii</t>
  </si>
  <si>
    <t>It should be 10M+ Filipinos if Binay did not pocketed the rest of the money #NoToBinay2016  https://t.co/1kxFCvc32O</t>
  </si>
  <si>
    <t>Dapat itong 10m+ Pilipino kung hindi binulsa ni Binay ang natitirang pera #notobinay2016 https://t.co/1kxfcvc32o</t>
  </si>
  <si>
    <t>@inquirerdotnet Roxas is @TarraINQ Roxas is doing a hell of a job with the demolition job against VP Binay #OnlyBinayIsLove</t>
  </si>
  <si>
    <t>@inquirerdotnet roxas ay @tarrainq roxas ay gumagawa ng impiyerno ng isang trabaho sa trabaho ng demolisyon laban sa VP Binay #onlybinayislove</t>
  </si>
  <si>
    <t>Binay is that so? You don't need to explain your self, after all the corruption's you've been through.</t>
  </si>
  <si>
    <t>Binay ganun ba? Hindi mo na kailangang ipaliwanag ang iyong sarili, pagkatapos ng lahat ng mga katiwalian na iyong naranasan.</t>
  </si>
  <si>
    <t>Binay, Defensor-Santiago, Duterte &amp;amp; Poe
All protest votes against Mar
How many votes does he think he can get if any quit?
#RoxasQuitNow</t>
  </si>
  <si>
    <t>Binay, Defensor-Santiago, Duterte &amp; amp; Poe
Lahat ng mga boto sa protesta laban kay Mar
Ilan ang mga boto sa palagay niya na makukuha niya kung may huminto?
#Roxasquitnow</t>
  </si>
  <si>
    <t>Multi-million expenses mean multi-million f…</t>
  </si>
  <si>
    <t>Ang mga multi-milyong gastos ay nangangahulugang multi-milyong f…</t>
  </si>
  <si>
    <t>@misnomered for now since I don't really like the first four, especially Roxas and Binay.</t>
  </si>
  <si>
    <t>@misnomered para sa ngayon dahil hindi ko talaga gusto ang unang apat, lalo na sina Roxas at Binay.</t>
  </si>
  <si>
    <t>the Binays, all lies for convenience and to fool you. Do not vote Abi Binay in Makati and Jojo Binay. #2016PHVote https://t.co/bui7q3SoLV</t>
  </si>
  <si>
    <t>Ang Binays, lahat ay namamalagi para sa kaginhawaan at lokohin ka. Huwag iboto sina Abi Binay sa Makati at Jojo Binay. #2016phvote https://t.co/bui7q3solv</t>
  </si>
  <si>
    <t>RT @tijonpaul: @assiprofm The real horror story is if Binay gets elected as President</t>
  </si>
  <si>
    <t>Rt @tijonpaul: @assiprofm Ang tunay na kakila -kilabot na kwento ay kung ang Binay ay mahalal bilang pangulo</t>
  </si>
  <si>
    <t>Seats are filling up here at the Capiz gym. Follow us for live updates of #RoxasRobredo's campaign kick off!</t>
  </si>
  <si>
    <t>Ang mga upuan ay pinupuno dito sa capiz gym. Sundan kami para sa mga live na pag -update ng kampanya ng #ROXASROBREDO na mag -kick off!</t>
  </si>
  <si>
    <t>RT @BryandePaz: Migz Zubirri on VP Binay allegation of corruption issue: " No one is above the law" @UNTVLife @migzzubiri</t>
  </si>
  <si>
    <t>RT @bryandepaz: Migz Zubirri sa VP Binay Allegation of Corruption Issue: "Walang sinuman ang nasa itaas ng batas" @untvlife @migzzubiri</t>
  </si>
  <si>
    <t>VP Jejomar Binay and Sen. Gringo Honasan answer questions with time limit on #UHHiritan2016 #eleksyon2016 https://t.co/Fsep5NAnVo</t>
  </si>
  <si>
    <t>VP Jejomar Binay at Sen. Gringo Honasan Sagot Mga Katanungan na may Limitasyon sa Oras sa #uhhiritan2016 #EleKsyon2016 https://t.co/fsep5nanvo</t>
  </si>
  <si>
    <t>Mar Roxas the imbecile :V</t>
  </si>
  <si>
    <t>Mar Roxas ang imbecile: v</t>
  </si>
  <si>
    <t>why is the palace  @govph and DILG Sec. Mar Roxas @Official_DILG so silent about the issue with INC?! #MissingInAction #WeakLeadership</t>
  </si>
  <si>
    <t>Bakit ang palasyo @govph at dilg sec. Mar Roxas @Official_Dilg kaya tahimik tungkol sa isyu sa Inc?! #MissingINACTION #WeakLeadership</t>
  </si>
  <si>
    <t>Binay camp calls Senate report against him ‘farce’ https://t.co/AFbuh75hs7 | @MJcayabyabINQ https://t.co/xjBExqTOqo</t>
  </si>
  <si>
    <t>Tinatawag ng Binay Camp ang ulat ng Senado laban sa kanya na 'farce' https://t.co/afbuh75hs7 | @Mjcayabyabinq https://t.co/xjbexqtoqo</t>
  </si>
  <si>
    <t>Binay saying his an effective &amp;amp;  decisive leader. RD on abolishing crime, drugs &amp;amp; corruption in just 3-6 months. #PiliPinasDebates2016</t>
  </si>
  <si>
    <t>Sinasabi ni Binay ang kanyang isang epektibo at amp; Mahinahon na pinuno. Rd sa pag -aalis ng krimen, droga &amp; amp; katiwalian sa loob lamang ng 3-6 na buwan. #PilipinasDebates2016</t>
  </si>
  <si>
    <t>If you feel bad about yourself, just remember that Binay prepared a victory speech. Lmao</t>
  </si>
  <si>
    <t>Kung masama ang pakiramdam mo sa iyong sarili, tandaan lamang na naghanda si Binay ng isang pagsasalita sa tagumpay. Lmao</t>
  </si>
  <si>
    <t>@PatrickStump We need @SenGracePOE will win for president of the Philippines. #LabanPoe #Go4POE &amp;lt;3</t>
  </si>
  <si>
    <t>@PatrickStump kailangan namin @sengracepoe ay mananalo para sa Pangulo ng Pilipinas. #Labanpoe #go4poe &amp; lt; 3</t>
  </si>
  <si>
    <t>Don't dish it out if you can't take it! Anti-Poe, Anti-Binay, Anti-Roxas ads has been flooding social media. #MDS2016</t>
  </si>
  <si>
    <t>Huwag ulam ito kung hindi mo ito makukuha! Ang mga anti-poe, anti-binay, anti-Roxas ad ay nagbaha sa social media. #MDS2016</t>
  </si>
  <si>
    <t>Sympathy ad of Binay. #Epal</t>
  </si>
  <si>
    <t>Sympathy ad ni Binay. #Epal</t>
  </si>
  <si>
    <t>The word war between the camps of presidential candidates Mar Roxas and Jejomar Binay rages on. #Halalan2016 https://t.co/cPQGdqWK5x | via…</t>
  </si>
  <si>
    <t>Ang salitang digmaan sa pagitan ng mga kampo ng mga kandidato ng pangulo na sina Mar Roxas at Jejomar Binay ay nagagalit. #Halalan2016 https://t.co/cpqgdqwk5x | sa pamamagitan ng…</t>
  </si>
  <si>
    <t>Early on, it seems to be among Duterte, Roxas, and Poe. MAR/POE PLEASE + LENI!!!</t>
  </si>
  <si>
    <t>Maaga pa, tila kabilang ito kay Duterte, Roxas, at Poe. Mar/Poe mangyaring + Leni !!!</t>
  </si>
  <si>
    <t>CHACHA not needed if only Poe,Binay,Roxas had any IMAGINATION. @kalayaan1898 @marialigaya_ph @bilbil @Edvictan @inquirerdotnet @MRamosINQ</t>
  </si>
  <si>
    <t>Hindi kinakailangan ni Chacha kung si Poe, Binay, si Roxas ay may imahinasyon. @kalayaan1898 @marialigaya_ph @bilbil @edvictan @inquirerdotnet @mramosinq</t>
  </si>
  <si>
    <t>Honasan on VP Binay: "No one can replicate him. He is genuine" | via @jv_arcena</t>
  </si>
  <si>
    <t>Honasan sa VP Binay: "Walang maaaring magtiklop sa kanya. Siya ay tunay" | Via @JV_arcena</t>
  </si>
  <si>
    <t>Ang negative takot sa negative.  Binay camp cries foul over  ‘negative’ TV ads https://t.co/DgQusPZU1O via @inquirerdotnet</t>
  </si>
  <si>
    <t>Ang negatibong takot sa negatibo. Ang Binay Camp ay umiiyak sa 'negatibong' TV ads https://t.co/dgquspzu1o sa pamamagitan ng @inquirerdotnet</t>
  </si>
  <si>
    <t>VP Binay Taps Campaign Strategist Behind Three President Ronaldo Puno: Vice President Jejomar Binay who is aim... https://t.co/7sHMjrtjrY</t>
  </si>
  <si>
    <t>VP Binay Taps Campaign Strategist Sa Likod ng Tatlong Pangulong Ronaldo Puno: Bise Presidente Jejomar Binay na AIM ... https://t.co/7shmjrtjry</t>
  </si>
  <si>
    <t>Pimentel: If VP Binay becomes president, all these cases vs him will not move in the next 6 years because he'll be immune from suit.</t>
  </si>
  <si>
    <t>Pimentel: Kung ang VP Binay ay naging Pangulo, ang lahat ng mga kasong ito kumpara sa kanya ay hindi lilipat sa susunod na 6 na taon dahil magiging immune siya mula sa suit.</t>
  </si>
  <si>
    <t>RT @jylexcx: Only Binay is fit for the role of Kokey 2016 ??????</t>
  </si>
  <si>
    <t>RT @jylexcx: Si Binay lamang ang akma para sa papel ng Kokey 2016 ??????</t>
  </si>
  <si>
    <t>I'm not pro-Binay, but peeps, he promised to scrap Income Tax for earners of PHP30K/mo &amp;amp; below, not the entire income tax. Basa muna ha?!</t>
  </si>
  <si>
    <t>Hindi ako pro-binay, ngunit sumisilip, nangako siyang mag-scrap ng buwis sa kita para sa mga kumikita ng PHP30K/MO &amp; amp; Sa ibaba, hindi ang buong buwis sa kita. Basa muna ha?!</t>
  </si>
  <si>
    <t>Mar Roxas offers to help Mar Roxas https://t.co/fEUqXe49LR https://t.co/M65qNjA1zz</t>
  </si>
  <si>
    <t>Nag -aalok ang Mar Roxas upang matulungan si Mar Roxas https://t.co/feuqxe49lr https://t.co/m65qnja1zz</t>
  </si>
  <si>
    <t>RT @zenszei: @maxell_lander @commondeathave Mar Roxas started the sabotage. Abaya is continuing it. Poor Filipino riders. They're left to s…</t>
  </si>
  <si>
    <t>RT @zenszei: @maxell_lander @commondeathave Mar Roxas Sinimulan ang sabotahe. Ipinagpapatuloy ito ni Abaya. Mahina Filipino Rider. Naiwan sila sa s…</t>
  </si>
  <si>
    <t>I still support Miriam. But if she weren't to win, I'd much rather have Duterte as President than Poe, Mar or Binay. #Duterte2016</t>
  </si>
  <si>
    <t>Sinusuportahan ko pa rin si Miriam. Ngunit kung hindi siya manalo, mas gugustuhin kong magkaroon ng Duterte bilang pangulo kaysa kay Poe, Mar o Binay. #Duterte2016</t>
  </si>
  <si>
    <t>@Chaetuism that’s definitely NOT Mar Roxas hahaha</t>
  </si>
  <si>
    <t>@Chaetuism na siguradong hindi mar Roxas hahaha</t>
  </si>
  <si>
    <t>Justin binay: IS IT TOO LATE NOW TO SAY SORRY? https://t.co/eoIietmmK4</t>
  </si>
  <si>
    <t>Justin Binay: Huli na ba ngayon upang magsisi? https://t.co/eoiietmmk4</t>
  </si>
  <si>
    <t>@bethoperanta @nems5669 yeah no doubt.. god is good! #RoxasRobredo</t>
  </si>
  <si>
    <t>@bethoperanta @nems5669 oo walang duda .. Mabuti ang Diyos! #Roxasrobredo</t>
  </si>
  <si>
    <t>Duterte lawyer: Votes went to Roxas in VCM testing https://t.co/7bZ6ETyFVd</t>
  </si>
  <si>
    <t>Duterte Lawyer: Ang mga boto ay nagpunta sa Roxas sa pagsubok ng VCM https://t.co/7bz6etyfvd</t>
  </si>
  <si>
    <t>RT @maria_ressa: On the Binay trail: Where did he go, what did he do? by @jodeszgavilan #PHVote via @rapplerdotcom https://t.co/wmI0QwSZ2E</t>
  </si>
  <si>
    <t>RT @maria_resssa: Sa trail ng binay: Saan siya nagpunta, ano ang ginawa niya? ni @jodeszgavilan #phvote sa pamamagitan ng @rapplerdotcom https://t.co/wmi0qwsz2e</t>
  </si>
  <si>
    <t>"pls vote mar roxas for traffic enforcer" ??</t>
  </si>
  <si>
    <t>"Pls Vote Mar Roxas para sa Traffic Enforcer" ??</t>
  </si>
  <si>
    <t>On request of VP Binay, candidates to come up on stage one by one, says host Coco Alcuaz.</t>
  </si>
  <si>
    <t>Sa kahilingan ng VP Binay, ang mga kandidato na dumating sa entablado nang paisa -isa, sabi ng host na si Coco Alcuaz.</t>
  </si>
  <si>
    <t>Senator Gringo Honasan says his partnership with VP Binay is because of the platform they… https://t.co/xOXAa9ZjIc</t>
  </si>
  <si>
    <t>Sinabi ni Senator Gringo Honasan na ang pakikipagtulungan niya sa VP Binay ay dahil sa platform na sila ... https://t.co/xoxaa9zjic</t>
  </si>
  <si>
    <t>Foreign investors worried of VP Binay win in 2016 elections https://t.co/Mmq1RPzOmr</t>
  </si>
  <si>
    <t>Nag -aalala ang mga dayuhang namumuhunan sa panalo ng VP Binay noong 2016 halalan https://t.co/mmq1rpzomr</t>
  </si>
  <si>
    <t>LOOK: “BINAY” Spotted in the Ifugao Mountains https://t.co/FAqXwUJS8W</t>
  </si>
  <si>
    <t>Tingnan: "Binay" na nakita sa Ifugao Mountains https://t.co/faqxwujs8w</t>
  </si>
  <si>
    <t>Five candidates confirm attendance to first round of presidential debates on Feb 21: Binay, Duterte, Poe, Roxas, Señeres. | @AicaDioquino</t>
  </si>
  <si>
    <t>Limang kandidato ang nagpapatunay sa pagdalo sa unang pag -ikot ng mga debate sa pangulo noong Peb 21: Binay, Duterte, Poe, Roxas, Señeres. | @Aicadioquino</t>
  </si>
  <si>
    <t>Waiting for Binay to say Gary V for Department of Energy</t>
  </si>
  <si>
    <t>Naghihintay para sa Binay na sabihin Gary V para sa Kagawaran ng Enerhiya</t>
  </si>
  <si>
    <t>Binay camp: Ombudsman’s order vs Junjun Binay a ‘calculated attack’ https://t.co/P333A5uxr3</t>
  </si>
  <si>
    <t>Binay Camp: Ombudsman's Order vs Junjun Binay Isang 'kinakalkula na pag -atake' https://t.co/P33A5UXR3</t>
  </si>
  <si>
    <t>RT @mgvtrb: Exactly. I'd also entrust my children's future to Mar Roxas. https://t.co/jtMyUUGVag</t>
  </si>
  <si>
    <t>RT @mgvtrb: Eksakto. Ipagkatiwala ko rin ang hinaharap ng aking mga anak sa Mar Roxas. https://t.co/jtmyuugvag</t>
  </si>
  <si>
    <t>Viral: What Can You Say About This “Binay” Sign ala Hollywood on Banaue Rice Terraces: Vice President Jejomar ... https://t.co/owEuodWai2</t>
  </si>
  <si>
    <t>Viral: Ano ang masasabi mo tungkol sa "binay" na ito sa hollywood sa Banaue Rice Terraces: Bise Presidente Jejomar ... https://t.co/oweuodwai2</t>
  </si>
  <si>
    <t>RT @rapplerdotcom: VLOG: Binay, opposition lead Typhoon Yolanda commemoration https://t.co/6XAUBOBD75" target="_blank"&gt;https://t.co/6XAUBOBD75 #PHVote #RememberingYolanda https://t…</t>
  </si>
  <si>
    <t>RT @RappLerdotCom: Vlog: Binay, Opposition Lead Typhoon Yolanda Commemoration https://t.co/6xaubobd75 "Target =" _blank "&gt; https://t.co/6xaubobd75 #phvote #rememberingyolanda https: // t…</t>
  </si>
  <si>
    <t>LP standard bearer Mar Roxas on worsening traffic and MRT/LRT woes: “I sympathize with commuters and motorists” | PaoloSRomero</t>
  </si>
  <si>
    <t>LP Standard Bearer Mar Roxas sa lumalala na trapiko at MRT/LRT Woes: "Nakikiramay ako sa mga commuter at motorista" | Paolosromero</t>
  </si>
  <si>
    <t>Binay tarp draws criticism https://t.co/ymnmEFPTUS | @cebudailynews #VotePH2016 #IEC2016 https://t.co/kcfBuJdgwH</t>
  </si>
  <si>
    <t>Ang Binay Tarp ay gumuhit ng pintas https://t.co/ymnmefptus | @cebudailyynews #VOTEPH2016 #IEC2016 https://t.co/kcfbujdgwh</t>
  </si>
  <si>
    <t>#HALALAN2016 — watching Philippines Presidential Debate</t>
  </si>
  <si>
    <t>#Halalan2016 - Nanonood ng debate sa Pangulo ng Pilipinas</t>
  </si>
  <si>
    <t>A city is not a country https://t.co/VCNgyVJt5l</t>
  </si>
  <si>
    <t>Ang isang lungsod ay hindi isang bansa https://t.co/vcngyvjt5l</t>
  </si>
  <si>
    <t>@NJVV04 I hate binay</t>
  </si>
  <si>
    <t>@Njvv04 I hate Binay</t>
  </si>
  <si>
    <t>Former vice president daughter reacted to Mar Roxas as 'Datu or Sultan' https://t.co/EvBA0APWOL</t>
  </si>
  <si>
    <t>Ang dating bise presidente na anak na babae ay tumugon kay Mar Roxas bilang 'Datu o Sultan' https://t.co/evba0apwol</t>
  </si>
  <si>
    <t>Binay jokes randomly: Twitter, katunog ng Rappler. #PHvote</t>
  </si>
  <si>
    <t>Nag -biro nang random ang mga biro: Twitter, Katunog ng Rappler. #Phvote</t>
  </si>
  <si>
    <t>Definitely ain't gonna waste my almost 11 hours of waiting just to vote for binay!! ???? yay!!! Finalleh! ?? https://t.co/8S5Y4ki5rU</t>
  </si>
  <si>
    <t>Tiyak na hindi mag -aaksaya ng aking halos 11 na oras ng paghihintay upang bumoto para kay Binay !! ???? Yay !!! Finalle! ?? https://t.co/8s5y4ki5ru</t>
  </si>
  <si>
    <t>Grace Poe might be good. But I don't think we need a Maria Clara attitude approach to our harsh and severe government. #PiliPinasDebates2016</t>
  </si>
  <si>
    <t>Maaaring maging mabuti si Grace Poe. Ngunit hindi sa palagay ko kailangan namin ng diskarte sa pag -uugali ni Maria Clara sa ating malupit at malubhang pamahalaan. #PilipinasDebates2016</t>
  </si>
  <si>
    <t>Proudly with my nephew PAOLO Z ROXAS MAR LENI TAYO #RoRoYourVote2016 #RoRo2016 https://t.co/D6s46NG1Ic</t>
  </si>
  <si>
    <t>Proudly sa aking pamangkin na Paolo Z Roxas Mar Leni Tayo #roroyourvote2016 #roro2016 https://t.co/d6s46ng1ic</t>
  </si>
  <si>
    <t>Trillanes just did us a favor again by airing that Anti-Du30 ad. In fact, it posed valid questions that has remained UNANSWERED by Du30 fans</t>
  </si>
  <si>
    <t>Ginawa lang kami ni Trillanes ng isang pabor sa pamamagitan ng pag-airing ng anti-Du30 ad. Sa katunayan, nagdulot ito ng mga wastong katanungan na nanatiling hindi sinasagot ng mga tagahanga ng DU30</t>
  </si>
  <si>
    <t>Binay's ad amplifies the words nognog and pandak as derogatory words to get sympathy. He sure is capitalizing on argumentum ad hominem.</t>
  </si>
  <si>
    <t>Ang ad ni Binay ay nagpapalakas ng mga salitang nognog at pandak bilang mga salitang derogatoryo upang makakuha ng pakikiramay. Sigurado siyang capitalizing sa argumentum ad hominem.</t>
  </si>
  <si>
    <t>Bakit kay Duterte lang may #FactCheck??? What about what Mar, Binay, and Poe were saying???  https://t.co/w6ks2UghhD</t>
  </si>
  <si>
    <t>Bakit Kay Duterte Lang May #factCheck ??? Kumusta naman kung ano ang sinabi nina Mar, Binay, at Poe ??? https://t.co/w6ks2ughhd</t>
  </si>
  <si>
    <t>TOP STORY: 'Aquino-Roxas conspiracy insult to Filipinos' https://t.co/TeayFGXau5 #PHVote https://t.co/Uu15Xht8rX</t>
  </si>
  <si>
    <t>Nangungunang Kwento: 'Aquino-roxas Conspiracy Insult sa Filipinos' https://t.co/teayfgxau5 #phvote https://t.co/uu15xht8rx</t>
  </si>
  <si>
    <t>THE MANILA TIMES Headlines [Saturday - 02.13.16]:
-Poll machines put to the test 
-Aquino, Binay trust ratings... https://t.co/Uy2Dvf3Aht</t>
  </si>
  <si>
    <t>Ang Manila Times Headlines [Sabado - 02.13.16]:
-Poll machine na sinubukan
-Aquino, binay Trust Ratings ... https://t.co/uy2dvf3aht</t>
  </si>
  <si>
    <t>Mar Roxas is a textbook case: relatively strong academically but hopeless as a human being.</t>
  </si>
  <si>
    <t>Ang Mar Roxas ay isang kaso ng aklat -aralin: medyo malakas sa akademya ngunit walang pag -asa bilang isang tao.</t>
  </si>
  <si>
    <t>RT @cnnphilippines: Unlike his past birthdays, Binay is celebrating in Pasay, not Makati; says he wants to go back to where he grew up | @J…</t>
  </si>
  <si>
    <t>RT @cnnphilippines: Hindi tulad ng kanyang mga nakaraang kaarawan, ipinagdiriwang ni Binay sa Pasay, hindi makati; sabi ng gusto niyang bumalik sa kung saan siya lumaki | @J…</t>
  </si>
  <si>
    <t>Nancy (@senatorbinay) reiterates call to ban selling firecrackers to minors - Senator Nancy Binay today... https://t.co/OG40k8wNeU</t>
  </si>
  <si>
    <t>Sinasabi ni Nancy (@senatorbinay) na tumawag sa pagbabawal sa pagbebenta ng mga paputok sa mga menor de edad - Senador Nancy Binay ngayon ... https://t.co/og40k8wneu</t>
  </si>
  <si>
    <t>Watch #PHVote LIVE https://t.co/V6WdGcVNie</t>
  </si>
  <si>
    <t>Panoorin ang #phvote live https://t.co/v6wdgcvnie</t>
  </si>
  <si>
    <t>Binay warns gov't workers using anti-poverty fund to buy votes for LP https://t.co/KtzmH8gfnd #PHvote https://t.co/zGDaQ71GHf</t>
  </si>
  <si>
    <t>Binabalaan ng Binay ang mga manggagawa ng Gov't na gumagamit ng pondo ng anti-kahirapan upang bumili ng mga boto para sa lp https://t.co/ktzmh8gfnd #phvote https://t.co/zgdaq71ghf</t>
  </si>
  <si>
    <t>Binay:Unlike my rivals who studied in exclusive schools abroad,Iknow how hard it is to eke out a living.Values shaped by experience #PHvote</t>
  </si>
  <si>
    <t>Binay: Hindi tulad ng aking mga karibal na nag -aral sa eksklusibong mga paaralan sa ibang bansa, ikilalang kung gaano kahirap ang pag -alis ng isang buhay.values ​​na hugis ng karanasan #phvote</t>
  </si>
  <si>
    <t>Binay camp: More Pinoys became poor under Aquino gov’t | https://t.co/do4x1GZsQB https://t.co/9RtKew5acm</t>
  </si>
  <si>
    <t>Binay Camp: Marami pang Pinoys ang naging mahirap sa ilalim ng Aquino Gov't | https://t.co/do4x1gzsqb https://t.co/9rtkew5acm</t>
  </si>
  <si>
    <t>Nancy's vote vs Poe was her own, says VP Binay https://t.co/x539S9HI9n</t>
  </si>
  <si>
    <t>Ang boto ni Nancy vs Poe ay kanyang sarili, sabi ni VP Binay https://t.co/x539S9HI9N</t>
  </si>
  <si>
    <t>Who do you think should be the next president? — duterte or poe https://t.co/jUueud3F03</t>
  </si>
  <si>
    <t>Sino sa palagay mo ang dapat na susunod na pangulo? - duterte o poe https://t.co/juueud3f03</t>
  </si>
  <si>
    <t>Binay camp hits back at Lacierda, calls him insensitive, blind to poverty https://t.co/voaBAi72By</t>
  </si>
  <si>
    <t>Bumalik si Binay Camp sa Lacierda, tinawag siyang insensitive, bulag sa kahirapan https://t.co/voabai72by</t>
  </si>
  <si>
    <t>I VOTE ROXAS #Halalan2016 Mar Daang Matuwid RORO RISING Faith does not make things easy, it makes them possible.</t>
  </si>
  <si>
    <t>Bumoto ako ng Roxas #Halalan2016 Mar Daang Matuwid Roro Rising Faith ay hindi ginagawang madali ang mga bagay, ginagawang posible ito.</t>
  </si>
  <si>
    <t>Duterte announcing his candidacy confuses me on who to vote for president. Him or Santiago? I really should watch the debates!</t>
  </si>
  <si>
    <t>Inihayag ni Duterte ang kanyang kandidatura na nakalilito sa akin kung sino ang bumoto para sa Pangulo. Siya o si Santiago? Dapat ko talagang panoorin ang mga debate!</t>
  </si>
  <si>
    <t>THE STANDARD: UPDATE: Binay currently has 5.3 million votes.</t>
  </si>
  <si>
    <t>Ang Pamantayan: Update: Si Binay ay kasalukuyang may 5.3 milyong boto.</t>
  </si>
  <si>
    <t>VP Binay for the poor and oppressed...</t>
  </si>
  <si>
    <t>VP Binay para sa mahihirap at inaapi ...</t>
  </si>
  <si>
    <t>How much from Binay? LP denies Casiple claim that @MARoxas has foreign consultants. https://t.co/kTppJnEnGi</t>
  </si>
  <si>
    <t>Magkano mula sa Binay? Itinanggi ng LP na inaangkin ni Casiple na ang @maroxas ay may mga dayuhang consultant. https://t.co/ktppjnengi</t>
  </si>
  <si>
    <t>@matabagka Been crying over Mar Roxas and the elections in general friend :))))) huhuhu lorde never thought i'd be so emotionally invested</t>
  </si>
  <si>
    <t>@matabagka ay umiiyak kay Mar Roxas at ang halalan sa pangkalahatang kaibigan :))))) Huhuhu lorde hindi naisip na ako ay magiging emosyonal na namuhunan</t>
  </si>
  <si>
    <t>-NPO... https://t.co/Zblnxyp0ni</t>
  </si>
  <si>
    <t>-Npo ... https://t.co/zblnxyp0ni</t>
  </si>
  <si>
    <t>Binay seeks release of P1-B people’s survival fund | https://t.co/X5U7UPfXfR</t>
  </si>
  <si>
    <t>Hinahanap ni Binay ang paglabas ng P1-B People's Survival Fund | https://t.co/x5u7upfxfr</t>
  </si>
  <si>
    <t>#BiasABSCBN RT"@AMFMartinez31: I'm following only two news sites..
..I used to follow ABS-CBN but the Binay issue in UPLB happened."</t>
  </si>
  <si>
    <t>#BIAsABSCBN rt "@amfmartinez31: Sinusundan ko lamang ang dalawang mga site ng balita ..
.. Ginamit ko ang ABS-CBN ngunit nangyari ang binay na isyu sa UPLB. "</t>
  </si>
  <si>
    <t>RT @caloyconde: Mar Roxas, that Q&amp;amp;A, that meme, that @rapplerdotcom apology. https://t.co/VBvcdeFQ0Y</t>
  </si>
  <si>
    <t>RT @caloyconde: Mar Roxas, na q &amp; amp; a, meme na iyon, na ang paghingi ng tawad ng @rapplerdotcom. https://t.co/vbvcdefq0y</t>
  </si>
  <si>
    <t>Binay, Poe, Roxas splurge on ads in presidential debate | https://t.co/fWe2HRY5sR @nancybinay @Team_GracePoe @LiberalPH</t>
  </si>
  <si>
    <t>Binay, Poe, Roxas Splurge sa mga ad sa debate ng Pangulo | https://t.co/fwe2hry5sr @nancybinay @team_graceepoe @liberalph</t>
  </si>
  <si>
    <t>Mar Roxas fans downplaying the #LaglagBala #TanimBala issue should hope their luggage doesn't get planted with ammo in their next flight.</t>
  </si>
  <si>
    <t>Ang mga tagahanga ng Mar Roxas na nagbabawas sa isyu ng #Laglagbala #Tanimbala ay dapat umasa na ang kanilang bagahe ay hindi nakatanim ng munisyon sa kanilang susunod na paglipad.</t>
  </si>
  <si>
    <t>Trillanes accuses VP Binay as bare-faced liar - Read: https://t.co/c1PaiwAcUS #BeFullyInformed https://t.co/ZG8nfLh9Tl</t>
  </si>
  <si>
    <t>Inakusahan ni Trillanes ang VP Binay bilang hubad na Liar - Basahin: https://t.co/c1paiwacus #befullyoformed https://t.co/zg8nflh9tl</t>
  </si>
  <si>
    <t>RT @imSuzane: Unlike other corrupt politicians, Sen. Miriam Santiago will not bombard us with pretentious TVCs. So let's help her campaign.…</t>
  </si>
  <si>
    <t>RT @imsuzane: Hindi tulad ng iba pang mga tiwaling pulitiko, si Sen. Miriam Santiago ay hindi bomba sa amin ng mga mapagpanggap na TVC. Kaya't tulungan natin ang kanyang kampanya.…</t>
  </si>
  <si>
    <t>Binay to Duterte: "You are a crazy maniac who doesn't respect women and doesn't deserve to be pres." | @dqdevera https://t.co/BJQNqyo3G3</t>
  </si>
  <si>
    <t>Binay kay Duterte: "Ikaw ay isang mabaliw na maniac na hindi iginagalang ang mga kababaihan at hindi karapat -dapat na maging pres." | @dqdevera https://t.co/bjqnqyo3g3</t>
  </si>
  <si>
    <t>Nope. Binay ain't scrapping income tax. Come on people, you are smarter than this. How can Binay steal if there's... https://t.co/j2rWObsTUP</t>
  </si>
  <si>
    <t>Nope. Si Binay ay hindi nag -scrape ng buwis sa kita. Halika sa mga tao, mas matalino ka kaysa dito. Paano magnanakaw si Binay kung mayroong ... https://t.co/j2rwobstup</t>
  </si>
  <si>
    <t>I will vote for VP BInay bcos he is not a son of Roxas, Aquino, Marcos or Poe. He is a son of the people.
BINAY IS COMING
#OnlyB1NAYBelieve</t>
  </si>
  <si>
    <t>Iboboto ko ang VP Binay BCO na hindi siya anak nina Roxas, Aquino, Marcos o Poe. Anak siya ng mga tao.
Darating na si Binay
#Lamangb1naybelieve</t>
  </si>
  <si>
    <t>Mar and Grace on OFW. Good answer.sorry.. i cant believe  Binay at  all.</t>
  </si>
  <si>
    <t>Mar at Grace sa Ofw. Magandang sagot.sorry .. hindi ako makapaniwala sa binay.</t>
  </si>
  <si>
    <t>RT @ClasssyCHANDRIA: I'm not actually against Mar Roxas. But I hope, you'll vote who's deserving, not because DJ endorsed him.
#PSYPagyanig</t>
  </si>
  <si>
    <t>RT @classsychandria: Hindi talaga ako laban kay Mar Roxas. Ngunit inaasahan ko, iboboto mo kung sino ang karapat -dapat, hindi dahil inendorso siya ni DJ.
#Psypagyanig</t>
  </si>
  <si>
    <t>VP #Binay: How did you become an EXPERT in CORRUPTION?</t>
  </si>
  <si>
    <t>VP #Binay: Paano ka naging isang dalubhasa sa katiwalian?</t>
  </si>
  <si>
    <t>Binay, Poe, Roxas, Duterte, and Santiago kick off election campaigns today https://t.co/ObCwxazfyR https://t.co/axXHbvhktH</t>
  </si>
  <si>
    <t>Binay, Poe, Roxas, Duterte, at Santiago Kick Off ang mga kampanya sa halalan ngayon https://t.co/obcwxazfyr https://t.co/axxhbvhkth</t>
  </si>
  <si>
    <t>If Du30 wins, it would be DU31. And if Santiago wins, Roxas would say, "Mehn! I lost!" and Poe would say, "don't worry, DU32." Lol #fb</t>
  </si>
  <si>
    <t>Kung ang DU30 ay nanalo, magiging DU31. At kung nanalo si Santiago, sasabihin ni Roxas, "Mehn! Nawala ako!" At sasabihin ni Poe, "Huwag kang mag -alala, Du32." LOL #FB</t>
  </si>
  <si>
    <t>Mercado: It's true Binay did a lot of things in Makati, but that is not because of his efforts. It's because Makati has a lot of money</t>
  </si>
  <si>
    <t>Mercado: Totoo na ginawa ni Binay ang maraming bagay sa Makati, ngunit hindi iyon dahil sa kanyang mga pagsisikap. Ito ay dahil maraming pera ang Makati</t>
  </si>
  <si>
    <t>KathNiel leads celebrity gathering for presidential candidate Mar Roxas. #Eleksyon2016  https://t.co/1b1ozsVVmm via @PEPalerts</t>
  </si>
  <si>
    <t>Pinangunahan ni Kathniel ang pagtitipon ng tanyag na tao para sa kandidato ng pangulo na si Mar Roxas. #Eleksyon2016 https://t.co/1b1ozsvvmm sa pamamagitan ng @pepalerts</t>
  </si>
  <si>
    <t>All in for Mar Roxas! #RoxasRobredo https://t.co/xPaIJ4G7X1</t>
  </si>
  <si>
    <t>Lahat para sa Mar Roxas! #Roxasrobredo https://t.co/xpaij4g7x1</t>
  </si>
  <si>
    <t>PLEASE, Binay. Just solve traffic. don't put the blame on others and docus on failures. Low blow lang.  #PiliPinasDebates2016</t>
  </si>
  <si>
    <t>Mangyaring, binay. Malutas lang ang trapiko. Huwag ilagay ang sisihin sa iba at mga docus sa mga pagkabigo. Mababang suntok na lang. #PilipinasDebates2016</t>
  </si>
  <si>
    <t>Rodrigo Duterte: Mar Roxas is the most incompetent human being to ever seek the presidency #PHVote https://t.co/v4dctlBKdH | @piaranada</t>
  </si>
  <si>
    <t>Rodrigo Duterte: Ang Mar Roxas ay ang pinaka walang kakayahan na tao na kailanman hahanapin ang pagkapangulo #phvote https://t.co/v4dctlbkdh | @piaranada</t>
  </si>
  <si>
    <t>Trend Alert: 'VP Binay'. More trends at https://t.co/dRwxiUtCOV #trndnl https://t.co/IUFufysZjN</t>
  </si>
  <si>
    <t>Trend Alert: 'VP Binay'. Marami pang mga uso sa https://t.co/drwxiutcov #trndnl https://t.co/iufufyszjn</t>
  </si>
  <si>
    <t>Ombudsman finds probable cause to file graft raps vs VP Binay, 23 others https://t.co/y03qL2BwX3 | @marcelo_beth via @gmanews</t>
  </si>
  <si>
    <t>Natagpuan ng Ombudsman ang posibleng dahilan upang mag -file ng graft raps vs vp binay, 23 iba pa https://t.co/y03QL2BWX3 | @marcelo_beth via @gmanews</t>
  </si>
  <si>
    <t>Mar Roxas is really different from Binay, Grace Poe, Duterte. He doesn’t steal. He isn’t a drama queen. He isn’t a hoodlum. #PoliticsPH</t>
  </si>
  <si>
    <t>Ang Mar Roxas ay talagang naiiba sa Binay, Grace Poe, Duterte. Hindi siya nagnanakaw. Hindi siya isang drama queen. Hindi siya isang hoodlum. #Politicsph</t>
  </si>
  <si>
    <t>None other than MAR ROXAS ?????? https://t.co/lLnOMCpolW</t>
  </si>
  <si>
    <t>Wala maliban kay Mar Roxas ?????? https://t.co/llnomcpolw</t>
  </si>
  <si>
    <t>#Duterte: I have many plans.I could even copy plans of good friends here, Sen. #GracePoe and @senmiriam. #VotePH2016 https://t.co/EvqIM1R7ZX</t>
  </si>
  <si>
    <t>#Duterte: Marami akong mga plano. Maaari ko ring kopyahin ang mga plano ng mabubuting kaibigan dito, Sen. #GracePoe at @senmiriam. #Voteph2016 https://t.co/evqim1r7zx</t>
  </si>
  <si>
    <t>RT @cnnphilippines: SC partially grants Binay petition vs suspension case | Live https://t.co/CaczwF9CtH</t>
  </si>
  <si>
    <t>RT @cnnphilippines: SC Bahagyang nagbibigay ng binay petition vs suspension case | Live https://t.co/caczwf9cth</t>
  </si>
  <si>
    <t>I VOTE ROXAS #Halalan2016 Mar Daang Matuwid RORO RISING ??????</t>
  </si>
  <si>
    <t>Bumoto ako ng roxas #halalan2016 mar daang matuwid roro tumataas ??????</t>
  </si>
  <si>
    <t>#APOKAMIMARAGALTAYO Public Service is a public trust. We trust Mar Roxas https://t.co/gbO6ELPYga</t>
  </si>
  <si>
    <t>Ang #apokamimaragaltayo Public Service ay isang tiwala sa publiko. Nagtitiwala kami sa Mar Roxas https://t.co/gbo6elpyga</t>
  </si>
  <si>
    <t>@bernardokath so, you are not considering @senmiriam and @SenGracePOE as decent as Mar Roxas?</t>
  </si>
  <si>
    <t>@Bernardokath Kaya, hindi mo isinasaalang -alang ang @senmiriam at @sengracepoe bilang disenteng bilang Mar Roxas?</t>
  </si>
  <si>
    <t>Duterte wants to run because he is frustrated with Poe - hardly a motivation to run a country.</t>
  </si>
  <si>
    <t>Nais ni Duterte na tumakbo dahil nabigo siya kay Poe - bahagya isang pagganyak na magpatakbo ng isang bansa.</t>
  </si>
  <si>
    <t>RT @lancedeocampo: Why do I find Binay's campaign ads really funny? Is he trying to make me a racist? ????</t>
  </si>
  <si>
    <t>RT @lancedeocampo: Bakit ko talaga nakakatawa ang mga ad ng kampanya ni Binay? Sinusubukan ba niya akong gawing racist? ????</t>
  </si>
  <si>
    <t>@ABSCBNNews really trying hard to promote Mar Roxas (in a not so obvious manner).</t>
  </si>
  <si>
    <t>@AbscBnnews Talagang sinusubukan upang maisulong ang Mar Roxas (sa isang hindi halata na paraan).</t>
  </si>
  <si>
    <t>Watch what Mar Roxas has in store got our people! #RoxasRobredo https://t.co/8S9WMUKsV7</t>
  </si>
  <si>
    <t>Panoorin kung ano ang nakuha ni Mar Roxas sa aming mga tao! #Roxasrobredo https://t.co/8s9wmuksv7</t>
  </si>
  <si>
    <t>VP Binay + Grace Poe are without “Malasakit”. Think about it. Never mind to hurt grieving families, still healing in aid of election.</t>
  </si>
  <si>
    <t>Ang VP Binay + Grace Poe ay walang "malasakit". Pag-isipan mo. Huwag alalahanin na saktan ang mga nagdadalamhating pamilya, nagpapagaling pa rin sa tulong ng halalan.</t>
  </si>
  <si>
    <t>THE STANDARD: UPDATE: Binay campaigns in Batangas.</t>
  </si>
  <si>
    <t>Ang Pamantayan: Update: Mga Kampanya ng Binay sa Batangas.</t>
  </si>
  <si>
    <t>RT @TropangMARangal: Ruben de Lara on Mar Roxas: "A person is transparent when he is ready to(take questions)&amp;amp; doesn’t try avoiding them" h…</t>
  </si>
  <si>
    <t>RT @tropangmarangal: Ruben de Lara sa Mar Roxas: "Ang isang tao ay transparent kapag handa na siyang (kumuha ng mga katanungan) &amp; amp; hindi subukang iwasan ang mga ito" h…</t>
  </si>
  <si>
    <t>RT @PhilippineStar: There was no representative from the Aquino admin, but the camp of VP Binay, joined in the commemorative activities
ht…</t>
  </si>
  <si>
    <t>RT @Philippinestar: Walang kinatawan mula sa admin ng Aquino, ngunit ang kampo ng VP Binay, ay sumali sa mga paggunita sa mga aktibidad
HT…</t>
  </si>
  <si>
    <t>@philipb4 thank you for retweeting my tweet re Only Binay . (Binay is supercorrupt Marcos style).</t>
  </si>
  <si>
    <t>@Philipb4 Salamat sa pag -retweet ng aking tweet re lamang binay. (Si Binay ay Supercorrupt Marcos Style).</t>
  </si>
  <si>
    <t>Tommorow is our redemption against  Incompetent Mar Roxas!</t>
  </si>
  <si>
    <t>Ang Tommorow ay ang aming pagtubos laban sa walang kakayahan na Mar Roxas!</t>
  </si>
  <si>
    <t>Binay: Poverty, not corruption, is PH’s ‘moral problem’ https://t.co/plwxlPnZxN I @MJcayabyabINQ https://t.co/uON2T7C6bx</t>
  </si>
  <si>
    <t>Binay: kahirapan, hindi katiwalian, ay 'moral problem' https:/t.co/plwxlpnzxn i @mjcayabyabinq https://t.co/uon2t7c6bx</t>
  </si>
  <si>
    <t>RT @ANCALERTS: Poe's camp on Duterte: Everyone is entitled to his own opinion https://t.co/VmcBtlACgG https://t.co/okDJboDt92</t>
  </si>
  <si>
    <t>RT @ancalerts: Poe's Camp sa Duterte: Lahat ay may karapatan sa kanyang sariling opinyon https://t.co/vmcbtlacgg https://t.co/okdjbodt92</t>
  </si>
  <si>
    <t>Netizens angry to know that OFW who allegedly voted for Duterte but got Roxas in receipt turned... https://t.co/MpNA8CLy8F</t>
  </si>
  <si>
    <t>Nagagalit ang mga netizens na si Ofw na sinasabing bumoto kay Duterte ngunit nakuha ni Roxas ang resibo ... https://t.co/mpna8cly8f</t>
  </si>
  <si>
    <t>I therefore conclude from that debate that Binay, despite of his current position, has the least knowledge ofthem all. #PiliPinasDebates2016</t>
  </si>
  <si>
    <t>Kaya't nagtapos ako mula sa debate na si Binay, sa kabila ng kanyang kasalukuyang posisyon, ay may hindi bababa sa kaalaman ng lahat. #PilipinasDebates2016</t>
  </si>
  <si>
    <t>SWS: Binay still on top despite percentage drop; Duterte, Poe tied for second https://t.co/7AdYN41Y9M https://t.co/uby00EFkzg | via CNN P…</t>
  </si>
  <si>
    <t>SWS: Si Binay ay nasa itaas pa rin sa kabila ng pagbagsak ng porsyento; Si Duterte, Poe ay nakatali para sa pangalawang https://t.co/7adyn41y9m https://t.co/uby00efkzg | sa pamamagitan ng CNN P ...</t>
  </si>
  <si>
    <t>Mar served the country well as a former congressman, senator &amp;amp; secretary of various depts. You were brilliant during the debates. #MarRoxas</t>
  </si>
  <si>
    <t>Si Mar ay nagsilbi rin sa bansa bilang isang dating kongresista, Senador &amp; amp; Kalihim ng iba't ibang mga depts. Ikaw ay napakatalino sa mga debate. #Marroxas</t>
  </si>
  <si>
    <t>Witness: Bidding for Makati projects under Elenita Binay a sham https://t.co/fEUqXelLar https://t.co/u4ioBaEYLg</t>
  </si>
  <si>
    <t>Saksi: Ang pag -bid para sa mga proyekto ng Makati sa ilalim ng Elenita Binay A Sham https://t.co/feuqxellar https://t.co/u4iobaeylg</t>
  </si>
  <si>
    <t>#Binay and #Duterte: If elected ,will you abolish the TEN Commandments in the Philippines? https://t.co/Dh0S9RpiJn https://t.co/wkHyC8ZrJ3</t>
  </si>
  <si>
    <t>#Binay at #Duterte: Kung mahalal, aalisin mo ba ang Sampung Utos sa Pilipinas? https://t.co/dh0s9rpijn https://t.co/wkhyc8zrj3</t>
  </si>
  <si>
    <t>Binay blames the inefficiency of the current admin as if he is not part of it. Reminds me of someone as well. #PiliPinasDebates2016</t>
  </si>
  <si>
    <t>Sinisi ni Binay ang kawalang -saysay ng kasalukuyang admin na parang hindi siya bahagi nito. Nagpapaalala rin sa akin ng isang tao. #PilipinasDebates2016</t>
  </si>
  <si>
    <t>Making sense of latest SWS survey February 2016: Binay is pulling away https://t.co/r95hXnWOj1</t>
  </si>
  <si>
    <t>Paggawa ng Sense ng Pinakabagong SWS Survey Pebrero 2016: Si Binay ay humihila sa https://t.co/r95hxnwoj1</t>
  </si>
  <si>
    <t>I can't believe I used to like ABSCBN worst station, u disgust me to the inner core DUTERTE TILL THE END</t>
  </si>
  <si>
    <t>Hindi ako makapaniwala na gusto ko dati ang ABSCBN pinakamasamang istasyon, naiinis ako sa panloob na core na si Duterte hanggang sa huli</t>
  </si>
  <si>
    <t>I would like to thank Alma Moreno for showing the us what #UNA and a Binay Government brings to the Filipino! Mabuhay ka Alma!</t>
  </si>
  <si>
    <t>Nais kong pasalamatan si Alma Moreno sa pagpapakita sa US kung ano ang dinadala ng gobyerno ng #una at isang binay sa Pilipino! Mabuhay ka Alma!</t>
  </si>
  <si>
    <t>VP Binay: Inclusive growth is possible with the right mix of policies | @josebimbosantos</t>
  </si>
  <si>
    <t>VP Binay: Posible ang paglago ng Inclusive na may tamang halo ng mga patakaran | @Josebimbosantos</t>
  </si>
  <si>
    <t>#Roxas on 3rd spot. Is #DayaangDILAW still possible? I hope not! #DapatTama #Eleksyon2016 #Halalan2016 https://t.co/MvbIq5buNe</t>
  </si>
  <si>
    <t>#Roxas sa ika -3 puwesto. Posible pa ba ang #dayaangdilaw? Sana hindi! #Dapattama #eleksyon2016 #halalan2016 https://t.co/mvbiq5bune</t>
  </si>
  <si>
    <t>Legal doctrine abandoned in light of Binay suspension https://t.co/vSsrNBX9AC</t>
  </si>
  <si>
    <t>Ang ligal na doktrina ay inabandona sa ilaw ng binay suspension https://t.co/vssrnbx9ac</t>
  </si>
  <si>
    <t>In a night of punch lines, VP Binay had one of his own to throw but didn't… https://t.co/lYleIEJlWT #Quezon #news</t>
  </si>
  <si>
    <t>Sa isang gabi ng mga linya ng suntok, si VP Binay ay may isa sa kanyang sariling itapon ngunit hindi ... https://t.co/lyleiejlwt #quezon #news</t>
  </si>
  <si>
    <t>[NEWS] Binay alarmed by rising number of obese people  https://t.co/sZWwrnAXDy | via Manila Standard</t>
  </si>
  <si>
    <t>[BALITA] Nag -alarma si Binay sa pamamagitan ng pagtaas ng bilang ng mga napakataba na tao https://t.co/szwwrNaxdy | Via Manila Standard</t>
  </si>
  <si>
    <t>Look who's talking smh. "@ANCALERTS: Vice Pres. Binay: The poor increased under Pres. Aquino http://t.co/WdaWRIjI6V http://t.co/UVRAiJftfM"</t>
  </si>
  <si>
    <t>Tingnan kung sino ang nagsasalita ng SMH. "@Ancalerts: Vice Pres. Binay: Ang mahihirap ay nadagdagan sa ilalim ni Pres. Aquino http://t.co/wdawriji6v http://t.co/uvraijftfm"</t>
  </si>
  <si>
    <t>@BayangMatuwid @OrasNaRoxasNa @LiberalPH @cocoy @v_vangogh @ArbetBernardo @suigeneris_05 this is a good post. #Roxas https://t.co/a5s6OAILgF</t>
  </si>
  <si>
    <t>@Bayangmatuwid @orasnaroxasna @liberalph @cocoy @v_vangogh @arbetbernardo @suigeneris_05 Ito ay isang magandang post. #Roxas https://t.co/a5s6oailgf</t>
  </si>
  <si>
    <t>Binay possibly winning, Poe (Poe's minions) possible winning. You find that funny? The elections is not a joke. It's 6 yrs of our lives.</t>
  </si>
  <si>
    <t>Posibleng nanalo si Binay, posibleng nanalo si Poe (Poe's Minions). Nakahanap ka ng nakakatawa? Ang halalan ay hindi isang biro. Ito ay 6 yrs ng ating buhay.</t>
  </si>
  <si>
    <t>Fight the good fight! ???????? #iSaluteMarRoxas #MarLeni #PushPaMAR #RoRo2016 #OrasnaROXASna #Unity @MarRoxasPH @lenirobredo @silentn0m0re</t>
  </si>
  <si>
    <t>Labanan ang magandang laban! ???????? #isalutemarroxas #marleni #pushpamar #roro2016 #orasnaroxasna #unity @marroxasph @lenirobredo @tahimikn0m0re</t>
  </si>
  <si>
    <t>Or is that because Binay lost?</t>
  </si>
  <si>
    <t>O kaya ay dahil nawala si Binay?</t>
  </si>
  <si>
    <t>RT @ayeemacaraig: My VLOG. Watch: Binay, opposition lead Typhoon Yolanda commemoration - https://t.co/VTgppzSoKR via @rapplerdotcom https:/…</t>
  </si>
  <si>
    <t>RT @ayeemacaraig: Aking Vlog. Panoorin: Binay, Opposition Lead Typhoon Yolanda Commemoration - https://t.co/vtgppzsokr sa pamamagitan ng @RappLerdotCom https:/…</t>
  </si>
  <si>
    <t>Surveys rarely predict the teal out one of elections. I predict a #RoxasRobredo win! The silent majority is Silent No More!</t>
  </si>
  <si>
    <t>Ang mga survey ay bihirang mahulaan ang teal out ng isa sa mga halalan. Nahuhulaan ko ang isang #roxasrobredo win! Ang tahimik na karamihan ay tahimik na!</t>
  </si>
  <si>
    <t>Binay dancing to Hotline Bling... y'alls welcome https://t.co/JNMkh8CoI3</t>
  </si>
  <si>
    <t>Binay Dancing to Hotline Bling ... Y'alls Maligayang pagdating https://t.co/jnmkh8coi3</t>
  </si>
  <si>
    <t>Binay: "What they represent is narrow and vindictive politics that places pettiness above the public interest."</t>
  </si>
  <si>
    <t>Binay: "Ang kinakatawan nila ay makitid at mapaghiganti na pulitika na naglalagay ng kahinahunan sa itaas ng interes ng publiko."</t>
  </si>
  <si>
    <t>Im certain Roxas wouldn't win</t>
  </si>
  <si>
    <t>Tiyak na hindi ako mananalo</t>
  </si>
  <si>
    <t>CA junking of Junjun Binay’s bid expected, says spokesman https://t.co/0H5gDHpYFH | via INQUIRER</t>
  </si>
  <si>
    <t>Inaasahan ng pag -bid ni Junjun Binay, sabi ng tagapagsalita https://t.co/0h5gdhpyfh | sa pamamagitan ng Inquirer</t>
  </si>
  <si>
    <t>VP Binay expressed his disappointment over the decision of President Aquino to veto the P2,000 SSS pension hike https://t.co/0eruLZjkVr | …</t>
  </si>
  <si>
    <t>Ipinahayag ni VP Binay ang kanyang pagkabigo sa desisyon ni Pangulong Aquino na i -veto ang P2,000 SSS Pension Hike https://t.co/0erulzjkvr | …</t>
  </si>
  <si>
    <t>RT @leahnavarro: Even more reason not to vote for Binay. He owes these "friends" a lot of favors. #NoToBinay https://t.co/rvFGc0ftVi</t>
  </si>
  <si>
    <t>RT @leAnavarro: Kahit na mas maraming dahilan na huwag bumoto para kay Binay. May utang siya sa mga "kaibigan" na ito ng maraming pabor. #Notobinay https://t.co/rvfgc0ftvi</t>
  </si>
  <si>
    <t>LP bet Mar Roxas with Isabela Gov. Bojie Dy #TropangMarangal I via RH28 @raymundsdadpaas https://t.co/c6PlaXbLID</t>
  </si>
  <si>
    <t>Lp bet mar roxas kasama si Isabela Gov. Bojie Dy #tropangmarangal I sa pamamagitan ng rh28 @raymundsdadpaas https://t.co/c6plaxblid</t>
  </si>
  <si>
    <t>Trend Alert: 'VP Binay'. More trends at http://t.co/dRwxiUtCOV #trndnl http://t.co/VNqkKmOydD</t>
  </si>
  <si>
    <t>Trend Alert: 'VP Binay'. Marami pang mga uso sa http://t.co/drwxiutcov #trndnl http://t.co/vnqkkmoydd</t>
  </si>
  <si>
    <t>PHL has been on the rise since PNoy came. We need continuity. Binay, Du30 and Poe won't give us that. https://t.co/kxtQFhchE1</t>
  </si>
  <si>
    <t>Ang PHL ay tumaas mula nang dumating si Pnoy. Kailangan namin ng pagpapatuloy. Hindi bibigyan tayo nina Binay, Du30 at Poe. https://t.co/kxtqfhche1</t>
  </si>
  <si>
    <t>We are not standing for Duterte, we are standing for the TRUTH and our FUTURE. Duterte is the solution.
#NoToRoxas #AyawSaDILAW  #Duterte</t>
  </si>
  <si>
    <t>Hindi tayo nakatayo para kay Duterte, nakatayo tayo para sa katotohanan at hinaharap. Si Duterte ang solusyon.
#Notoroxas #ayAWSADILAW #Duterte</t>
  </si>
  <si>
    <t>VP Jejomar Binay, Sen. Grace Poe already inside the debate venue. #PiliPinasDebates2016 via @kaeceealvarez</t>
  </si>
  <si>
    <t>VP Jejomar Binay, Sen. Grace Poe na nasa loob ng lugar ng debate. #PilipinasDebates2016 sa pamamagitan ng @kaeceealvarez</t>
  </si>
  <si>
    <t>Good at cheating? Hello, Garci? - VP Binay praises Puno work in UNA: He’s really good https://t.co/nHO9KdJamW #NoToBinay2016</t>
  </si>
  <si>
    <t>Mabuti sa pagdaraya? Kumusta, Garci? - Pinupuri ng VP Binay ang Puno Work sa Una: Magaling talaga siya https://t.co/nho9kdjamw #notobinay2016</t>
  </si>
  <si>
    <t>If Mar Roxas Won the presidential candidate , we're dead #Election2016</t>
  </si>
  <si>
    <t>Kung nanalo si Mar Roxas sa kandidato ng pangulo, patay na tayo #halalan2016</t>
  </si>
  <si>
    <t>To mar roxas, trillanes, daniel padilla, abs cbn, mtrcb and every duterte hater out there https://t.co/cmHMRaaraJ</t>
  </si>
  <si>
    <t>Sa Mar Roxas, Trillanes, Daniel Padilla, ABS CBN, MTRCB at bawat Duterte Hater Out doon https://t.co/cmhmraaj</t>
  </si>
  <si>
    <t>Binay appeals graft indictment,says it’s meant to ruin 2016 run https://t.co/AHb5Z7d0fm |@MJcayabyabINQ #VotePH2016 https://t.co/sBqAciY85u</t>
  </si>
  <si>
    <t>Binay apela ang pag -aakusa ng graft, sinabi nito na sinisira ang 2016 run https://t.co/ahb5z7d0fm | @mjcayabyabinq #voteph2016 https://t.co/sbqaciy85u</t>
  </si>
  <si>
    <t>RT @rapplerdotcom: #PHVote: 9 things to know about Jejomar Binay https://t.co/skTvGY0LQz https://t.co/M60VDVPtMC</t>
  </si>
  <si>
    <t>RT @RappLerDOTCOM: #PHVOTE: 9 Mga Bagay na Malaman Tungkol sa Jejomar Binay https://t.co/SKTVGY0LQZ https://t.co/m60vdvptmc</t>
  </si>
  <si>
    <t>@Team_Inquirer @SenatorBinay No to Corrupt Binay Family</t>
  </si>
  <si>
    <t>@Team_inquirer @senatorbinay no to corrupt Binay pamilya</t>
  </si>
  <si>
    <t>CA junks Junjun Binay’s petition vs second suspension order https://t.co/g6RNBaISRk #Manila #News #Asia</t>
  </si>
  <si>
    <t>CA JUNKS JUNJUN BINAY'S PETITION VS Second Suspension Order https://t.co/g6rnbaisrk #manila #news #asia</t>
  </si>
  <si>
    <t>On the news today. Daniel Padilla endorsing Mar Roxas. Hahaha. Boy have you forgotten how your mother disperately cried in front of national</t>
  </si>
  <si>
    <t>Sa balita ngayon. Daniel Padilla inendorso ang Mar Roxas. Hahaha. Batang lalaki nakalimutan mo kung paano ang iyong ina ay disperadong sumigaw sa harap ng pambansa</t>
  </si>
  <si>
    <t>I VOTE ROXAS #Halalan2016 Mar Daang Matuwid Faith isn't a feeling. It's a choice 2 trust God even when d road ahead seems uncertain</t>
  </si>
  <si>
    <t>Bumoto ako ng Roxas #Halalan2016 Mar Daang Matuwid Faith ay hindi isang pakiramdam. Ito ay isang pagpipilian 2 tiwala sa Diyos kahit na ang d road sa unahan ay tila hindi sigurado</t>
  </si>
  <si>
    <t>Watching Mar Roxas beg to talk to Poe. Now, I can see how greedy you are Mr. Palengke.</t>
  </si>
  <si>
    <t>Nanonood si Mar Roxas na makipag -usap kay Poe. Ngayon, nakikita ko kung gaano ka kasakiman si G. Palengke.</t>
  </si>
  <si>
    <t>Burned to Binay level. https://t.co/OcUSak6uO7</t>
  </si>
  <si>
    <t>Sinunog sa antas ng binay. https://t.co/ocusak6Uo7</t>
  </si>
  <si>
    <t>Binay: Poverty, not corruption, is PH’s ‘moral problem’ https://t.co/znIfpjhl6R</t>
  </si>
  <si>
    <t>Binay: Ang kahirapan, hindi katiwalian, ay 'moral na problema' https:/t.co/znifpjhl6r</t>
  </si>
  <si>
    <t>UNA hits Mar Roxas’ flip-flopping on income tax issue | helenmflores</t>
  </si>
  <si>
    <t>Una Hits Mar Roxas 'Flip-Flopping sa Income Tax Issue | Helenmflores</t>
  </si>
  <si>
    <t>If Ombudsman is working their ass out corrupt public officials should all be wary you will be the next big catch just like VP Binay et. al.</t>
  </si>
  <si>
    <t>Kung ang Ombudsman ay nagtatrabaho sa kanilang asno out corrupt pampublikong mga opisyal ay dapat maging maingat ikaw ay ang susunod na malaking catch tulad ng VP Binay et. al.</t>
  </si>
  <si>
    <t>how anyone can even think of voting Mar Roxas is beyond me. the guy is an incompetent pushover who lacks common sense. #NoToMarRoxas</t>
  </si>
  <si>
    <t>Kung paano maaaring isipin ng sinuman na ang pagboto sa Mar Roxas ay lampas sa akin. Ang tao ay isang walang kakayahan na pushover na walang katuturan. #Notomarroxas</t>
  </si>
  <si>
    <t>Ronnie Puno for Binay | https://t.co/FbPF6Q2ywI https://t.co/EWZrQVfA7z</t>
  </si>
  <si>
    <t>Ronnie Puno para sa Binay | https://t.co/fbpf6q2ywi https://t.co/ewzrqvfa7z</t>
  </si>
  <si>
    <t>If you justify the HR violations &amp;amp; corruption issues during martial law by the good economy we had that time, then I say Binay is innocent.</t>
  </si>
  <si>
    <t>Kung binibigyang -katwiran mo ang mga paglabag sa HR &amp; amp; Ang mga isyu sa katiwalian sa panahon ng martial law sa pamamagitan ng mabuting ekonomiya na mayroon tayo sa oras na iyon, pagkatapos ay sinabi kong walang kasalanan si Binay.</t>
  </si>
  <si>
    <t>Ombudsman to appeal if SC rules in favor of Mayor Binay - CNN https://t.co/kgKVpfFJ2y https://t.co/nrtogfRxft" target="_blank"&gt;https://t.co/nrtogfRxft https://t.co/nrtogfRxft" target="_blank"&gt;https://t.co/nrtogfRxft</t>
  </si>
  <si>
    <t>Ombudsman na mag -apela kung ang mga patakaran ng SC na pabor sa Mayor Binay - cnn https://t.co/kgkvpffj2y https://t.co/nrtogfrxft "target =" _blank "&gt; https://t.co/nrtogfrxft https:/ /t.co/nrTogfrxft "target =" _blank "&gt; https://t.co/nrtogfrxft</t>
  </si>
  <si>
    <t>No matter how yout cut it, the DOTC MAR Roxas led was cesspool of CORRUPTION. @nathanhawkph @PawieSharpei</t>
  </si>
  <si>
    <t>Hindi mahalaga kung paano mo ito gupitin, ang dotc mar roxas na pinangunahan ay cesspool ng katiwalian. @nathanhawkph @pawiesharpei</t>
  </si>
  <si>
    <t>+ If Binay was in Duterte's position  I bet you'd all be empowering that UP student. Would you still say, "public official yan, wag ganyan"+</t>
  </si>
  <si>
    <t>+ Kung si Binay ay nasa posisyon ni Duterte ay pipiliin kong lahat ay bibigyan ng kapangyarihan ang mag -aaral na iyon. Sasabihin mo pa ba, "Public Official Yan, Wag Ganyan"+</t>
  </si>
  <si>
    <t>Many households still have no access to clean water – Binay https://t.co/kcs5fDDZhJ | via Manila Bulletin</t>
  </si>
  <si>
    <t>Maraming mga kabahayan ang wala pa ring pag -access sa malinis na tubig - binay https://t.co/KCS5fddzhj | Via Manila Bulletin</t>
  </si>
  <si>
    <t>Mar Roxas is on the 2nd? Ahmm. #DayaangDILAW</t>
  </si>
  <si>
    <t>Si Mar Roxas ay nasa ika -2? Ahmm. #Dayaangdilaw</t>
  </si>
  <si>
    <t>We must exert more now that black propaganda is at its peak against #Duterte2016, tuloy lang!!
DUTERTE TILL THE END https://t.co/3T6TNUoItp</t>
  </si>
  <si>
    <t>Dapat tayong magsagawa ngayon na ang itim na propaganda ay nasa rurok nito laban sa #Duterte2016, Tuloy Lang !!
Duterte hanggang sa wakas https://t.co/3t6tnuoitp</t>
  </si>
  <si>
    <t>I'm expecting Grace Poe is next to Duterte, not Roxas! 
PH VOTE DUTERTE</t>
  </si>
  <si>
    <t>Inaasahan kong si Grace Poe ay katabi ni Duterte, hindi Roxas!
PH Vote Duterte</t>
  </si>
  <si>
    <t>The Benghazi hearings. It's the American version of the never ending Binay hearings we have here.</t>
  </si>
  <si>
    <t>Ang mga pagdinig ng Benghazi. Ito ang American bersyon ng The Never Ending Binay Hearings na mayroon kami dito.</t>
  </si>
  <si>
    <t>#ALDUBMissingRing</t>
  </si>
  <si>
    <t>#Aldubmissingring</t>
  </si>
  <si>
    <t>Roxas to Poe: Let's talk</t>
  </si>
  <si>
    <t>Roxas kay Poe: Mag -usap tayo</t>
  </si>
  <si>
    <t>Under Binay presidency... all is just a fantasy. Char https://t.co/fxzmXmDhxF</t>
  </si>
  <si>
    <t/>
  </si>
  <si>
    <t>ISA LANG MASASABI KO SA AD NI BINAY, PUTA. Bobo lang ang boboto kay Binay.</t>
  </si>
  <si>
    <t>Kahit anong paninira nyo kay Digong solid prin kame
Yung Chanel 2 nayan mga bobo kayo bat hindi si Binay roxas,poe gawan nyo ng commercial?</t>
  </si>
  <si>
    <t>WALA TAYONG MAAASAHAN KAY MAR ROXAS, MAUUBOS LANG PERA NATIN KAKAKURAKOT NIYANG KINGINANG NIYAN #AyawSaDILAW</t>
  </si>
  <si>
    <t>@24OrasGMA @MARoxas sino ngaun nagmukhang tanga at duwag sa ginagawa mo na yan Mr. Roxas hahaha lalo lang dadami boboto kay du3o</t>
  </si>
  <si>
    <t>JUSKO PO BINAY ?? DINAMAY PA YUNG KAMATAYAN NG MOMMY NIYA PARA LANG IBOTO SIYA ?? mga bobotante</t>
  </si>
  <si>
    <t>si Binay si Mar at si Poe pa daw ang nangibabaw, tangina hahahahahaha patawa</t>
  </si>
  <si>
    <t>King ina yung bagong ads ni Mar Roxas. Pinatamaan lahat ng kalaban niya e. Yung "hindi ako magbibigay ng hugot." MIRIAM OH! LOL.</t>
  </si>
  <si>
    <t>@MARoxas pakyu ka Mar Roxas puro black propaganda nalg nilalabas mo! Lumaban kayo nang patas mga hunghang!!!!</t>
  </si>
  <si>
    <t>Nakakabwiset yung Ad ni Binay pucha</t>
  </si>
  <si>
    <t>Malakas daw online presence ng mga supprters ni Binay? PVTANGINA ?! Miriam and Duterte all over my feed.</t>
  </si>
  <si>
    <t>Hindi ako taga-Makati pero mukhang mas kupal pa 'to sa mga Binay si Peña. Nako po. Ingat lang sa buwis ng mga taga Makati ??</t>
  </si>
  <si>
    <t>Wow, nagtype ako ng assignment jerney lyne ha??? tatanga tanga ka lagi!!! Bobo ka like mar roxas HAHAHAHA Bwiset damnnnnnn</t>
  </si>
  <si>
    <t>Wow, nagtype ako ng assignment jerney lyne ha??? tatanga tanga ka lagi!!! Bobo ka tulad ni mar roxas HAHAHAHA Bwiset damnnnnnn</t>
  </si>
  <si>
    <t>Bakit dahil kay Binay..... nagka-punye punyeta na ang Pilipinas? LECHE. WAG KAMI.</t>
  </si>
  <si>
    <t>putangina mo binay wag mo kami idamay sa nognog na yan</t>
  </si>
  <si>
    <t>Binay: I will make you rich, like Makati. Pwe! Talagang mayaman ang Makati kasi yun ang business capital mg Ph. Tanga.</t>
  </si>
  <si>
    <t>Binay: I will make you rich, tulad ng Makati. Pwe! Talagang mayaman ang Makati kasi yun ang business capital mg Ph. Tanga.</t>
  </si>
  <si>
    <t>PWEDE NA SI DU30, WAG LANG SI POE, WAG! LECHE , WAG! MIRIAM, LABAN PA! #MIRIAMforPRESIDENT</t>
  </si>
  <si>
    <t>Nakakairita si Binay! Tanga kaba?! Tsktsk. Hindi kana nga mayor! Pati tatay mo nakikisali pa. Punyeta!</t>
  </si>
  <si>
    <t>Nagconcede ka man Maimar, wala ka prin, nagdala ka pa ng tagapalakpak mo. Binayaran ng daang matuwid ang utang ng Pilipinas? Bobo lang?</t>
  </si>
  <si>
    <t>Nognog. Pandak. Ulul nyo Yan si Binay</t>
  </si>
  <si>
    <t>I am pro-Duterte pero nagkakaroon lang kasi ng wrong analogy wherein if you'll vote for Roxas, bobo ka; if you'll be pro-Duterte, matalino.</t>
  </si>
  <si>
    <t>@princemariano gago pre buong muka kay binay HAHAHAHAHAHAHAH</t>
  </si>
  <si>
    <t>"Nognog yung mga mga walang makain" Gago si Binay, nandadamay ang walang hiya!</t>
  </si>
  <si>
    <t>G na G ako! P*tangina mong hayop ka! NO TO MAR ROXAS! Pesteng dilaw!  #NoToMar2016 #DuterteTillTheEnd #Duterte2016</t>
  </si>
  <si>
    <t>TANGINA SARAP KUTUSAN NI MAR ROXAS PATI BUDOY NOY AQUINO NAKUHA PANG SIRAIN ANG LUNETA PARK PARA SA meeting de avance ni duterte</t>
  </si>
  <si>
    <t>Pag bad news puro duterte! Pag good news about him, wala. Puñetang media ?? akala naman netong roxas, binay, poe na to sila ibboto. #DurRiam</t>
  </si>
  <si>
    <t>Pakyu binay ha. Tigil tigilan mo na yang political ads mo. ????</t>
  </si>
  <si>
    <t>RT @theseanagbayani: Tangina ni Binay. Ginawang "nognog" ang lahat ng Pinoy. Kingina talaga! Penge gluta! I'm not nognog.</t>
  </si>
  <si>
    <t>bakit maitim si binay? — Wala kasing bubong bahay nila dati nigguh https://t.co/EzCojkIxaV</t>
  </si>
  <si>
    <t>Mar Roxas deperadon kang kupal ka</t>
  </si>
  <si>
    <t>Mar Roxas you are the weakest leader!!!! Bayot ka! Bwisit! Madaog ghapon c tatay digong maskin unsa pa imong himuon! Dayaon kaau ka!!!</t>
  </si>
  <si>
    <t>Panget ni binay amputa hahaha??</t>
  </si>
  <si>
    <t>PUNYETA BAKIT PUMANGALAWA NA SI ROXAS??!! #DayaangDILAW #Halalan2016</t>
  </si>
  <si>
    <t>RT @fckyeahkimchiu: "Nognog. Pandak. Laki sa hirap. YUN LANG." End of ad. TANGINA MO BINAY. #OTWOLGinoongTenement</t>
  </si>
  <si>
    <t>Binay: nognog,pandak,at palakad lakad habang nag s speech ??</t>
  </si>
  <si>
    <t>@StanleyPenaflor DUTERTE might say SEX, POE- Chocolate, Roxas- Sex with chocolates, Binay-None of the above Ha ha ha</t>
  </si>
  <si>
    <t>@Stanleypenaflor duterte ay maaaring sabihin kantutan , poe- tsokolate, roxas- kantutan na may tsokolate, bin-wala sa itaas ha ha ha ha ha ha ha ha ha ha ha</t>
  </si>
  <si>
    <t>Hypocrisy is not a joke. Mar Roxas? Jojo Binay? #RapeIsNotAJoke. Raping our Government is NOT A JOKE!</t>
  </si>
  <si>
    <t>Ang pagkukunwari ay hindi isang biro. Mar Roxas? Jojo Binay? #RAPEISNOTAJOKE. Ang pag gago sa ating gobyerno ay hindi biro mga gunggong!</t>
  </si>
  <si>
    <t>@IndividNoellism "Only Binay", hands down.</t>
  </si>
  <si>
    <t>@Individnoellism "tanginamo lamang binay", ibababa.</t>
  </si>
  <si>
    <t>Why is it so hard to defend Mar Roxas? ??????</t>
  </si>
  <si>
    <t>bat ganon ang hirap ipagtanggol ni mar roxas??? bobo ba yan ???</t>
  </si>
  <si>
    <t>Fuck You Mar Roxas!</t>
  </si>
  <si>
    <t>gago ka mar roxas!</t>
  </si>
  <si>
    <t>Duterte till the End. @ABSCBN</t>
  </si>
  <si>
    <t>Duterte hanggang sa huli mga gago. @Abscbn</t>
  </si>
  <si>
    <t>Binay is hopeless. Yes or no is a disaster.</t>
  </si>
  <si>
    <t>Walang pag -asa si gago Binay. Oo o hindi ay isang sakuna.</t>
  </si>
  <si>
    <t>Today, I stand with Mar Roxas as my next Philippine President. Im sorry guys ??</t>
  </si>
  <si>
    <t>Ngayon, nakatayo ako kasama si Mar Roxas bilang aking susunod na pangulo ng Pilipinas. Im sorry guys putangina ??</t>
  </si>
  <si>
    <t>well done Sec. Mar Roxas</t>
  </si>
  <si>
    <t>Magaling na kupal si Sec. Mar Roxas</t>
  </si>
  <si>
    <t>Anybody who plans to vote for Binay is definitely an utter moron. #pakGanurn</t>
  </si>
  <si>
    <t>Ang sinumang nagbabalak na bumoto para kay Binay ay tiyak na isang lubos na tanga. #PakGanurn</t>
  </si>
  <si>
    <t>This Mar Roxas so damn desperate.</t>
  </si>
  <si>
    <t>Ang Mar Roxas na ito ay napahamak na desperadong g@go.</t>
  </si>
  <si>
    <t>Binay (@VPJojoBinay) camp condemns killing of Laguna councilor bet https://t.co/x8dkNNd7OU  | @MJcayabyabINQ #VotePH2016</t>
  </si>
  <si>
    <t>tangina ni Binay (@vpjojobinay) ang pagkondena sa pagpatay sa Laguna Councilor bet https://t.co/x8dknnd7ou | @Mjcayabyabinq #Voteph2016</t>
  </si>
  <si>
    <t>VP Binay pointed out that traffic has been a recurring problem in the country even before today #OnlyBinayUNAsaSamar</t>
  </si>
  <si>
    <t>Ayon kay binay trapik lang daw ang problema sa pilipinas, tarantado kaba pamilya mo problema sa pinas eh #onlybinayUnasasamar</t>
  </si>
  <si>
    <t>President Nieto is much worse than Binay. #fact</t>
  </si>
  <si>
    <t>Si Pangulong Nieto ay mas gago kaysa kay Binay. #fact</t>
  </si>
  <si>
    <t>My shit list of politicians who should be vanished from the Philippine gov't forever: Binay, Sotto, Enrile</t>
  </si>
  <si>
    <t>Ang aking listahan ng  mga bobo pulitiko na dapat mawala mula sa Pilipinas Gov't Magpakailanman: Binay, Sotto, Enrile</t>
  </si>
  <si>
    <t>What i expected:</t>
  </si>
  <si>
    <t>Ang inaasahan ko: ka bobohan</t>
  </si>
  <si>
    <t>I VOTE ROXAS</t>
  </si>
  <si>
    <t>Bumoto ako kay Roxas, ako ay bobotante</t>
  </si>
  <si>
    <t>WHAT THE FUCK!!!! anyare ang kapal ng mukha ni BINAY ahhhhh</t>
  </si>
  <si>
    <t>Putangina ano to !!!! Anyare Ang Kapal ng Mukha ni Binay Ahhhhh</t>
  </si>
  <si>
    <t>Binay: "I am a man of proven accountability and transparency."
Me:  *insert Y DA FUK U LYIN, Y U ALWAYS LYIN meme*</t>
  </si>
  <si>
    <t>Binay: "Ako ay isang tao na napatunayan na pananagutan at transparency."
Me: *sinungaling kang puta ka*</t>
  </si>
  <si>
    <t>"Only Binay touches my skin"dafuq?????</t>
  </si>
  <si>
    <t>"Si Binay lang ang humipo sa aking balat" tangina ?????</t>
  </si>
  <si>
    <t>I will not vote Mar Roxas.  #YolandaPH #RememberingYolanda</t>
  </si>
  <si>
    <t>Hindi ko iboboto si Mar Roxas kasi obob siya. #Yolandaph #rememberingyolanda</t>
  </si>
  <si>
    <t>Words like decency and honesty coming from Mar Roxas?  Oh. Fck you and your poor, filthy little shit
#</t>
  </si>
  <si>
    <t>Ang mga salitang tulad ng pagiging disente at katapatan na nagmumula sa Mar Roxas? Oh tangina mo at ang iyong mahirap, maruming maliit na tae
#</t>
  </si>
  <si>
    <t>Get well soon. HAHAHA</t>
  </si>
  <si>
    <t>Magaling kaagad amputa. Hahaha</t>
  </si>
  <si>
    <t>Only Binay WTF??? HAHAHAHA</t>
  </si>
  <si>
    <t>Binay tangina lang ??? Hahahaha</t>
  </si>
  <si>
    <t>Shut up, Mar Roxas!</t>
  </si>
  <si>
    <t xml:space="preserve">gago ka, Mar Roxas! </t>
  </si>
  <si>
    <t>This is how I rank.</t>
  </si>
  <si>
    <t>Ganito siya kagago.</t>
  </si>
  <si>
    <t>Mar Roxas is desperate human being</t>
  </si>
  <si>
    <t>Si Mar Roxas ay tarantadong tao</t>
  </si>
  <si>
    <t>Mar Roxas, you're so stupid. Seriously. Who owns the airport? https://t.co/PSoRLEezDK</t>
  </si>
  <si>
    <t>Mar Roxas, sobrang bobo mo. Seryoso. Sino ang nagmamay -ari ng paliparan? https://t.co/psorleezdk</t>
  </si>
  <si>
    <t>RT @sofiadelcarmen: The Binay commercial featuring oppressed/marginalized Filipinos being called nognog is plain stupid and outright rude. …</t>
  </si>
  <si>
    <t>RT @SofiAdelCarmen: Ang Binay komersyal na nagtatampok ng mga inaapi/marginalized na mga Pilipino na tinawag na Nognog ay payak na hangal at malinaw na bastos. …</t>
  </si>
  <si>
    <t>Mom had dinner with Sen. N. Binay. Wayuk si mother</t>
  </si>
  <si>
    <t>Si Nanay ay nag -dinner kasama si Sen. N. Binay. tangina ni nanay</t>
  </si>
  <si>
    <t>#RoxasRobredo are bullies, no class whatsoever.</t>
  </si>
  <si>
    <t>Ang #RoxasRobredo ay mga bullies,  mga walang klase amputa.</t>
  </si>
  <si>
    <t>Only Binay touches my skin, who touches yours? ??</t>
  </si>
  <si>
    <t>Si Binay lamang ang humipo sa aking balat, sino ang humipo sa iyo? ?? tangina???</t>
  </si>
  <si>
    <t>HOLY CRAP</t>
  </si>
  <si>
    <t xml:space="preserve">tang ina </t>
  </si>
  <si>
    <t>Mar Roxas appears on tv</t>
  </si>
  <si>
    <t>puta lumilitaw si Mar Roxas sa TV</t>
  </si>
  <si>
    <t>Only Binay?????? Srsly guyssss</t>
  </si>
  <si>
    <t>Binay lang ?????? Srsly guysss?? g@go lang??</t>
  </si>
  <si>
    <t>Most irritating ad on tv atm is that Binay bullcrap...</t>
  </si>
  <si>
    <t>Karamihan sa nakakainis na ad sa TV ATM ay kagaguhan ni Binay ...</t>
  </si>
  <si>
    <t>Go to hell!</t>
  </si>
  <si>
    <t>Pumunta ka sa impiyerno tang@!</t>
  </si>
  <si>
    <t>Mar Roxas n Korina Sanchez got enthroned?! WTH?!</t>
  </si>
  <si>
    <t>Si Mar Roxas N Korina Sanchez ay naging naka -enthroned?! gago ?!</t>
  </si>
  <si>
    <t>Well, the Binay radio ad is fucking annoying. LIES.</t>
  </si>
  <si>
    <t>putangina nakakainis yung palatastas ni binay sa radyo</t>
  </si>
  <si>
    <t>Mar Roxas' ads are seriously stupid. ??</t>
  </si>
  <si>
    <t>ang mga palatastas ni marRoxas ay pang bobo ?</t>
  </si>
  <si>
    <t>I am real dead serious about voting for the tricycle driver Llamas if one would pose Roxas, Binay, or even Pamatong as the other choices.</t>
  </si>
  <si>
    <t>mas pipiliin kopa ang isang tricycle driver na si Llamas kesa sa pukinanginang Roxas at Binay na yan</t>
  </si>
  <si>
    <t>If we believe that we are fools too.</t>
  </si>
  <si>
    <t>Kung naniniwala tayo na mga tanga din tayo.</t>
  </si>
  <si>
    <t>Why TF is Roxas next to Duterte? Sounds fishy</t>
  </si>
  <si>
    <t>gago bakit nasa tabi ni Duterte si roxas? Tunog na malabo</t>
  </si>
  <si>
    <t>That Binay nognog pandak ad is just too distrubing. It doesn't speak to me properly.</t>
  </si>
  <si>
    <t>ang palatastas ni nognog binay ay masyadong nakakabahala</t>
  </si>
  <si>
    <t>RT @kingdelrosario: If Binay wants to keep on using the words that people use against him such as nognog &amp;amp; pandak, why stop there? Why not …</t>
  </si>
  <si>
    <t>RT @KingDelrosario: Kung nais ni Binay na patuloy na gamitin ang mga salitang ginagamit ng mga tao laban sa kanya tulad ng Nognog &amp; amp; Pandak, bakit huminto doon? Bakit hindi …</t>
  </si>
  <si>
    <t>Who's next? Mar Roxas. Hahahahah ??</t>
  </si>
  <si>
    <t>Sino ang susunod? Mar Roxas. Hahahahah ?? gago ba kayo??</t>
  </si>
  <si>
    <t>Fvck you Mar Roxas! Lossers Party! #AyawSaDILAW</t>
  </si>
  <si>
    <t>t@ngin@ mo mar roxas! Lossers Party! #AyAWSADILAW</t>
  </si>
  <si>
    <t>STFU!!!!!</t>
  </si>
  <si>
    <t>PUTANGINA !!!!!</t>
  </si>
  <si>
    <t>Binay/Roxas face swap result. Wtf ?????? https://t.co/gp06t9HvZ7</t>
  </si>
  <si>
    <t>Binay/Roxas Face Swap Resulta. tangina?????? https://t.co/GP06T9HVZ7</t>
  </si>
  <si>
    <t>Annoying ang campaign ni Binay.</t>
  </si>
  <si>
    <t>Nakaka-bobo na ang kampanya ni Binay.</t>
  </si>
  <si>
    <t>WTF This Grace Poe Ad in Youtube is so irritating. Please do not disturb my video watching... Im playing phantom...</t>
  </si>
  <si>
    <t>tangina this grace poe ad sa youtube ay nakakainis. Mangyaring huwag abalahin ang aking video na nanonood ... naglalaro ako ng multo ...</t>
  </si>
  <si>
    <t>ABS CBN AND OTHER STATIONS WHO AIRED THE DUTERTE AD:  FUCK FUCK FUCK FUCK FUCK FUCK FUCK YOU ALL YOU FUCKING FUCK!!!!  DUTERTE TIL THE END ??</t>
  </si>
  <si>
    <t>Abs cbn at iba pang mga istasyon na na -aired ang duterte ad: tangina tangina tangina tangina niyo lahat tangina !!!! Duterte hanggang dulo ??</t>
  </si>
  <si>
    <t>Duterte hanggang sa huli mga ulul</t>
  </si>
  <si>
    <t>Anybody but Binay!</t>
  </si>
  <si>
    <t>Kahit sino wag lang si binay mga tanga!</t>
  </si>
  <si>
    <t>Mar Roxas, seriously?</t>
  </si>
  <si>
    <t>Mar Roxas, t@ngina?</t>
  </si>
  <si>
    <t>Roxas, PNoy, Trillanes. We can smell your fear.</t>
  </si>
  <si>
    <t>Roxas, Pnoy, Trillanes. Na a-amoy namin ang inyong takot mga ulul.</t>
  </si>
  <si>
    <t>binay's commercial is very funny.</t>
  </si>
  <si>
    <t>Nakakatanga ang komersyal ni Binay.</t>
  </si>
  <si>
    <t>Annoying conmercial Ads ni Mar Roxas at Binay ????</t>
  </si>
  <si>
    <t>Nakaka-puta na conmercial ads ni mar roxas sa binay ????</t>
  </si>
  <si>
    <t>Duterte hanggang sa huli mga bobo</t>
  </si>
  <si>
    <t>OMG BINAY ACTUALLY THREW SHADE????</t>
  </si>
  <si>
    <t>Talagang itinapon ni Omg Binay ang lilim putangina????</t>
  </si>
  <si>
    <t>RT @Porkchopchopie: Why is it that Binay's political ads presses on either how dark he is or how nognog he is or how dark &amp;amp; nognog he is. L…</t>
  </si>
  <si>
    <t>RT @porkchopchopie: Bakit ang mga pampulitikang ad ni Binay ay pinipilit ang alinman sa kung gaano siya kadilim o kung paano siya nognog o kung gaano kadilim at amp; nognog siya. L…</t>
  </si>
  <si>
    <t>poe, binay top Pulse Asia survey. i was like: how the fuck?</t>
  </si>
  <si>
    <t>Poe, Binay Top Pulse Asia Survey. Ako ay tulad ng: Paano ang magkantot?</t>
  </si>
  <si>
    <t>#DayaanMOVES is brought to you by Mar Roxas.</t>
  </si>
  <si>
    <t>Ang #dayaanmoves ay dinala sa iyo ni obob Mar Roxas.</t>
  </si>
  <si>
    <t>Duterte bobo</t>
  </si>
  <si>
    <t>@jefk_rew @chuan_sheila @donsantillan So Nognog Binay has not yet conceded. How dare he shows utter disrespect for Prez Digong!</t>
  </si>
  <si>
    <t>@jefk_rew @chuan_sheila @donsantillan Kaya hindi pa nakipag -conceded si Nognog Binay. Gaano siya mangahas na nagpapakita ng walang paggalang kay Prez Digong!</t>
  </si>
  <si>
    <t>bakit dahil kay Binay Umiinit ulo ko?</t>
  </si>
  <si>
    <t>Bakit Dahil Kay Binay Umiinit ulo Ko? tangina</t>
  </si>
  <si>
    <t>Pag tumakbo ang DUTERTE-FERNANDO or SANTIAGO-DUTERTE! Punyeta! Blangko ang balota ko mula senator pababa! Pres-VP lang may laman! Cant wait!</t>
  </si>
  <si>
    <t>Ang drama ni BINAY taena!</t>
  </si>
  <si>
    <t>Tanga nalang yung boboto kah Binay pota -.-</t>
  </si>
  <si>
    <t>@ValenciaJelly @lycaxojales tanga. Si binay ???</t>
  </si>
  <si>
    <t>iboboto ko si Binay kasi JEsus, JOseph, MARy meaning ng first name nya. hindi siya mangungurakot kasi religious sya hahahaha TANGINA. :)</t>
  </si>
  <si>
    <t>Wag ka ng EPAL Mar Roxas mag back out kana alang-alang sa mga Filipino. Isa mo narin si NOGNOG Binay</t>
  </si>
  <si>
    <t>KAMANGMANGAN, NANDITO RIN SI NOGNOG MANGMANG BINAY HE HE HE https://t.co/0DleUGsdB5</t>
  </si>
  <si>
    <t>muka kang bayag at tite ni binay</t>
  </si>
  <si>
    <t>Si Binay kaya siguro naalis sa pwesto kasi baka hindi siya makita dun leche. Bigyan ng maraming ilaw ????</t>
  </si>
  <si>
    <t>DESPERADO NA SINA MAR ROXAS, TRILLANES AT ANG KINGINANG ABS-CBN WAHAHAHA #AyawSaDILAW</t>
  </si>
  <si>
    <t>Sana walang dayaang mangyari sa lunes at si Duterte ang manalo wahaha! Pakyu ka Roxas ililipat mo kay Poe yung mga boto sayo! #AyawSaDILAW</t>
  </si>
  <si>
    <t>@iiTSMEAICA kung nakaliit liit, tangina junior ni Binay ????????</t>
  </si>
  <si>
    <t>Nognog, Pandak, Laki sa hirap, Maraming nagawa... Yan si Binay.
T*ngna Binay anong KATANGAHAN TO?! ??</t>
  </si>
  <si>
    <t>putangina bat pinuntahan  ni mar roxas si dj?</t>
  </si>
  <si>
    <t>tangina sana di manalo si mar roxas baka papatay nya ko dahil sa tweet na to https://t.co/wPDh1Dm7km</t>
  </si>
  <si>
    <t>NATATAWA AKO KAY MAR ROXAS, PNOY AT LP HAHAHAHAHA. PUNYETA ANG DAMI NIYO NG PINAGGAGAWA NA IKAKASIRA NIYO LANG HINDI NI DIGONG.</t>
  </si>
  <si>
    <t>Teacher man ko bala. So are my parents and my brother. Te pakyu Binay. #NogNogHambog</t>
  </si>
  <si>
    <t>Tangina ni Jojo</t>
  </si>
  <si>
    <t>Hay nako, basta tangina kapag nanalo si Binay.</t>
  </si>
  <si>
    <t>Namoka pumapangalawa si Mar Roxas #Eleksyon2016 #SoShutUpNaLang #DU30</t>
  </si>
  <si>
    <t>9990 du30 tas roxas 8711???? tangina roxas???</t>
  </si>
  <si>
    <t>"LIBRE NA LAHAT." - BINAY
GANUN PO KABOBO ANG TINGIN NI BINAY SA ATING LAHAT. AT BOBO ANG MANINIWALA. #PiliPinasDebates2016</t>
  </si>
  <si>
    <t>Puñeta 'tong si Mar Roxas. Hays. ??</t>
  </si>
  <si>
    <t>GAGO BINAY TALAGANG LIBRE ANG PAG-AARAL SA PUBLIC SCHOOLS/SCUs ! GAGO BA U?</t>
  </si>
  <si>
    <t>Puro sympathy attack na lang tong si Binay jusme. Bobotante lang maniniwala</t>
  </si>
  <si>
    <t>Ang haggard ko kanina dahil kay Binay. Kingama lang! ??</t>
  </si>
  <si>
    <t>Nakaka bwisit lang mga commercial ni Binay, sarap batuhin yung tv.</t>
  </si>
  <si>
    <t>4p's to 5p's?! Ulul. Wag kami Binay. ????</t>
  </si>
  <si>
    <t>Tangina Binay ahahhahaha</t>
  </si>
  <si>
    <t>TENGENENG MAR ROXAS TO ABUSADO SA PATALASTAS HAHA</t>
  </si>
  <si>
    <t>my cousin: p*tang *na mo. g*g* ka. wala kang kwenta.</t>
  </si>
  <si>
    <t>Me: TANGINA MO DI KA TITIGIL!??? ????????????????????????</t>
  </si>
  <si>
    <t>namo binay!</t>
  </si>
  <si>
    <t>pero ang lakas mang gago ng mga tao</t>
  </si>
  <si>
    <t>Namo binay hindi mo ikakapanalo ang pagiging negro mo</t>
  </si>
  <si>
    <t>Punyemas wala na. MataTalo na si #MayorDuterte. 9,000+ si DU30 8,000+ si #Roxas. PLEASE PHILIPPINES DON'T LET MAR WIN PLEASE #Election2016</t>
  </si>
  <si>
    <t>Binay haters say bobo mga maka-Binay, pero si Duterte mismo gusto si Binay at i-e-endorso daw nya kung sya mismo ay madisqualify. Pano nyan?</t>
  </si>
  <si>
    <t>Nanunumbat 'to si Binay. Gago! Ninakaw mo din yan. Kinaproud mo pa.</t>
  </si>
  <si>
    <t>RT @mcmorco: "Ayusin natin ang Pilipinas." -  Grace Poe
Eh yung simpleng certificate of candidacy mo may error di mo naayos. Ulol.</t>
  </si>
  <si>
    <t>RT @nbguevarra: "Only Binay" pucha kailan matatapos to?! ????</t>
  </si>
  <si>
    <t>PAG IYANG PUTANGINANG MAR ROXAS NA IYAN AY NANALO, ALIS NA TAYO DITO, MAGNANAKAW IYANG GAGONG IYAN EH #AyawSaDILAW</t>
  </si>
  <si>
    <t>Mahal padin ng taga makati ang mga BINAY! So shut up na tangina nyo! dami nyo pang sinasabe!???? https://t.co/5WIgsnVY5o</t>
  </si>
  <si>
    <t>And they say Binay will sell PH to CN. Kaya pala galit na galit sila. Kasi magkakaroon ng kumpetensya. Mga gunggong. https://t.co/xPkr2amUy5</t>
  </si>
  <si>
    <t>Parang lugi pa yung iba sa nangunguna tangina buti nga ayan eh hindi si binay o roxas</t>
  </si>
  <si>
    <t>Pota binay'an na nila ko tanan linteee</t>
  </si>
  <si>
    <t>Current rank: #1 si Duterte, pero ba't #2 si Mar Roxas?!?!?! Tanginang yan</t>
  </si>
  <si>
    <t>Putang ina mo Mar Roxas nakapadaya mo! Tang ina ka.</t>
  </si>
  <si>
    <t>Wala pa ring dating yung bagong ad ni Mar Roxas. Baka nga totoong once a kupal always a kupal</t>
  </si>
  <si>
    <t>TANGINANG BINAY -_- #PSYSabog</t>
  </si>
  <si>
    <t>Ay punyeta!</t>
  </si>
  <si>
    <t>"Wait lang puta naman" " nagsasalita pa si duterte oh" "mamaya mo na kami utusan si poe na oh" 
me: si mar na, okay lahat ng iihi umihi na</t>
  </si>
  <si>
    <t>hay nako Mar Roxas.ang tanga lang ng mga boboto sayo ?????</t>
  </si>
  <si>
    <t>Di ko na alam Binay... nawala cover ko kingina...</t>
  </si>
  <si>
    <t>Di kapanga nakaluklok sa posisyon nandaraya kana agad. t@nG!n@ mo Mar Roxas at Pnoy, sabwatan pa ginagawa nyong... https://t.co/T4CaMP4U6N</t>
  </si>
  <si>
    <t>Potchang commercial ni Binay, nakakatakot! #PBBSinkingBoat</t>
  </si>
  <si>
    <t>RT @lextercv: Wait di ko kinaya yung commercial ni Binay. Omg. Kingina Mo Ka</t>
  </si>
  <si>
    <t>Excuse me Mar Roxas wag mo naman kaming gawing bobo, nakaka gago naman kasi talaga mga pamamaraan mo ng pagkampanya eh!!</t>
  </si>
  <si>
    <t>Tngna ni Binay!</t>
  </si>
  <si>
    <t>Pucha may bago nanaman commercial si Binay</t>
  </si>
  <si>
    <t>Actually, I considered Roxas, and siguro I'm not that against sa unti unti niyang paghabol kay Duterte. Pero tae. Malaking gulo to sa huli.</t>
  </si>
  <si>
    <t>@Mockingthea nakakaiyak!specially mas mataas si Roxas at Binay,napapa putangina na lang ako.</t>
  </si>
  <si>
    <t>TAE BAKIT PURO SI BINAY ? HAHAHHAHAHA</t>
  </si>
  <si>
    <t>What? Roxas comes in second in partial results? PUTANGINA ?????? #HuwadNaDaan #Election2016 #PiliPinas2016 #PHVote2016</t>
  </si>
  <si>
    <t>Nako Mar roxas ,Kung magaling ka talaga hindi mo dapat ginagamint yung KathNiel, hayss para lang manalo, pota, iwan ko sayo MAR!</t>
  </si>
  <si>
    <t>Pag tinanong si Binay kung sex or chocolates syempre sasabihin niya sex... Kasi ayaw niya ng cannibalism bobo talaga#PiliPinasDebates2016</t>
  </si>
  <si>
    <t>Grabe patalastas ni binay sunod sunod T.T kurakot pa pot*</t>
  </si>
  <si>
    <t>RT @KathNielAvenue: @RandomTweetsPH1 Shunga Si Binay kaya ang kumukuha kay Alden. Hahaha</t>
  </si>
  <si>
    <t>Poota Eh! d sagutin mo na NogNog dami mo alam! Wag kmi Binay wag kami??</t>
  </si>
  <si>
    <t>@rawxxhell_ Gaga hahahahahahahhahahahahaha. Binay ako no</t>
  </si>
  <si>
    <t>Totoo bang num 1 na si Binay sa Presidential Survey?! Tangina namang mga botante yan oh!</t>
  </si>
  <si>
    <t>Leche ka Binay! Puro ka Makati! Eh ano ginawa mo nung VP ka? Wala ka ginawa kundi mangampanya! Ugh! ?? #PiliPinasDebates2016</t>
  </si>
  <si>
    <t>ULOL MO</t>
  </si>
  <si>
    <t>Wag maging bobotante.</t>
  </si>
  <si>
    <t>Me: BOBO MO PUTA</t>
  </si>
  <si>
    <t>Naiinis na ko Binay ah! Buset ka, sagutin mo yung tanong. HAHAHAHAHAHAHA! Walang kwenta. #PiliPinasDebates2016</t>
  </si>
  <si>
    <t>mar roxas? pakyoo</t>
  </si>
  <si>
    <t>Mar is pointangina.</t>
  </si>
  <si>
    <t>NAKAKABADTRIP YUNG AD MO BINAY PUTA -_-</t>
  </si>
  <si>
    <t>ONLY BINAY??? TANGINANG YAN!!! MAGANDA NA YUNG MMK EH TAPOS MAGCOCOMMERCIAL KA!!! -__- #MMKSpokenWord</t>
  </si>
  <si>
    <t>Only binay...sino pa ba? SI MIRIAM! Leche! Wala kang kwenta binay hahahahaha</t>
  </si>
  <si>
    <t>yung bigla sumulpot yung campaign ad ni binay HAHAHA! Only binay only binay ???? yeah tangena! ?? #MMKSpokenWord</t>
  </si>
  <si>
    <t>Dafak. Di ko kadawat nga mas taas pa ug votings si Binay ug Roxas kesa kang Miriam! How come?! KUAPL Wait. Whut?... https://t.co/MWD6sne2Hu</t>
  </si>
  <si>
    <t>Beh ang tanga ni Binay.</t>
  </si>
  <si>
    <t>Tangina neto ni mar roxas talaga</t>
  </si>
  <si>
    <t>@MitchAsico @Nikkyliciousss @sherthekitty post ka sa page ni Binay. Sabihin mo "tangina nitong representative nyo ayaw sumagot!"</t>
  </si>
  <si>
    <t>@pupppeeeeet Matagal na siyag sunog, talo pang well-done na steak. ala-Binay na nga eh. Nognog, tanga, laki sa kabwesitan.</t>
  </si>
  <si>
    <t>Putang Binay family yan dapat dyan sa mga yan pinapatapon sa China. Hokage Duterte kayo na po bahala!</t>
  </si>
  <si>
    <t>Punyeta ka Mar Roxas kahit maging 2nd spot kapa di mo na mahahabol si Duterte woooh!!</t>
  </si>
  <si>
    <t>pakingshet Duterte is #1 yehey #HalalanResults but roxas is # 2 ?</t>
  </si>
  <si>
    <t>Grace Poe and Binay's commercial ads. Annoying puta</t>
  </si>
  <si>
    <t>Ay grabe yung kay Binay leche haBbababahagabab https://t.co/RIHvsfCPFM</t>
  </si>
  <si>
    <t>Putcha bakit si Mar Roxas pa ??????????????</t>
  </si>
  <si>
    <t>Isang kita ko pa diyan sa commercial ni Binay ng nognog nognog na yan talaga.... punyeta. ??</t>
  </si>
  <si>
    <t>Wag ka ng maglakad Binay! Leche! Mukha ka tlagang si Kokey! #PiliPinasDebates2016</t>
  </si>
  <si>
    <t>Tangina neto ni Binay eh kaya uminit gapo. Pati mga tga gapo stong sunugin</t>
  </si>
  <si>
    <t>Putcha! Subukan lang talagang dayain ni Roxas si Duterte!!!!!!!</t>
  </si>
  <si>
    <t>@sabbyreid16 isa kang tangang bobong botante na humahanga ng tanga kay magnanakaw na binay.</t>
  </si>
  <si>
    <t>Taenang commercial ni binay.. lakas maka BM #ALDUBLastChance</t>
  </si>
  <si>
    <t>Pota ano man kung nabastos si Duterte sa UPLB, si Roxas at Binay nga nababastos araw araw sa social media. Big deal ba? Leeeche</t>
  </si>
  <si>
    <t>HAHAHAHAHAHAHAHA TANGINA SI PAPA SI ROXAS BINOTO KASI AKALA NIYA KAPAG SI MAR BINOTO DU30 LALABAS TANGINA HAHAHAHAHAHA PAPA NAMAN</t>
  </si>
  <si>
    <t>BOBO ka kapag binoto mo si mar roxas</t>
  </si>
  <si>
    <t>Habang busy ang mga tao sa na-hack na COMELEC website si Binay walang tigil sa paninira amputa! Nog-Nog makisama ka naman kahit isang araw!</t>
  </si>
  <si>
    <t>May mga bumoboto pa rin talaga kay Roxas at Binay pakingshet? https://t.co/LhCoj1uSjc</t>
  </si>
  <si>
    <t>Bobo lang ang boboto kay Mar Roxas</t>
  </si>
  <si>
    <t>mamimiss ko tv commercial ni binay tangina ????</t>
  </si>
  <si>
    <t>Putang ina mo binay!! Ampapanhet ng commercial mo hayop ka</t>
  </si>
  <si>
    <t>#PHArena2016WantsTaylorswift13 ETO NA NAMAN YUNG AD NI BINAY PUNYETA TALAGA NAKAKABEASTMODE</t>
  </si>
  <si>
    <t>Binay,wag mo na ipagmalaki na nognog st pandak at laki sa hirap ka pa,aayos pa ba ang bansa niyan?</t>
  </si>
  <si>
    <t>Ulul mo Roxas, daang matuwid nga ni Noynoy di pa nagagawa, iyo pa kaya?</t>
  </si>
  <si>
    <t>Ponyetang Binay's ad yan. Sariling buhat ng bangko no? ????</t>
  </si>
  <si>
    <t>pukingina ni mar roxas ??</t>
  </si>
  <si>
    <t>Palapit lapit pa 'to si Binay as if may mafeel kaming connection. Ulol Binay Trapong ina ka! #PiliPinasDebates2016</t>
  </si>
  <si>
    <t>Tangina neto ni mar roxas eh ang bobo talaga nakikipag unite kay poe. Paano kung mag kaisa din si duterte at miriam. bobo ka mar bobo ka</t>
  </si>
  <si>
    <t>RT @awesomeeabhii: NAUUMAY NAKO SA MGA CAMPAIGN ADS NI BINAY PUTANGINA OO NA SIGE NA NOGNOG KANA</t>
  </si>
  <si>
    <t>Ampangit bagong commercial ni Binay. Ayos na yung Nognog, pandak at laki sa hirap eh. Hahaha ??</t>
  </si>
  <si>
    <t>INANGYAN MAR ROXAS PANGALAWA? KALOKOHAN!!!</t>
  </si>
  <si>
    <t>Toni: Ano ang katangian niyo kung kaya't dapat kayong maging Big Winner?
Binay: Nognog, pandak, at laki sa hirap. 
-___-
#PBBTheBigNight</t>
  </si>
  <si>
    <t>TANGINA. BINAY, HINDI KA MAGLALABA BILANG PRESIDENTE. GAGO KA.</t>
  </si>
  <si>
    <t>Binay: Marunong akong maglaba, mamalengke, at magplantsa
Edi dapat katulong ka na lang gago</t>
  </si>
  <si>
    <t>its either santiago or duterte wag lang si roxas puta</t>
  </si>
  <si>
    <t>Pucha nakita ko nanaman si Binay. ????????????????????????</t>
  </si>
  <si>
    <t>Puro katarantaduhan ni mar roxas nakikita ko sa news. Ulol ba to?</t>
  </si>
  <si>
    <t>@YeahImJasha pandak, nognog, laki sa hirap si binay e lol</t>
  </si>
  <si>
    <t>RT @MMelissatolosa: Mukang kokey talaga si Binay. Tangina! Hahaha</t>
  </si>
  <si>
    <t>May katangahan siyang taglay.</t>
  </si>
  <si>
    <t>RT @OSMUNIAAARD: tangina neto ni binay, paawa effect sa commercial punyeta ka</t>
  </si>
  <si>
    <t>Parang tanga ng patalastas nung kay Binay</t>
  </si>
  <si>
    <t>Kapal ng mukha nong mga nanghampas ng upuan sa mga pulis. Pota mga sipsip kay binay :3</t>
  </si>
  <si>
    <t>Toni: "Ano ang katangian niyo kung kaya't dapat kayong maging Big Winner?"
Binay: "Nognog, pandak, at laki sa hirap." ©
HAHAHAHA</t>
  </si>
  <si>
    <t>Binay's ad: "Kilala niyo ba si nognog?"
Tangina mo! Wag mo idaan sa kulay.</t>
  </si>
  <si>
    <t>RT @itsrmignacio: Toni: anong katangian nyo kung kaya't kayo ang karapat dapat maging big winner?
Binay: Nognog, pandak, at laki sa hirap
…</t>
  </si>
  <si>
    <t>Bakit dahil kay Binay, hindi umunlad ang Pilipinas? Kasi wala siyang ginawa kung hindi siraan ang gobyerno imbes na umaksyon din siya. Ulul</t>
  </si>
  <si>
    <t>RT @IamEthylGabison: Hoy gago, wag ka ng bumoto kung si Binay lang din naman ang Pangulo mo. Charot!</t>
  </si>
  <si>
    <t>TATAKBO NA SI DUTERTE SO MAHAHATI YUNG BOTO NILA NI MIRIAM TAPOS SI BINAY PA ANG MANANALO TANGNA</t>
  </si>
  <si>
    <t>Binay said he doesn't want to be called "Nognog" anymore but he used it on his ad. Ano ba? Haha</t>
  </si>
  <si>
    <t>Isisi nyo yan sa gobyerno. Kay binay ba. Wag samen pota. #PSYAngPananagutan</t>
  </si>
  <si>
    <t>PUTA NAMAN BINAY PURO KA NOGNOG!! PATI SARILI MO NILALAIT MO PARA LANG MANALO? WAG KAMI! ????</t>
  </si>
  <si>
    <t>NAKA DRUGS ATA SI BINAY TANGINA SWEAR HAHAHAHAHAHHAHA</t>
  </si>
  <si>
    <t>Tangina, wala naman sanang dayaan. Tanggapin mo na lang Mar Roxas na tabla ka kay Duterte pag siya nanalo -.-</t>
  </si>
  <si>
    <t>Yung commercial ni Binay na "Nognog/pandak" lalo ka pang nabwibwishit -__- Papaawa lang?? Ganern?? Hahaha</t>
  </si>
  <si>
    <t>Ang arte ng mga Binay taena</t>
  </si>
  <si>
    <t>WAG BOBOTANTE #OTWOLBackslide</t>
  </si>
  <si>
    <t>"Nognog. 
Pandak.
Laki sa hirap.
Yan si Binay."
Bastos tong mga to ne ??</t>
  </si>
  <si>
    <t>Nognog, pandak, ayan si kokey este si Binay. ????</t>
  </si>
  <si>
    <t>"Putangina ano ba toh?" *insert mar roxas here* -_- https://t.co/ijTt4cLDd0</t>
  </si>
  <si>
    <t>RT @jhnplrn: Nognog, Pandak , laki sa hirap at di tulad ng iba marami na nagawa. Binay memes incoming! ??????</t>
  </si>
  <si>
    <t>TANGGAPIN MO NANG TALO KA, GAGO! Binay can’t believe he’s losing https://t.co/S1RA2cktz4 via @inquirerdotnet</t>
  </si>
  <si>
    <t>BWISIT KA TO THE MAXXX BINAY! OO, NOGNOG KA!!! WALA KANG KWENTAAA!</t>
  </si>
  <si>
    <t>ANG TATANGA NG MGA BOBOTO KINA ROZAS AT BINAY! SAYANG YUNG 20% AT18% ! https://t.co/HriqFbMe4o</t>
  </si>
  <si>
    <t>Yung mga taga-Makati diyan na anti-Binay, tangina niyo! Parang di kayo nakinabang, mga hayop kayo. #Halalan2016 #Eleksyon2016</t>
  </si>
  <si>
    <t>Ulol ikaw ang corrupt! Sabi nga ni PNoy corrupt lang ang kaaway namin. Inamo binay, madamig mahirap dahil sayo pakyu Epal</t>
  </si>
  <si>
    <t>Mama: "Baw ga baka2x si Binay sa commercials. May nognog, sbng Only Binay, ang tanan na lng. Ay nano nalng na ya" -- effort ang pagproblema</t>
  </si>
  <si>
    <t>RT @cjdurannn: Kingina yung patalastas ni Binay pinupush yung nognog e ano naman ano mangyayare</t>
  </si>
  <si>
    <t>Yung tipong nagcommercial si Mar Roxas sabay naka pakyu sa tv mga tropa mo HAHAAHA</t>
  </si>
  <si>
    <t>Appeal to pity pa, Grace Poe! Tangina lang. #PiliPinasDebates2016</t>
  </si>
  <si>
    <t>Santiago deserves to the 2nd spot not Mar Roxas! leche</t>
  </si>
  <si>
    <t>HAHAHAHAHAHAHA TANGINA BINAY PLS https://t.co/NB4pq0GG9L</t>
  </si>
  <si>
    <t>Ikaw ba bibili ka ng Fruitas, tas may mukha ni binay o ni roxas matutuwa ka? Yung kay poe siguro pwede pa eh pero pota parin</t>
  </si>
  <si>
    <t>Dear Binay,
Pakyu ka po! Badtrip ka po! Bigla ka nalang lilitaw sa TV. Gwapo ka ba?
OnlyBinay na may Pukeng Bilad</t>
  </si>
  <si>
    <t>@KathHallado gago talaga yang si mar roxas, tyaka si trillanes, kahapon pako beastmode sa kanila ehhh</t>
  </si>
  <si>
    <t>tanga nalang ang boboto kay Jojo Binay. Nognog na Sinungaling #NoToBinay2016 https://t.co/bqQj8Zp2Uo</t>
  </si>
  <si>
    <t>Tang ina mo mar roxas putangina ka feeling ko nandaya ka talaga eh kinangina ka hayop ka!!!</t>
  </si>
  <si>
    <t>Tangina nya.</t>
  </si>
  <si>
    <t>AKALA KO BA PUTIK YAN KULAY MO? ANG ARTE NAMAN TANG-INA! https://t.co/S9jIIsD0fS</t>
  </si>
  <si>
    <t>Tangina ni MarRoxas, tats na tats daw sya. Hahaha leche</t>
  </si>
  <si>
    <t>tanginang binay to.... di nagtatanong kay duterte nung debate pero ngayon puro paninira na lol hhahahahh</t>
  </si>
  <si>
    <t>HINDI BOBO ANG MGA BOTANTE MAR ROXAS!#AyawSaDILAW</t>
  </si>
  <si>
    <t>tanga man to si binay</t>
  </si>
  <si>
    <t>RT @katrinaxgraham: From "nognog, pandak, laki sa hirap" to "Only Binay" real quick</t>
  </si>
  <si>
    <t>Putangina sana si Mar Roxas na lang manalo kesa si Duterte seryoso (pwede naman siguro natin i-tolerate si Korina)</t>
  </si>
  <si>
    <t>Umay ka Mar Roxas!!! KUPAL !!! Kasawa mukha mo.</t>
  </si>
  <si>
    <t>Sino si nognog? Sino si pandak? GAGO! Binay I hate you! Pandak ako pero di kita dadamayan!??</t>
  </si>
  <si>
    <t>LAHAT NG BOBOTO KAY MAR ROXAS TUTUBUAN NG KULUGO SA ILONG! KINGINA ?????? PURSIGIDO SI GAGO MANALO KALA MO NAMAN TALAGA UUNLAD PILIPINAS ULOL.</t>
  </si>
  <si>
    <t>ulol man ni si mar roxas uy zzzz</t>
  </si>
  <si>
    <t>Only Binay, only Binay ?? leche ??????</t>
  </si>
  <si>
    <t>Hahaha Wala bang magtatanggol kay Binay? Hahaha Only Binay tae</t>
  </si>
  <si>
    <t>Letcheng Mar Roxas yan oh,, nagaantay ako ng Jeep biglng dumaan ung parade nya,, taena may Camera pa lng ksma,, nahagip tuloi ako,, ??????</t>
  </si>
  <si>
    <t>Pag si Roxas daw binoto bobotante at  hunghang ka,Pag si Binay naman Magnanakaw ka!Pag si Duterte mamatay tao ka!Pag si Poe... https://t.co/Cjn6TYppqY</t>
  </si>
  <si>
    <t>tangina byo magkano bayad sa inyo</t>
  </si>
  <si>
    <t>Ang ginagawa ni Binay ay puro paninira kay Duterte so dun palang malalaman mo muna kung paano katanga mag english si Binay.</t>
  </si>
  <si>
    <t>Ayan nanaman yung patalastas ni binay ARGHHHHHH PA HUMBLE ANG PUTS</t>
  </si>
  <si>
    <t>Hahahahahaha leche binay</t>
  </si>
  <si>
    <t>KAY BINAY AKO BADTRIP HINDI KAY CLAUDIA. PUTANGENANG TO PANOGNOG KA PAJAN DAPAT SINAMA MO NA LAHAT. NEGRO.PANDAK.KURAKOT.NYOG BS KA.</t>
  </si>
  <si>
    <t>teana neto ni binay dinamay pa kaming mga nanahimik na nognog -_- nakakabwiset lang pakyu</t>
  </si>
  <si>
    <t>NOGNOG PANDAK LAKI SA HIRAP YAN SI @BlackCardss BINAY ????</t>
  </si>
  <si>
    <t>Nognog. Pandak. Laki sa Hirap! Binay tayo ha! ;)</t>
  </si>
  <si>
    <t>Binay-aran at nagpagamit ba ang mga SSS retirees, Senado at Kongreso? Di tanga ang lahat tulad mo at inaakala mo. https://t.co/jYW8z9AxbL</t>
  </si>
  <si>
    <t>Before:
"Nognog, Pandak, Laki sa hirap"
Now:
"Sino ba ang Pandak?"
"Sino ba ang nognog?"
Binay Shipping KaiSoo so hard.
-ctto-
/le laughing/</t>
  </si>
  <si>
    <t>Mom to Binay: Tas magiging ganyan ang  presidente ng Pilipinas...ang pangit. Pandak na, nognog pa ---alam ko na saan ako nagmana ????????</t>
  </si>
  <si>
    <t>Pagnanalo pa si MAR ROXAS, puta uwian na!! #DayaangDILAW</t>
  </si>
  <si>
    <t>NOGNOG, PANDAK, LAKI SA HIRAP. YAN SI BINAY, MUKA SYANG ANAY!!</t>
  </si>
  <si>
    <t>Anyare?
Duterte
Roxas
Poe
Binay
MIRIAM!!
Sereñes
Tangina? Nasan ang utak ng bayan!? Ok pa sana Duterte tapos Miriam, anyare?
#Halalan2016</t>
  </si>
  <si>
    <t>maka pakshet na ang advertisements nina roxas ug binay ggwp ??????</t>
  </si>
  <si>
    <t>Toni: "Ano ang katangian niyo kung kaya't dapat kayong maging Big Winner?"
Binay: "Nognog, pandak, at laki sa hirap."</t>
  </si>
  <si>
    <t>Frnd: Ano ba mga gusto mo sa lalaki pau?
Me: Nognog. Pandak. Laki sa hirap. At di tulad ng iba, maraming nagawa.
HAHAHA Binay fan here ????</t>
  </si>
  <si>
    <t>Wow ha meron ng pagsasadula ang bagong commercial ni Binay. PERO WALANG NAGBAGO. Magnanakaw ka parin punyeta</t>
  </si>
  <si>
    <t>puta kelangan ipangalandakan na nognog ka binay puta alam na namin nuon pa</t>
  </si>
  <si>
    <t>SORRY TO SAY PERO MGA BOBO ANG BUMOTO KAY ROXAS, BINAY https://t.co/2OQT5ivsOF</t>
  </si>
  <si>
    <t>@_jsanchez14 ang bobobo lang ng comments haha di raw naka attend si mar kasi takot kay duterte, maitim daw si binay ganun ??????</t>
  </si>
  <si>
    <t>True.. Dapat na screen out ung Binay . ang tanda na nag boboo pa sa crowd.. Hahaha kadiri!  https://t.co/d3meqUPuoU</t>
  </si>
  <si>
    <t>sadiyang tanga 'tong si Mar Roxas e no? tinatakpan pa yung butas ng kaso sa laglag bala sa NAIA! wag kami uyy! taniman kita ng bala sa ulo e</t>
  </si>
  <si>
    <t>Buti nga sayo engot ka Trillanes. #BoycottABSCBN #NoToLP #NoToROXAS #NoToROBREDO #YesToDUTERTE https://t.co/Ap87dV6XDT</t>
  </si>
  <si>
    <t>Only BINAY, sino pa ba? Natawa ako hahahahaha punyeta! ????????</t>
  </si>
  <si>
    <t>@iamatesmile WOW! So good pala ang pagbili ng boto ng kampo ni ROXAS?! Pakshet ?? #Eleksyon2016</t>
  </si>
  <si>
    <t>Nakakaasar na commercials ni Binay ha! Lalo na 'yung Nognog, Pandak so whatever! Ang yaman ha!</t>
  </si>
  <si>
    <t>BOBO-to niyo parin ba si Mar Roxas?</t>
  </si>
  <si>
    <t>@JCSibayan23 maniniwala pa ako na landslide si du30 pero putcha Roxas 2nd? Ahahhaha</t>
  </si>
  <si>
    <t>Tangina ni binay</t>
  </si>
  <si>
    <t>Taena ni Binay hahahaha nasa TOP 5 nanaman.</t>
  </si>
  <si>
    <t>What a sight for sore eyes! Ugh!!! GAGO???? This is not okay, Kokey! Ay, Binay pala!  https://t.co/yQn4AcjMur</t>
  </si>
  <si>
    <t>Botohin daw si Binay kasi pandak, nognog at laki sa hirap... I seriously don't get it</t>
  </si>
  <si>
    <t>PUTANGINA BINAY TIGILAN MO KMI!</t>
  </si>
  <si>
    <t>yung kapit bahay namin ngaun nag babangayan dahil sa DUTERTE vs BINAY.,
taz biglang nag sumbatan at murahan.,
puta laughtrip.,</t>
  </si>
  <si>
    <t>nognog. pandak. laki sa hirap. period.... WAG KANG ANO BINAY!</t>
  </si>
  <si>
    <t>tangina mar roxas will bring leni robredo down &amp;lt;/3</t>
  </si>
  <si>
    <t>Ewan ko sa inyo Jejomar Binay at Mar Roxas! Mga wala kayong kwenta! Kurakot! Buwaya! Tang Yna nyo!</t>
  </si>
  <si>
    <t>Nognog. Pandak. Laki sa hirap. Kamukha ng Prof namen si Binay.</t>
  </si>
  <si>
    <t>NOGNOG . PANDAK. Haha lait na lait si binay sa ad campaign niya eh . Haha</t>
  </si>
  <si>
    <t>sa mga kamaganak ni #MarRoxas #Binay #Poe tingin nyo ba karapat-dapat iboto mga kamaganak nyo? dahil sikat? wag kau tanga isipin ang bayan!</t>
  </si>
  <si>
    <t>RT @flappiebirdy: Sobrang ganda nung palabas tapos bglang sisingit yung commercial ad ni Binay. Putangina ??????</t>
  </si>
  <si>
    <t>Mar Roxas ang cheap cheap mo talaga hahaha bugok ka!!! Talo ka na hahahahaha https://t.co/90FoEpAuKZ</t>
  </si>
  <si>
    <t>When JPE campaigned in Tanauan with FPJ in '04, I had the privilege to scream PUTANGINA MO! at him and Binay and they looked at my direction</t>
  </si>
  <si>
    <t>SI BINAY AT ROXAS SARI SARI NA ANG PALABAS SA KANILANG MGA COMMERCIAL DI DAW MAGNANAKAW SI ROXAS TAPOS NOGNOG DAW SI BINAY HAY NAKOOOOO!!!</t>
  </si>
  <si>
    <t>Ang hot ko na nga tapos makikisabay pa tong panahon. Maging Binay ako nang wala sa oras e. Quingina.</t>
  </si>
  <si>
    <t>ugh... ang tanga ni mar roxas</t>
  </si>
  <si>
    <t>IPON MO OY TANG INA BINAY NOGNOG</t>
  </si>
  <si>
    <t>then what is the opposite of progress? HAHAHAHAHAHAHAHAHAHAHAHAHAHAHA p@kyu binay nognog tite kurakot panget</t>
  </si>
  <si>
    <t>Ulol mar roxas</t>
  </si>
  <si>
    <t>Binay. Nognog. Pandak.</t>
  </si>
  <si>
    <t>@jirahtangkad putangina binay pala hanap mo HAHAHAHAHA</t>
  </si>
  <si>
    <t>Nakakabadtrip yung commercial ni binay. Di kami nognog ungas. Ikaw lang.</t>
  </si>
  <si>
    <t>Dear #Binay. Do you feel mentioning yourself to be NOGNOG and PANDAK is a good campaign strategy? Fyi it only makes us laugh Huehuehue ??????</t>
  </si>
  <si>
    <t>HINDI NA NGA KAGANDAHANG LALAKI SI BINAY NAGMAMALIIT PA NG KAPWA NIYA PWE NogNog #Hambog</t>
  </si>
  <si>
    <t>Hnd si binay ang pinaka corrupt sa pinas.  Kundi yang globe tang ina ka.</t>
  </si>
  <si>
    <t>"Nognog, pandak, pero may nagawa. Yan si Binay." HALOS IBATO KO ANG TV KAPAG NAKIKITA KO ANG AD NA ITO. ????????????</t>
  </si>
  <si>
    <t>Tang ina naiirita ako sa ads ni Binay! ??</t>
  </si>
  <si>
    <t>Binay to APEC Traffic: "Kita niyo na ang palpak na pamahalaan."
On my mind: Puta, di niya ba naisip na kasama siya dun sa pamahalaan. Bobo!</t>
  </si>
  <si>
    <t>Nognog, pandak, laki sa hirap, si Binay ba yan?
#RandomThoughts
#ALDUBNewJourney</t>
  </si>
  <si>
    <t>heard the binay's sona tangina nakakabwiset wag kang magmalinis dika maputi????</t>
  </si>
  <si>
    <t>VP BINAY dahil gigil po ako sayo, ito para sayo... TANG INA MO PO! CAPS LOCK para damang dama mo! Di ka nakakatuwa VP!</t>
  </si>
  <si>
    <t>PLS!!! WAG NA TAYO PALOLOKO SA PUTANG INANG GOBYERNO MERON TAYO!! WE NEED CHANGE! MAR ROXAS WHY SO DESPIRATE???! TANGGAPIN MO NA TALO KA!!!</t>
  </si>
  <si>
    <t>Tang ina #Laglagbala bala pa lang sa NAIA hindi kaya ni @MARoxas, shabu sa bilibid di rin kaya #TraPOE #Duterte2016 https://t.co/PzaPBaftGo</t>
  </si>
  <si>
    <t>Thank you Mar, Grace, MDS, for fighting the good fight! Binay, pakyu pa rin.</t>
  </si>
  <si>
    <t>"SinOng magtutulungan kung di tayo?" TANGINA MO BINAY TINULUNGAN MO BA KAMI NUNG NANGURAKOT KA HA</t>
  </si>
  <si>
    <t>Busit.. Nandto nanaman tong binay commercial ?? tama na please taena shet</t>
  </si>
  <si>
    <t>tangina niyo daw sabi ni binay ?? https://t.co/mZfy50kXLd</t>
  </si>
  <si>
    <t>PUTANGINA KA BINAY UG HASTA SADS PUTANGINANG RAMA POTA MGA WAY RESPETO https://t.co/wlE3XtkPso</t>
  </si>
  <si>
    <t>Pakyu binay!</t>
  </si>
  <si>
    <t>@AlDINGRichards Mars, si BInay lang 'yun? Chos! OMG! pwede! Nognog, pandak, laki sa hirap. DingDing! Hahahaha</t>
  </si>
  <si>
    <t>Kung sino mang babae ang nagsasalita dun sa commercial ni binay na kung sino pa ang nognog pandak keme.  Mawalan ka sana ng boses tang ina !</t>
  </si>
  <si>
    <t>They said if you vote BINAY you are one of those BOBOTANTE,
But what about those followers of AQUINO LOL............
LOL??????????</t>
  </si>
  <si>
    <t>RT @AndreaMaeCanete: toni: "ano ang katangian niyo kung kaya't dapat kayong maging Big Winner?"
binay: "nognog, pandak, at laki sa hirap"</t>
  </si>
  <si>
    <t>Nognog Binay, you're so annoying. Hays ??</t>
  </si>
  <si>
    <t>RT @NaDeanMaitem: Badtrip din tong ad ni binay eh. Nognog pandak laki sa hirap nako nako nako</t>
  </si>
  <si>
    <t>WAG AKO tangina mo ??</t>
  </si>
  <si>
    <t>Overheard at Bandila
Binay: "Marami pa rin sa ating mga kababayan ang kapos sa pera, walang pang-kain, etc..."
OO GAGO NINAKAW MO EH.</t>
  </si>
  <si>
    <t>Tangina ni mar roxas bat di nalang sya kinain ng pusa noong bata pa sya</t>
  </si>
  <si>
    <t>HOY GERARDO LANUZA ANG KAPAL MO PARA SABIHING TANGA ANG UP STUDENTS SA PAGPILI KAY LENI. IKAW TUTA KA NI GRACE POE. TUTA KA NG KANO. HAYUP!</t>
  </si>
  <si>
    <t>pota mamaya makikita natin si Mar Roxas eto na rank niya https://t.co/BCsSCxkaDL</t>
  </si>
  <si>
    <t>Nakakaburat talaga commercial ni binay. Gagu nagsasayang ka lang ng pera walang boboto sayo. ./.</t>
  </si>
  <si>
    <t>Legit na naimpress ako sa tvc ni Roxas. He stopped pretending to be someone he's not and nakontra niya ang 'pandak, nognog' tvc ni Binay ??</t>
  </si>
  <si>
    <t>NABEABEAST MODE NA AKO SA COMMERCIALS NI MAR ROXAS POTA. SARAP PATAYIN NG TV. ??????</t>
  </si>
  <si>
    <t>Shet. Number 2 si roxas -_- kapag nanalo sya, MAY DAYAAN NA NANGYARI. #Election2016 #DapatTama2016 #DapatTama #Duterte #DuterteForPresident</t>
  </si>
  <si>
    <t>Tae. shet. Number 2 si roxas -_- kapag nanalo sya, MAY DAYAAN NA NANGYARI. #Election2016 #DapatTama2016 #DapatTama #Duterte #DuterteForPresident</t>
  </si>
  <si>
    <t>Tngn nung advertisement ni binay urat</t>
  </si>
  <si>
    <t>HOY GAGO PANO YUNG INARAL KO</t>
  </si>
  <si>
    <t>Dikit lang si duterte at mar roxas hahaha kalokohan pucha</t>
  </si>
  <si>
    <t>Either binay o binay nlang ba sa eleksyon??Grace poe ako e.taenang mga kalaban yan! Mga mandaraya!</t>
  </si>
  <si>
    <t>On the other hand, tangina mo Binay make it stop, Nognog what what what??? #CrapAd</t>
  </si>
  <si>
    <t>Puro na lang against Binay ung news, nagmumuka na kayong mga T@Ng@ obvious na black propaganda na yan hindi na news</t>
  </si>
  <si>
    <t>Tangina talaga tong si Binay. HOY BUMALIK KA SA PLANETA MO</t>
  </si>
  <si>
    <t>Huwag suportahan ang bobong si Mar Roxas ??</t>
  </si>
  <si>
    <t>Lakas maka pu*ang ina ng advertisement ad ni Binay.</t>
  </si>
  <si>
    <t>Calling Mar Roxas "bobo" when he has achieved and done greater things than most of us. Show a little bit of respect please :)</t>
  </si>
  <si>
    <t>Tinatawag si Mar Roxas na "bobo" kapag siya ay nakamit at nakagawa ng mas malalaking bagay kaysa sa karamihan sa atin. Magpakita ng kaunting paggalang please :)</t>
  </si>
  <si>
    <t>Desperado na si Marbobo Hahaha nakakaawa ka nalang Mar Roxas</t>
  </si>
  <si>
    <t>TANGINA BINAY NASAN NA YUNG SAGOT SA TANONG NUNG BATA PUTANGINA MO TALAGA NAPAKASELF-CENTERED MO!!!! #PiliPinasDebates2016</t>
  </si>
  <si>
    <t>yung campaign blabla ni binay sa tv tangina</t>
  </si>
  <si>
    <t>Bobo mo binay! Magnanakaw! Population daw natin ngayon ay more than 100milyon pesos! Gagu! https://t.co/ImZQq7h5Kl</t>
  </si>
  <si>
    <t>@jojovenuts @judibanania HAHAHAHAHAHAHA ! PAKYU KA BINAY ! ???????? MISS KO NA KAYO</t>
  </si>
  <si>
    <t>NEKNEK MO ????????  hahahaha</t>
  </si>
  <si>
    <t>Pero puta si Binay binanggit nanaman ang Makati.</t>
  </si>
  <si>
    <t>patalo po ung patalastas ni Mar Roxas....malas....kingina nya po</t>
  </si>
  <si>
    <t>RT @chin_tessane: @ImangKuba @Senyora hahahahahahaha.. Litsi ka!!! Kala q si binay e. #ShowtimeCongratsXBGensan</t>
  </si>
  <si>
    <t>NOGNOG PANDAK LAKI SA HIRAP YAN SI BINAY ?? HAHAHAHAHAHA TAENA YANG COMMERCIAL NA YAN!! ????</t>
  </si>
  <si>
    <t>RT @ohdarlson: nognog? only B1NAY. pandak? only B1NAY. pucha nagiisa ka nga lang binay</t>
  </si>
  <si>
    <t>@derpocamille30 tangIna mo Beastmode ako wag mokong sinasabihang malande ??? Di yan kalandean binay! ??????</t>
  </si>
  <si>
    <t>Prang masyadong paawa effect yung "nognog" commercial ni binay,, #annoying</t>
  </si>
  <si>
    <t>"Nog-nog, pandak, laki sa hirap
Pero di tulad ng iba marami syang nagawa. Yan si Binay"
HAHAHAHAHAHAHA ste kayu mangompanya Binay ngyaa ??????</t>
  </si>
  <si>
    <t>Dahil sa ad ni Binay na pandak at nognog, wag po kayong malilito kung sakaling iboboto nyo sya. Baka mamaya isulat nyo eh KOKEY. Dapat tama.</t>
  </si>
  <si>
    <t>Ikaw lang ang pandak binay. Wag lang mandamay!</t>
  </si>
  <si>
    <t>anong kagaguhan yung palatastas mo binay pang bobo</t>
  </si>
  <si>
    <t>@DreaSostomo ogey, nognog pandak laki sa hirap pero hindi katulad ng iba maraming nagawa yan si Binay. Kaya kay binay ka nalang umasa????</t>
  </si>
  <si>
    <t>RT @mnanicas: ***Guest speaker si Binay
Introduction: Good evening Ladies and gentlemen, our guest speaker is...
Nognog
Pandak
Laki Sa Hi…</t>
  </si>
  <si>
    <t>Nog nog, Pandak, Laki sa Hirap, Pangit, Kinakawawa, Pinagtutulungan yan si Binay.
#MaramiNgNagawa</t>
  </si>
  <si>
    <t>Nognog, Pandak, Laki sa Hirap, pvta, Kinakawawa, Pinagtutulungan yan si Binay.
#MaramiNgNagawa</t>
  </si>
  <si>
    <t>Namimigay ng cake. Hahahahha aka binay hahahaha yawaaa</t>
  </si>
  <si>
    <t>Namimigay ng cake. Hahahahha aka binay hahahaha lintik na yan</t>
  </si>
  <si>
    <t>Binay:Nognog Pandak Laki sa hirap</t>
  </si>
  <si>
    <t>Binay: Nognog Pandak Laki sa hirap</t>
  </si>
  <si>
    <t>"@Watdahel_Marcel: Toni: "Ano ang katangian niyo kung kaya't dapat kayong maging Big Winner?" Binay: "Nognog, pandak, at laki sa hirap." LOL</t>
  </si>
  <si>
    <t>"@Watdahel_Marcel: Toni: "Ano kat@ngahan niyo kung kaya't dapat kayong maging Big Winner?" Binay: "Nognog, pandak, at laki sa hirap." LOL</t>
  </si>
  <si>
    <t>Naiirita ako sa political ads ni Binay. Yung nognog, pandak. Nakakabwiset. ??????</t>
  </si>
  <si>
    <t>RT @GwapoEarly: pake kong nog nog at pandak ka binay</t>
  </si>
  <si>
    <t>RT @GwapoEarly: pake kong nognog at pandak ka binay</t>
  </si>
  <si>
    <t>Wtf bakit nasa panaginip ko si Binay ????</t>
  </si>
  <si>
    <t>tangina?? bakit ko napanaginipan si bobong binay ????</t>
  </si>
  <si>
    <t>Yung alam mong wala kang pag asa kay sandro kaya kay jojo binay ka nalang.  HAHAHAHAHAHAHA POTEK PALA.</t>
  </si>
  <si>
    <t>Yung alam mong wala kang pag asa kay sandro kaya kay jojo binay ka nalang. HAHAHAHAHAHAHA PUTA PALA.</t>
  </si>
  <si>
    <t>Nakakayamlt para kang si mar roxas! EPAL!</t>
  </si>
  <si>
    <t>Nakakayamot para kang si mar roxas! BOBO!</t>
  </si>
  <si>
    <t>Made my night!!! Yan si Binay! g@g0! ???????? https://t.co/9SEpoUnO1C</t>
  </si>
  <si>
    <t>Boy: Ano ba talaga gusto mo sa lalaki?
Girl: Nognog,Pandak,Laki sa hirap at di tulad ng iba marami na nagawa.
HAHAHAHAHHAH ???? si binay be??</t>
  </si>
  <si>
    <t>hay nako basta ako BINAY ako . BINAY tayo mga tarantado . hahaha</t>
  </si>
  <si>
    <t>Eh si Binay?? Hahaha t@ngina mo</t>
  </si>
  <si>
    <t>Yan si binay nognog. ?? https://t.co/9SHsGpBxzS</t>
  </si>
  <si>
    <t>crowd sourcing: kaninong ad mas nakaka-tanga, kay grace poe o kay binay?</t>
  </si>
  <si>
    <t>prang binay lang ampota tangina</t>
  </si>
  <si>
    <t>binay ads is paawa .. attack sa sarili para maawa ang tao nognog ampota</t>
  </si>
  <si>
    <t>May bago na namang tv ad si binay. Yung totoo? Nakamagkano ka na... t@ngin@ lang? ??</t>
  </si>
  <si>
    <t>@DaniloA64203375 sabi ni Binay mahirap sya tapos yung properties daw nya galing sa mana. Ang labo ng script nya mga ulul!</t>
  </si>
  <si>
    <t>Sakit umasa nakaka bobo</t>
  </si>
  <si>
    <t>e.g. DO NOT VOTE BINAY! MGA TANGA!</t>
  </si>
  <si>
    <t>E ayoko kay Mar Roxas. Tangina ka pala e pakyu</t>
  </si>
  <si>
    <t>"Hindi ko kayo nanakawan" 
-Mar Roxas
my reaction: bakit kaya mo bang akyatin lahat nang bahay nang Pinoy? t@nga ka ba?</t>
  </si>
  <si>
    <t>HAY BUHAY NGA NAMAN!! SBI NI GRACE POE "MAY BAGONG UMAGANG PARATING!",  YUNG KAY BINAY "PARATING NA PARATING NA!" BUHAY NGA NAMN MGA BOBO TALAGA!!!!!!!!!!!!!!!</t>
  </si>
  <si>
    <t>Mar Roxas for President mga ulul</t>
  </si>
  <si>
    <t>SA TANGINANG BAYAN</t>
  </si>
  <si>
    <t>Hintayin ko nalang si Ate Binay mang tanga ng tao</t>
  </si>
  <si>
    <t>Tapos na ang kasamaan mo Mar Roxas ogag ka!!</t>
  </si>
  <si>
    <t>Binay talaga, Bicolano pa sinuyo tanga talaga.</t>
  </si>
  <si>
    <t>Sa nag sasabing binay ako jan oh, pakyu ka po</t>
  </si>
  <si>
    <t>Binay - di nagrereview kaya t@ng@ eh</t>
  </si>
  <si>
    <t>Oo na si Binay na tanga HAHAHA xD</t>
  </si>
  <si>
    <t>"Pero di tulad ng iba, maraming nagawa. Yan si Binay." AHAHAHAHAHAHAHAAHAHAHAHAHAHAHAAHAHAHAHAHAHAHAHAHAHAHAHAHAHAHAHAHA TANGINA LAPTRIP</t>
  </si>
  <si>
    <t>Kairita lang ang commercial ad ni Binay at Mar. pang mga bobotante</t>
  </si>
  <si>
    <t>Mga Binay join force na sa mga commercial nila. . . Hmpf katakot ampota</t>
  </si>
  <si>
    <t>Ang presidente ko ay si Mar Roxas mga hinayupak</t>
  </si>
  <si>
    <t>Kinakabahan ako kay Mar Roxas juskooo tangina talgaaaa</t>
  </si>
  <si>
    <t>Nag suot lang ako ng pulang damit, Kitkat na? gago ba kayo? -Binay</t>
  </si>
  <si>
    <t>HAHAHAHAHAHAHA BINAY PALA TONG SI YERI EH HAHAHAHAHA BASTOS AMPOTA https://t.co/WN9O98dyaV</t>
  </si>
  <si>
    <t>NA UNA NA ANG DALAWA SA AYAW KO MAGING PRESIDENT BINAY&amp;ROXAS TAENA AYAWAN NA #WantedPresendent  #EskinoLMaineGirL</t>
  </si>
  <si>
    <t>@jaredbestgee What if si binay si plankton HAHAHAHAHAHAHAHHAHAHA GAGO DBA?</t>
  </si>
  <si>
    <t>If not duterte, poe please! taena nalang talaga</t>
  </si>
  <si>
    <t>RT @popisunga: Bakit niyo kasi kinu-quote si Mar Roxas? Nagmukha tuloy siyang tanga.</t>
  </si>
  <si>
    <t>Sorry MAR but it's a NO! Ayaw na nila sa Dilaw... hindi na sila mga bobo tulad ng dati!</t>
  </si>
  <si>
    <t xml:space="preserve">Mahirap ba intindihin yun..?! gag0 @mpota </t>
  </si>
  <si>
    <t>Bakit po kayo takot kay #du30? tang@ lang matatakot kay du30</t>
  </si>
  <si>
    <t>Mom to tita Yam: tandaan mo ikaw lang Binay dito sa van ah! umayos ka t@ngina ka!</t>
  </si>
  <si>
    <t>grabe, lage nalang napagttripan si binay kaka-awa ampotaa https://t.co/EfDjis5Oeo</t>
  </si>
  <si>
    <t>M0RE F0LL0WERS MGA ULUL</t>
  </si>
  <si>
    <t>Si Binay iboboto ni Duterte mga tarantado</t>
  </si>
  <si>
    <t>Abot na abot mo pa ang commercial ni Binay!! lt ampota?????? https://t.co/TpOetW1Lab</t>
  </si>
  <si>
    <t>Literal na Binay ang nakita ko katakot gags</t>
  </si>
  <si>
    <t>Bakit puro kayo Sandro? Pano naman yung anak ni Binay? Hahahaha cge sakin nalang sya ?? hahaha kadiri ampota</t>
  </si>
  <si>
    <t>@anweydaniella mga maala Mar Roxas pa nga ang mga gagoo. HAHHAAH.</t>
  </si>
  <si>
    <t>@juswababe nognog. pandak. yan si binay asawa ni binoy ???????? HAHAHAHAHA jk lang gago</t>
  </si>
  <si>
    <t>Gwapo naman lahi ni binay eh hahahaha mukhang t@nga nga lang</t>
  </si>
  <si>
    <t>5M for Du30. hay. tapos si poe 2.9M. kaiyak ampota</t>
  </si>
  <si>
    <t>WALA NG JUNJUN BINAY SA GOVERNMENT. ???????????? PUTANGINA LET'S GO !!!!!!</t>
  </si>
  <si>
    <t>Binay pwede ba stop sugar coating your whole pagkatao pls lang nakakairita kang nognog ka</t>
  </si>
  <si>
    <t>TAENA PANALO NA!</t>
  </si>
  <si>
    <t>Pero di sya marunong maghilod. Nognog daw kasi.</t>
  </si>
  <si>
    <t>SA PUTANGINANG BAYAN</t>
  </si>
  <si>
    <t>NOGNOG</t>
  </si>
  <si>
    <t>Gagu anak pala ak ni Binay HAHAHAHAHAHAHAHAHHAHA</t>
  </si>
  <si>
    <t>Puro ka Tatay mo Poe. MagPANDAY ka na lang. Layo na naman ng sagot pang tanga langz?!</t>
  </si>
  <si>
    <t>Nognog.
Pandak.
CORRUPT!
Yan ang tamang political ad, Mr. Vice President Binay!
#Trapo</t>
  </si>
  <si>
    <t>Panaglawa na po si Mar Roxas -,- taena guys delikado oyats otids</t>
  </si>
  <si>
    <t>Bwisit na bwisit ka na sa buhay mo dahil sa init tapos maririnig mo ung commercial ni binay. Punyeta. ??????</t>
  </si>
  <si>
    <t>Nakaka-sawa na yang komersyal ni NOGNOG(binay)??????</t>
  </si>
  <si>
    <t>Bwiset!!!! Gabii pani ba huhuhu lubayan mo ko masamang espirito!!! ??????</t>
  </si>
  <si>
    <t>Kakambal ng ahas ay sinungaling.
Kung sino man ang gumagawa ng ads ni Binay, sana mahulog kayo sa manhole mga gago! 
Si... https://t.co/J2ixknqXlp</t>
  </si>
  <si>
    <t>wag nyong maliitin si Binay mga ungas. dahil balang araw sya ang tutulong sainyo.</t>
  </si>
  <si>
    <t>Uy gagu si Mar Roxas. Tulugan na!</t>
  </si>
  <si>
    <t>POTA YAN BA PRESIDENTE NYO????</t>
  </si>
  <si>
    <t>Binay- Nognog</t>
  </si>
  <si>
    <t>ASAN LOGIC NYO? MAY MASABI LANG TONG MGA GAGO NA TO? NAKIKISABAY SA USO. USO KASI NGAYON IBASH ANG KN DAHIL KAY MAR ROXAS EH.</t>
  </si>
  <si>
    <t>Birthday pala ni nognog Binay hahaha</t>
  </si>
  <si>
    <t>binay tama na kagaguhan mo</t>
  </si>
  <si>
    <t>Nognog. Pandak. Laki sa hirap. Pero corrupt. Yan si Binay!!!</t>
  </si>
  <si>
    <t>all english</t>
  </si>
  <si>
    <t>Ang kakapalan ni Binay ay wagas... pati sa araw ng Undas! parang ungas https://t.co/DsQmxt7MEh</t>
  </si>
  <si>
    <t>Hoy binay.. Wag mo kaming dinadamay sa pagka Nognog mo! Muka mo.</t>
  </si>
  <si>
    <t>Sisihin si nognog Binay hahaha ????????????????????</t>
  </si>
  <si>
    <t>Dapat si Mar Roxas yung pinaka kulelat jan eh ?? Pero wala malakas mang daya ang ulul!</t>
  </si>
  <si>
    <t>RT @WTFMikel: Natapos na PBB, pandak at nognog pa din sa Binay</t>
  </si>
  <si>
    <t>@teddyboylocsin yeah right. And pls Lang, it was LBL who was really for Mar. You have always been pro-Binay. Kadiri. tangina.</t>
  </si>
  <si>
    <t>Wag ka lang talaga mandaya Mar Roxas! taena ka. #Election2016</t>
  </si>
  <si>
    <t>Why choose Binay, Poe and Roxas over Santiago? tangina lang.</t>
  </si>
  <si>
    <t>ayaw niyo si duterte....... so payag kayo kay mar roxas na kumakain ng kanin sa baso? t@ng1n@ dbaaa</t>
  </si>
  <si>
    <t>PANDAK PALA SI BINAY? KALA KO NOGNOG LANG</t>
  </si>
  <si>
    <t>Sige Mar Roxas mang daya kapa taena ka ng masampal ka ng tsinelas ng mga butante #DayaangDILAW  @MgaPatama</t>
  </si>
  <si>
    <t>Parang mas nilalait pa tayo ni binay sa commercial niya eh ?? bobo dbaaaa</t>
  </si>
  <si>
    <t>Si binay kay? NOGNOG, PANDAK, LAKI SA HIRA ??????</t>
  </si>
  <si>
    <t>NOGNOG, PANDAK, LAKI SA HIRAP. YAN SI BINAY! LEADER SA SUKARAP :D</t>
  </si>
  <si>
    <t>Dami nang nabayaran ni Mar Roxas. may pera pa kaya siya? Hahahaha sanaol kurakot taena</t>
  </si>
  <si>
    <t>@marybethbraga_ baka si binay yung ex mo ?? kadiri gags!</t>
  </si>
  <si>
    <t>Omg ang scary nung video na sumasayaw si Binay TANGINAAAA</t>
  </si>
  <si>
    <t>Buhat bangko yung commercial ni Binay. epal talaga taena sakit sa mata!</t>
  </si>
  <si>
    <t>Bakit dahil kay Binay nakilala kaming mga nognog?</t>
  </si>
  <si>
    <t>Sawang sawa na ko sa commercial ni Binay ?? ayoko naaa taenaa</t>
  </si>
  <si>
    <t>Panay Mar Roxas commercial aba. Ginawang asal ampota??</t>
  </si>
  <si>
    <t>Pati nanay mo Binay trip mo narin tangina ka dinamay mo pa ?? hiya ka naman uy ??</t>
  </si>
  <si>
    <t>Pagkatapos ng nognog pandak naman ngayon. Srsyly binay ??</t>
  </si>
  <si>
    <t>Jusko po. Kahit tuwid na daan ni Mar Roxas apektado. ?? tangin@ lang?? https://t.co/GJYRBU8FAo</t>
  </si>
  <si>
    <t>@TVPatrol @atomaraullo manhid mo comelec.maka stresss!!!binayaran din kayo Ni mar roxas eh mga kupal</t>
  </si>
  <si>
    <t>Puro lait sa sarili si binay :( ginagawa niyang katatawanan sarili niya ang tanga lang</t>
  </si>
  <si>
    <t>@JeraldCncpcn nye pndak na nog nog parang binay lang ahahahha ?</t>
  </si>
  <si>
    <t>Poor Grace Poe. Pero parang awa niyo na, wag niyong iboto si Mar Roxas :( please lang taena</t>
  </si>
  <si>
    <t>Segway: Anong inarte ng tv ad ni Binay at Mar?! Sarap pag untugin mga kupal eh</t>
  </si>
  <si>
    <t>Naiirita ako sa commercial ni Binay hello po nakaka tanga na po kayo</t>
  </si>
  <si>
    <t>"Yung commercial ni Binay na nognog pandak... Parang taeng pinabanguhan lang."
-Kuya RJ ????
Actually coz everybody knows. ????</t>
  </si>
  <si>
    <t>Tito: Tay, sinong iboboto mong President?
Tatay: Baka si Binay
Tito: Ha? Bakit? Porket kasing itim mo gusto mo na? 
HAHAHAHA!  IYAK SI TANGA EH</t>
  </si>
  <si>
    <t>Nognog. Pandak. Laki sa hirap. Pero 'di tulad ng iba, umiiwas sa pagsagot sa alegasyon ng milyon-milyong kinulimbat. 'Yan si Binay.</t>
  </si>
  <si>
    <t>Shett burn si Mar Kay Binayyy ikaw ba naman eh kita mong sunog na sunog na yang si Binay ee hahahaha</t>
  </si>
  <si>
    <t>Happy Birtyday! Nognog pandak hahaha I mean Binay ????</t>
  </si>
  <si>
    <t>patawa talaga tong si binay. ni hindi ka nga namin naramdaman nung vp ka e. b0b0 ka ba??</t>
  </si>
  <si>
    <t>Nandadamay siya ng iba sa ka tangahan niya</t>
  </si>
  <si>
    <t>Wag iboto so Jojo Binay! tanga lang maniniwala sa kanya</t>
  </si>
  <si>
    <t>Wag iboto so Jojo Binay! bobo lang boboto sa kanya</t>
  </si>
  <si>
    <t>Na atching ako sa ad ni binay. Allergic pala talaga ako sa bullshit.</t>
  </si>
  <si>
    <t>Na atching ako sa ad ni binay. Allergic pala talaga ako sa kabobohan.</t>
  </si>
  <si>
    <t>NOG NOG PANDAK YAN KA ???????????????????????? — Nakoooo si Binay po yan! Gago to. Keber ???????? hindi po ako pand… https://t.co/Xj59tJxGie</t>
  </si>
  <si>
    <t>@jeandeesram NOGNOG,Pandak, Laki sa Hirap Yan si Binay ??</t>
  </si>
  <si>
    <t>RT @UlulYou: ANO PINAGKAIBA NI NANCY BINAY AT ALMA MORENO?
SI NANCY, NOGNOG
SI ALMA, MORENO</t>
  </si>
  <si>
    <t>Lintek to si Binay. Tatakbo ng presidente, pinagmamalaki parin yung ginawa niya sa makati taon taon nang nakalipas.</t>
  </si>
  <si>
    <t>Every time i hear "Nognog Binay" campaign ads, my automatic reaction is: BOBA. UTAK BIYA. WALANG UTAK.</t>
  </si>
  <si>
    <t>Nognog.
Laki sa hirap.
Laging bilad sa araw, 
'Yan si Binay!</t>
  </si>
  <si>
    <t>wassup mga bobo</t>
  </si>
  <si>
    <t>Taena mo mar roxas.</t>
  </si>
  <si>
    <t>Wala akong paki kung nognog ka binay ??</t>
  </si>
  <si>
    <t>Putangina. Lokohan na to...</t>
  </si>
  <si>
    <t>"Mananalo ang karapatdapat" -Mar Roxas
Ulol! ang karapatadapat ay si Du30 hahahaha</t>
  </si>
  <si>
    <t>Tangina yaman ni Binay..  Twice ang paid ad in one gap.</t>
  </si>
  <si>
    <t>Look at Binay, he owned up to his nognog persona--he used it to his advantage. Pero corrupt parin e.</t>
  </si>
  <si>
    <t>Ang lala pota pls</t>
  </si>
  <si>
    <t>Ang lala pota baka naman</t>
  </si>
  <si>
    <t>PANDAK NOGNOG</t>
  </si>
  <si>
    <t>Sino ba kasi si Nognog? Badtrip yung TV Ad ni Binay.</t>
  </si>
  <si>
    <t>Puro si binay amputa</t>
  </si>
  <si>
    <t>Go Binay. Ang pagbabago o pangagago ????</t>
  </si>
  <si>
    <t>hahaha pota bat tawang tawa ako sa commercial ni binay :((</t>
  </si>
  <si>
    <t>AYAN NA! NALAMAN NA YUNG DAYAAN, TAENA NAKAKAHIYA BINAY jusko</t>
  </si>
  <si>
    <t>ayoko sayo gagu</t>
  </si>
  <si>
    <t>hay nako tigil-tigilan mo kami nognog binay ha</t>
  </si>
  <si>
    <t>Ayan nanaman yung commercial ni Mar Roxas! Hay nako putangina talaga</t>
  </si>
  <si>
    <t>Si Gloc 9 galit na galit sa mga nakaupo pero si binay yung nirerepresent niya hahaha mungago lang #labo</t>
  </si>
  <si>
    <t>umorder ng chickenjoy na walang drinks tapos nagkamay pa. iba ka talaga nognog binay</t>
  </si>
  <si>
    <t>Wag nating hayaan na maloko tayo ng mga putanginang pulitikong yan. Kay Binay na tayo #OnlyBinayUNAsaSeniorCitizen</t>
  </si>
  <si>
    <t>2nd si Mar Roxas??!! Tangina??!! #Halalan2016 #HalalanResults #DayaangDilaw</t>
  </si>
  <si>
    <t>Putek na advertisement ng binay na to. Puro Pandak ung mga sinasabi! Hayop!!!</t>
  </si>
  <si>
    <t>putang na advertisement ng binay na to. Puro Pandak ung mga sinasabi! Hayop!!!</t>
  </si>
  <si>
    <t>Binay TV Ad: Sino ba si nognog?</t>
  </si>
  <si>
    <t>Hoy Gago! Jejomar Binay ?? Wala kang maloloko dito.</t>
  </si>
  <si>
    <t>nognog. pandak. laki sa hirap. si binay lang ba ganun? ??</t>
  </si>
  <si>
    <t>NAKAKADIRI! puta yuck!?? srsly! u r getting on my nerves roxas! hayaan nyo taumbayan magdecide! ano b kinakatakot nyo pg si DU30 nanalo? tangina!??</t>
  </si>
  <si>
    <t>Wtf just saw Binay's ad... Maraming nagawa??! More like maraming ninakaw na pera</t>
  </si>
  <si>
    <t>putangina kakakita ko lang sa palatastas ni binay Maraming nagawa??! mas accuirate maraming ninakaw na pera</t>
  </si>
  <si>
    <t>Yung mama ko bobotohin si mar roxas kasi daw tatangalin sila sa trabaho kapag di binoto sila mar ???? taena harassment na yan</t>
  </si>
  <si>
    <t>Sino ba si nognog? Yung corrupt. Yan si Binay ????</t>
  </si>
  <si>
    <t>"Nognog pa rin" tas binay's face.. campaign ba yun or pambabash im so confused?????¿?</t>
  </si>
  <si>
    <t>putanginaaaaa may bagong commercial na naman si binay</t>
  </si>
  <si>
    <t>RT @TheUSTF: Hindi parehas sina Nancy Binay at Alma. 
Kasi si Nancy, NOGNOG, si Alma MORENO. 
:(</t>
  </si>
  <si>
    <t>WAG KAYO PAUTO DYAN KAY BINAY. HALATANG EPAL LNG YAN!!! BOBO NALANG MAUTO NIYAN!</t>
  </si>
  <si>
    <t>Nakakagago ung commercial ni Binay seryoso</t>
  </si>
  <si>
    <t>mar roxas zoned - habol lang nang habol. HAHAHAHAHAHAHA tangina</t>
  </si>
  <si>
    <t>Leche mga news ngayon nakakapang init ng ulo sama mo pa ung pangangampanya ni Binay ??</t>
  </si>
  <si>
    <t>HINDI NA NGA KAGANDAHANG LALAKI SI BINAY NAMAMALIIT PA NG KAPWA NIYA PWE KADIRI KA GAGO #NogNogHambog</t>
  </si>
  <si>
    <t>@wewenpearl si binay. Hindi nalang kase straight to the point. "Pangit" ganems! pinapahaba pa e ganun din naman parang tanga</t>
  </si>
  <si>
    <t>Poster: Pangit at ma-pride ako.
Comment: At least hindi ka nognog, pandak, laki sa hirap, at higit sa lahat, maraming nagawa ??
Hahaha
#Binay</t>
  </si>
  <si>
    <t>Ano kaya itsura ni Binay kung hindi sya nognog, pandak, laki sa hirap? ??</t>
  </si>
  <si>
    <t>Na tatanga ako sa commercial ni Binay.. :3</t>
  </si>
  <si>
    <t>RT @JaiPogs: Malaki ang pinagkaiba ni Binay kay Alma. Si Binay, Nognog. Si Alma, Moreno. ??</t>
  </si>
  <si>
    <t xml:space="preserve">Sobrang pathetic ni Mar Roxas. Can't handle your imminent defeat, huh? kadiri ka pota </t>
  </si>
  <si>
    <t>Toni: Anong katangian nyo kung kaya't kayo ang karapat dapat maging big winner?
Binay: Nognog, pandak, at laki sa hirap
???????? #repost</t>
  </si>
  <si>
    <t>RT @makia143: Kairita tong advertisement ni Binay sakit sa ulo taena</t>
  </si>
  <si>
    <t>Nasasaktan ako para kay Sen. Miriam e kahit manlang sana nalamangan niya sila Mar, Poe and Binay in short sana pangalawa nalang siya. tangina dbaaa</t>
  </si>
  <si>
    <t>BINAY SINUNGALING NA NOGNOG !!!! https://t.co/LMUY4FYUc5</t>
  </si>
  <si>
    <t>Paarte yan si Binay parang ewan ampot@</t>
  </si>
  <si>
    <t>nakaka-gago tong mar roxas na to ewan ko ba kung bakit ito napiling suportahan ng kathniel</t>
  </si>
  <si>
    <t>Nognog pandak, yan si Binay. #FlopHorrorMovie</t>
  </si>
  <si>
    <t>PURO NA LANG NOGNOG SI BINAY HA HINDI LANG SYA ANG NOGNOG SA PILIPINAS NAKAKAINIS NA HA</t>
  </si>
  <si>
    <t>ano ba gusto mo sa lalaki? 
nognog, pandak,laki sa hirap at di tulad ng iba, maraming nagawa. orayt binay ang naiz</t>
  </si>
  <si>
    <t>ANG INGAY NG KAMPON NI MAR ROXAS DITO. DI AKO MAKATULOG! TAMA NA TAENA NIYO</t>
  </si>
  <si>
    <t>"Pag nanalo si binay aalis nko dito sa Pilipinas" - Patawa ka ma'am tila tanga ampota ??</t>
  </si>
  <si>
    <t>Nakakairita mga commercial ni binay. Punyeta.</t>
  </si>
  <si>
    <t>Pwede bang sa madaling araw nalang palabas commercial ni Binay? ???? sakit sa mata ni gago eh</t>
  </si>
  <si>
    <t>Nakaka-beastmode talag tong si Binay. Wag mo kong i-provoke. putaena mo</t>
  </si>
  <si>
    <t>Kay MAR ROXAS tayo! para mas maging gago ang gobyerno! #AyawSaDILAW</t>
  </si>
  <si>
    <t>?????? Takot na takot na ang mga taga DILAW! mga kupal kasi</t>
  </si>
  <si>
    <t>#AyawSaDILAW ?? DUTERTE TILL THE END MGA ULUL!</t>
  </si>
  <si>
    <t>Ang maka-duterte nagkakaisa. Ang maka-roxas gumagawa ng mga black propaganda. Desperado ang mga pot@ eh. ????</t>
  </si>
  <si>
    <t>I really don't like that binay commercial hahahaha</t>
  </si>
  <si>
    <t>Ayoko talaga sa binay komersyal na yan hahahaha pang t@ng@</t>
  </si>
  <si>
    <t>Desperate move ni Mr. Mar Roxas ???? kakairita ka ptangina mo #DayaangMatuwid</t>
  </si>
  <si>
    <t>Grabe kayo kay Binay porket nognog???? #NogNogHambog</t>
  </si>
  <si>
    <t>Talaga 'to si nognog! Lahat na lang eh. Pati Oplan Tuli, naki-join din! ??
HAHAHAHAHAHAHA! ??
#Binay #VPBinay #LOL... https://t.co/DYji7bSnsG</t>
  </si>
  <si>
    <t>@marbeary yung bagong binay ad, paawa effect na naman ampota :((</t>
  </si>
  <si>
    <t>wag niyo na ipakita commercial ni Binay pls. irita talaga taena ??</t>
  </si>
  <si>
    <t>NogNog na Hambog</t>
  </si>
  <si>
    <t>Tama si duterte. Impyerno tuloy natin pag binoto natin sya. Bwahaha. may point si t@nga</t>
  </si>
  <si>
    <t>Hayop na MAR ROXAS to pumapangalawa pa amputa!??</t>
  </si>
  <si>
    <t>Nakakainis yung commercial ni Mar Roxas pang t@nga</t>
  </si>
  <si>
    <t>Yak naman Binay. Yakkk ka talaga taena ka</t>
  </si>
  <si>
    <t>gago shut up na binay uy ??</t>
  </si>
  <si>
    <t>Only Binay is nognog pandak laki sa hirap</t>
  </si>
  <si>
    <t>@Aibynsm bat ikaw? Baka Mar Roxas ka ah? ???? Shut Up ka nalang din buwaka ng shet ka ????</t>
  </si>
  <si>
    <t>KAHIT NAKASARA YUNG TV NAMIN, ANDUN PA RIN YUNG ADVERTISEMENT NI BINAY ?? NOGNOG KA TLGA BINAY ?????? HAHAHAHAHA LT SAYO TANGINA MO</t>
  </si>
  <si>
    <t>KAPAL TALAGA NG MUKHA NI BINAY AMPOTA AH!</t>
  </si>
  <si>
    <t>RT @shielabss: Laughtrip sa bagong commercial ni Binay. Nilait ng nilait yung sarili ???? Puro "NOGNOG" ang narinig ko. Nandamay ka pa hahaha…</t>
  </si>
  <si>
    <t>Yung commercial ni Binay sinungaling ampota</t>
  </si>
  <si>
    <t>Nognog, Pandak, Laki sa Hirap, pero di tulad ng iba, mas arte sa lahat
Yan si Binay</t>
  </si>
  <si>
    <t>Puro "nognog" lang naintindihan ko dun sa bagong commercial ni binay eh asar ano ba yun haha</t>
  </si>
  <si>
    <t>MAY GOBYERNO KA NG INUTIL NAMAN? KUNG NAGTRABAHO LANG SANA NG MAAAYOS SI MAR ROXAS EH PUTA SA LOOB NG 5 TAON... https://t.co/Xt6DNPX2UL</t>
  </si>
  <si>
    <t>Si Binay ay sinungaling</t>
  </si>
  <si>
    <t>mag jakol kanalang binay kesa tumakbo</t>
  </si>
  <si>
    <t>Kawawa yung LGBT kung manalo si binay at manny! Hayop!</t>
  </si>
  <si>
    <t>RT @mattbctndn: Toni: "Ano ang katangian niyo kung kaya't dapat kayong maging Big Winner?"
Binay: "Nognog, pandak, at laki sa hirap." ©</t>
  </si>
  <si>
    <t>nakita ko na yung ad ni binay. langya sumakit ulo ko amputa -.-</t>
  </si>
  <si>
    <t>PUTANGINA KA PO! HAYUP !</t>
  </si>
  <si>
    <t>TANGINA NAMAN, Binay!</t>
  </si>
  <si>
    <t xml:space="preserve">Daming tv ad ni putanginang Binay. Pampasira ng araw! </t>
  </si>
  <si>
    <t>Binay's commercial, nognog HAHAHA</t>
  </si>
  <si>
    <t>WTF BINAY???????? https://t.co/GoaRn51KXE</t>
  </si>
  <si>
    <t>GAGO BINAY ????????</t>
  </si>
  <si>
    <t>flying fucks for Mar Roxas, nakakaawa ang advertisement mo.</t>
  </si>
  <si>
    <t>PUTANGINA MO  Mar Roxas, nakakaawa ang advertisement mo.</t>
  </si>
  <si>
    <t>Hindi ka magiging Pangulo ng Pilipinas, Mar Roxas. You do not deserve it. You won't get it. Kakahiya ka, elitista at matapobre. Gago ka ba??</t>
  </si>
  <si>
    <t>Kwento mo binay at mar. Bwiset kayo puta. Hahaha</t>
  </si>
  <si>
    <t>@itsmeMAFJ Utut mo. Para kang si Binay at Mar eh. Sinungaling. Wahahahahhaa</t>
  </si>
  <si>
    <t>@itsmeMAFJ ULOL KA. Para kang si Binay at Mar eh. Sinungaling. Wahahahahhaa</t>
  </si>
  <si>
    <t>Ayan na si Mar Roxas pumangalawa na! Omg! Paktay na pota! #HalalanResults</t>
  </si>
  <si>
    <t>*1st day of class*
Teacher: Anong mga katangian mo Jejomar?
Binay: Nognog, pandak at laki sa hirap po ma'am.</t>
  </si>
  <si>
    <t>@immaxnuel why vote mar roxas when you know he is corrupt? Isn't it stupid?? Pero sabi nga ni miriam STUPID IS FOREVER</t>
  </si>
  <si>
    <t>@IMMAXNUEL Bakit bumoto kay Mar Roxas kapag alam mong masira siya? Hindi ba ito bobo ?? Pero sabi nga ni miriam bobo ay magpakailanman</t>
  </si>
  <si>
    <t>WTF! Seryoso? Second Place talaga si Mar Roxas sa unofficial tally ng Comelec? My gaaaad! I hate drugs!</t>
  </si>
  <si>
    <t>putangina! Seryoso? pangalawa talaga si Mar Roxas sa unofficial tally ng Comelec? My gaaaad! I hate drugs!</t>
  </si>
  <si>
    <t>For some reasons, naiirita ako sa advertisement ni Binay na puro "bakit?" tangina bakit nga ba??</t>
  </si>
  <si>
    <t>Sasampalin kita! tangina ka! (Marroxas v*)</t>
  </si>
  <si>
    <t>Yung sarili niyang dumi iniiwasan niya. Hay naku Binay. Dyan ka magaling manghalungkat ng dumi ng iba! tarantado ka!</t>
  </si>
  <si>
    <t>Bakit laging itim yung background color ng mga commercials ni Binay? Hmm nognog??</t>
  </si>
  <si>
    <t>Alam mo binay, tangina isa ka din sa problema eh. ??</t>
  </si>
  <si>
    <t>NAKO NAHIYA YUNG KAPAL NG PERA NI BINAY SAYO GAGO</t>
  </si>
  <si>
    <t>Iboboto mo si duterte pero ang lalabas sa machine si Roxas binoto mo. Anong kagaguhan yan? ??</t>
  </si>
  <si>
    <t>Ulol binay wag kami #ALDUBNextChapter</t>
  </si>
  <si>
    <t>Nakakatawa mga sagot ni binay. Walang kwenta ampota</t>
  </si>
  <si>
    <t>ayoon, badtrip talaga ad ni binay ?? ayaw ko na pleasee taena tigil niyo naaa</t>
  </si>
  <si>
    <t>ka umay na mukha ni Mar at Binay wala na bang ibang mga tanga! ??</t>
  </si>
  <si>
    <t>If Duterte wins, kakasuhan at makukulong yang kupal na ABNOY na yan kasama si Roxas, Poe at Trillanes kaya panic mode na sila ngayon. #AyawSaDILAW</t>
  </si>
  <si>
    <t xml:space="preserve">INIS. Inis yung feeling kapag nakakabasa ako ng binay articles. Puro comparison at paninira sa ibang partido. mga kupal mindset Tsk tsk tsk </t>
  </si>
  <si>
    <t>RT @DiKukurap: Si Binay, bobo yan. Si apl.de.ap ang tinutukoy ng ad nya. Ang ad nyang nakakaumay nang makita pag nanonood ng TV! https:/…</t>
  </si>
  <si>
    <t>Ginaya ni Trillanes yung Ad ng ACS. Ñeta!! Walang originality!! Boseeeet! DUTERTE TILL THE END MGA ULUL !!</t>
  </si>
  <si>
    <t>Yung paningin ko pag pinapalabas ung tv ad ni binay, parang ung tv ad nya rin lng. MADILIM AMPOTA</t>
  </si>
  <si>
    <t>RT @AngPepsiNyo: Baka pati yung pagkapandak, nogonog, ulila, at corrupt ni VP Binay ibintang nyo pa kay Roxas #ShowtimePBBSaLubong</t>
  </si>
  <si>
    <t>Tanong lang po, bakit ba palagi na lang sinasabi sa campaign ad ni Binay un "pandak, nognog, etc..." #Kainis ;(</t>
  </si>
  <si>
    <t>Yamot ako sa ad ni Binay sa T.V. ??</t>
  </si>
  <si>
    <t>nakaka bobo yung palatastas ni binay sa tv :*(</t>
  </si>
  <si>
    <t>Kainis yung patalastas ni Binay pinupush yung nognog e ano naman?? tingin mo ba may pake kami sayong gago ka??</t>
  </si>
  <si>
    <t>@glorieann8 @cruise_joann @jhayanorie_15 @Katielicious25 @lorezagatab huwaw sa nognog nahiya si binay sa kulay mo hahaha #ALDUB14thWeeksary</t>
  </si>
  <si>
    <t>@joeyserreon @NicoleSamson8 shut up binay. Hahaha chat mo ko</t>
  </si>
  <si>
    <t>@joeyserreon @NicoleSamson8 kinginamo binay. Hahaha chat mo ko</t>
  </si>
  <si>
    <t>Sorry binay pero di ko pa din gets kung ano kinalaman ng pagiging nognog mo sa pagiging presidente ng pilipinas.</t>
  </si>
  <si>
    <t>Hindi ka naman mananalo Mar Roxas e, so shut up ka nalang tangINA ka!!</t>
  </si>
  <si>
    <t>Binay's nognog-pandak ad ????</t>
  </si>
  <si>
    <t>RT @caridecastro: Nognog</t>
  </si>
  <si>
    <t>Assuuuuss Binay para kang tanga</t>
  </si>
  <si>
    <t>@rgeyb Nognog, pandak, may nagawa, 'yan si Binay lol</t>
  </si>
  <si>
    <t>Masama kang tao @shawnmarcuss ?? pinamimigay mo na ko kay binay gagu ka ???? https://t.co/5RuUQVjBtP</t>
  </si>
  <si>
    <t>SOBRANG NAKAKAIRITA YUNG GINAWA NANG CHARACTER SI NOGNOG WTF BINAY</t>
  </si>
  <si>
    <t>SOBRANG NAKAKAIRITA YUNG GINAWA NANG CHARACTER SI NOGNOG gagu ka BINAY</t>
  </si>
  <si>
    <t>Masahol pa sa hayop ang ang pagsuporta sa isang mandarambong at magnanakaw tulad ni Jejomar Binay. ayan tandaan niyo mga putangina nyo</t>
  </si>
  <si>
    <t>Sobrang naiirita na ako sa political ad ni Binay. Putaena pasta spag. [Daming pera, aba. 500K ang 30 seconds sa primetime. Grabe.] ??</t>
  </si>
  <si>
    <t>@tricialepaopao_ nognog pandak laki sa hirap pero di tulad ng iba, maramig nagawa. Yan si Binay. Ano ka ngayon trisya? ?? tahimik ka nalang tang@</t>
  </si>
  <si>
    <t>tangina sa online survey si Santiago una. Apparently, tamad daw bumoto ang kabataan at lumabas ng bahay. Yan nauna si Binay ):</t>
  </si>
  <si>
    <t>Eto namang si binay masyadong nilalait yung sarili nya tangina ano kinalaman ng muka mo sa natulong mo sa pinas !</t>
  </si>
  <si>
    <t>What? Mar Roxas want Poe to back-out???? HAAHAHA desperado si bobo #deperatemuch</t>
  </si>
  <si>
    <t>Binay treats typhoon victims at Jollibee: Strictly no spoon and fork? tangina ?????https://t.co/9jlx7O6GqR</t>
  </si>
  <si>
    <t>PAG IKAW ANG NANGUNA MAR ROXAS! TANGINA MAGKAKAGULUHAN NA !????</t>
  </si>
  <si>
    <t>Para kang si Mar Roxas, tarantado</t>
  </si>
  <si>
    <t>Huy gagu</t>
  </si>
  <si>
    <t xml:space="preserve">galit kay binay kasi magnanakaw pero pro marcos putaena ano yun </t>
  </si>
  <si>
    <t>Hoy gago! Walang naniniwala sayo dito Mar Roxas hahahaha????</t>
  </si>
  <si>
    <t>Eto si Binay. Nognog, pandak, laki sa hirap.</t>
  </si>
  <si>
    <t>Pekeng 500 pesos na may mukha ni Mar Roxas hahahahaha taena lt??</t>
  </si>
  <si>
    <t>gg na mar roxas taena mo HAHA.</t>
  </si>
  <si>
    <t>WALA KA PANG SINASAGOT BINAY PURO KA GANYAN TANGINAMO</t>
  </si>
  <si>
    <t>Dami ata commercial nung Binay pakshet</t>
  </si>
  <si>
    <t>Yung tv ad ni Mar Roxas mas madalas pa sa commercial ng Aldub e. Nakakasura amputa.</t>
  </si>
  <si>
    <t>Ngayon si VP Binay na mismo ang voice over sa sarili nyang ad. Lakas trip ni gago ????</t>
  </si>
  <si>
    <t>Binay binabalaan na kita ha. Wag ako gago.</t>
  </si>
  <si>
    <t>Mar kasi palpak na nga bobo pa</t>
  </si>
  <si>
    <t>Jusko, bakit sunod sunod ang ad ni Mar Roxas??? nakaka tangaaa</t>
  </si>
  <si>
    <t>OnlyBinay ang nognog</t>
  </si>
  <si>
    <t>Huhuhu mar roxas tama kana nakaka tanga ka na</t>
  </si>
  <si>
    <t>Ano ba naman Binay. ?? umay na umay na ko sa pangangampanya mo tapos ngayon nasa balita ka naman. gagoo??????</t>
  </si>
  <si>
    <t>Eto na naman. Si binay. ?? taena talga! ayoko na!</t>
  </si>
  <si>
    <t>basta ang summary: NO TO BINAY MGA ULUL</t>
  </si>
  <si>
    <t>"Alam kong ako ay mananalo" -Woah Binay Woah! ?? dati ka bang bobo??</t>
  </si>
  <si>
    <t>Puro kayo Sandro Marcos. Eh bat di nyo kaya pag nasahan yong anak ni Binay! masusuka pa kayo sa kadirian taena</t>
  </si>
  <si>
    <t>NAKU!! Nagkwento na ng buhay si Binay sa tvc! Ikakabagsak mo yan! bobo moves yan!</t>
  </si>
  <si>
    <t>Ganun din ibang binoto ng mga tanga</t>
  </si>
  <si>
    <t>Walang kwenta si BINAY kung mkalaet sa mga guro WOW kpute #NogNogHambog</t>
  </si>
  <si>
    <t>Walang kwenta si BINAY kung mkalaet sa mga guro WOW puta ka #NogNogHambog</t>
  </si>
  <si>
    <t>Calling all the NPA, MILF at iba pang rebeldeng grupo hanapin niyo si Mar Roxas. Huliin niyo na lang siya thank you! https://t.co/JMdwf1oOdy</t>
  </si>
  <si>
    <t>tinatawag ko lahat ng NPA, MILF at iba pang rebeldeng grupo hanapin niyo si Mar Roxas at Huliin niyo yang bobo na yan https://t.co/JMdwf1oOdy</t>
  </si>
  <si>
    <t>Bakit?kung sino pa ang nognog siya pa ang nagbibigay liwanag-Binay</t>
  </si>
  <si>
    <t>Grabe 'tong si Binay, parang nilalahat ang pagiging nognog, walang damayan uyyyy!! Hahaha.</t>
  </si>
  <si>
    <t>"Pandak" "nognog". Nakalimutan ata nila iindicate sa tv ad ni binay yung "magnanakaw".</t>
  </si>
  <si>
    <t>UGH IRITA TALAGA YUNG COMMERCIAL NI BINAY. -.- AYAW KO NA TANGINAAA</t>
  </si>
  <si>
    <t>May scandal si Binay ???????? sheet!!</t>
  </si>
  <si>
    <t>Nakaka burat yung ad ni Mar Roxas</t>
  </si>
  <si>
    <t>Wag kang suwapang gag0!</t>
  </si>
  <si>
    <t>Binay nalang kesa MAR ROXAS! ulol!</t>
  </si>
  <si>
    <t>@agramyta Di pa pwede. Lumafang ng Chicken Joy nang wagas. Baka bangungutin pag super busog matulog. Mapanaginipan si Binay. panget nun taena</t>
  </si>
  <si>
    <t>Nakakairita tong commercial ni Binay eh. Pinagmamalaki mo yung makati eh bakit hindi mo ipagmalaki yung nagawa mo sa loob ng anim na taon?? bobo ampota</t>
  </si>
  <si>
    <t>black lady daw sa makati ???? nancy binay who?? tangina nalang talaga</t>
  </si>
  <si>
    <t>Epal na Mar Roxas, Epal na LP. #NoToMarRoxas #NoToLP #NoToMar https://t.co/JcWJe9UYsj</t>
  </si>
  <si>
    <t>Nako BINAY wala kang maloloko dito, walang mga bobo dito</t>
  </si>
  <si>
    <t>Yang mga Binay na yan salot lipunan  yang mga kupal na yan eh</t>
  </si>
  <si>
    <t>shut up ka na lang mar roxas ? okay? nag eepal pa eh</t>
  </si>
  <si>
    <t>Kabobo tong commercials ni Binay!</t>
  </si>
  <si>
    <t>BAKIT SI MAR? BAKIT HINDI SI DUTERTE?  BAKIT HINDI SI MIRIAM? BAKIT HINDI SI POE? BAKIT HINDI SI BINAY? BAKIT SI MAR?!!!!!!! ?? taena na yan</t>
  </si>
  <si>
    <t>Bakit nagmumura ako pag nakikita ko si Pnoy at Mar Roxas sa tv..?? mukhang mga gago kasi eh</t>
  </si>
  <si>
    <t>bobo lang pipili kay du30</t>
  </si>
  <si>
    <t>Parehas kami relo ni binay, tangina???</t>
  </si>
  <si>
    <t>LAHAT NALANG BA ISISISI NIYO KAY MAR ROXAS?? Pati KATHNIEL DINADAMAY NIYO PA MGA KUPAL TALAGA!</t>
  </si>
  <si>
    <t>Naiinis ako sa sobrang pagkadesperado ni Mar Roxas!  ?????? nakakadiri potaena</t>
  </si>
  <si>
    <t>NOGNOG PANDAK LAKI SA HIRAP YAN SI BINAY</t>
  </si>
  <si>
    <t>Panira ng mood tong commercial ni Binay. Sige ikaw na mahirap. IKAW NA!!! TANG INA KA!!</t>
  </si>
  <si>
    <t>1. Duterte kupal</t>
  </si>
  <si>
    <t>2. Santiago matalino daw ampota</t>
  </si>
  <si>
    <t>3. Poe bait baitan na tanga</t>
  </si>
  <si>
    <t>4. Roxas pinalaking t@rantado</t>
  </si>
  <si>
    <t>4. Binay nognog na bobo</t>
  </si>
  <si>
    <t>Hakot POETA</t>
  </si>
  <si>
    <t>t@ng1n@??????????</t>
  </si>
  <si>
    <t>nasa 2nd spot na si Mar Roxas wow -.-
Leni Robredo lang Mar, wag ka na. ulul</t>
  </si>
  <si>
    <t>Grabe yung lamang ni Du30 kay Poe ?? poetangina talaga</t>
  </si>
  <si>
    <t>Oh talaga??? bobo ka kasi</t>
  </si>
  <si>
    <t>JEJOMAR PUDAY</t>
  </si>
  <si>
    <t>Taong bayan: Pera mo? Wow sayo gago</t>
  </si>
  <si>
    <t>Toni: "Ano ang katangian niyo kung kaya't dapat kayong maging Big Winner?"
Binay: "Nognog, pandak, at laki sa hirap."
????????</t>
  </si>
  <si>
    <t>Yan si binay. laking tanga</t>
  </si>
  <si>
    <t>Galawang Binay si tanga Ohh</t>
  </si>
  <si>
    <t>Jusko Binay! Oo na lang. b0b0 ka talaga</t>
  </si>
  <si>
    <t>Daniel Padilla ngayon, ini-endorse na rin si Mar Roxas???? tang ina talaga ba???</t>
  </si>
  <si>
    <t>Nag debate na si papa at lola ?? Luh. Binay pa kasi ang nais. Patawa ampota</t>
  </si>
  <si>
    <t>Ulol ka Binay wag ako.</t>
  </si>
  <si>
    <t>Sino ang mas tanga?</t>
  </si>
  <si>
    <t>Si binay ang nangunguna sa sws survey!? Hay Pilipinas kong mahal:( mga bobo nga naman mga pinoy</t>
  </si>
  <si>
    <t>Only B1NAY niyo mukha niyo mga tarantado!</t>
  </si>
  <si>
    <t>Ang drama ni Binay mangampanya noh? Kainis. parang tanga lang</t>
  </si>
  <si>
    <t>gagsti??</t>
  </si>
  <si>
    <t>Paglipat ko sa gma si mar roxas bumungad NAKAKATAKOT PALA TALAGA  TAENA</t>
  </si>
  <si>
    <t>BAKIT DAHIL KAY BINAY? BAKIT DAHIL KAY BINAY? BAKIT DAHIL KAY BINAY? Uggggh paulit ulit na laaang nakakairita na!! tama na please! nakaka bobo na kayooo!</t>
  </si>
  <si>
    <t>nasira na naman gabi ko sa TV ad ni binay tanginang buhay to</t>
  </si>
  <si>
    <t>mar roxas kami?? ulul kayo un!</t>
  </si>
  <si>
    <t>Yan si binay... kupal...</t>
  </si>
  <si>
    <t>ulol</t>
  </si>
  <si>
    <t>Bakit pangalawa si Mar Roxas?! Ano 'to? gaguhan na lang ba talaga??</t>
  </si>
  <si>
    <t>Nako binay ha. ?? ayus ayusin mo mukha mo! mukha kang nognog</t>
  </si>
  <si>
    <t>Bakit ganito ang traffic sa Makati ngayon? ?? Binay pa mga ogag</t>
  </si>
  <si>
    <t>Wag tularan si Binay kasi tanga siya</t>
  </si>
  <si>
    <t>ONLY BINAY ROXAS TAYO MGA BOBO</t>
  </si>
  <si>
    <t>For sure absent ulit si Binay. takot si tanga magisa eh</t>
  </si>
  <si>
    <t>kakairita tong bagong ad ni binay e. wag mo kami tulad sayo pls kupal ka po eh</t>
  </si>
  <si>
    <t>Mar Roxas umayos ka nga para kang tanga</t>
  </si>
  <si>
    <t>Tumaas nanaman ang kay binay ?? tanginaa???</t>
  </si>
  <si>
    <t>PAKSHET! Pangalawa na si Mar Roxas. Maya-maya 1 na yan. #dilawangdayaan</t>
  </si>
  <si>
    <t xml:space="preserve">#OnlyBinay ang dapat bitayin putangina </t>
  </si>
  <si>
    <t>Uunlad mga bobo kay Binay</t>
  </si>
  <si>
    <t>WALANG KWENTA SAGUTAN NI BINAY TANGINA HAHA #PiliPinasDebate2016</t>
  </si>
  <si>
    <t>This is the good fight! Ipakita natin na mas marami pa rin tayong disenteng Pilipino! Wag tayo magpatalo sa mga tanga at bobo!</t>
  </si>
  <si>
    <t>Nakakabobo talaga #SCAdik</t>
  </si>
  <si>
    <t>"Kay tayo naghihirap, corrupt si Binay."
Mula sa isang GRADE7 student. Hahaha! ?? SUPOT KA PA GAGO</t>
  </si>
  <si>
    <t>HUY QAQO BAT GANYAN?! #Eleksyon2016</t>
  </si>
  <si>
    <t>Hay Binay drama nanaman po. pakyu kana po</t>
  </si>
  <si>
    <t>SINO PA BA? ONLY BINAY NA MGA ULUL !!!</t>
  </si>
  <si>
    <t>Woops HAHAHAHA bobo ka ah</t>
  </si>
  <si>
    <t>Sobrang bobo</t>
  </si>
  <si>
    <t>Kala ko naglalaro ng coc si binay. Iba pala yung coc nayun haha tanga lang self?</t>
  </si>
  <si>
    <t>SI BINAY PO ANG PANGATLONG BOBO DUN</t>
  </si>
  <si>
    <t>"WALA NANG MAKAKAPANTAY SA AKIN"
TEKA TAMA BA NARINIG KO? HOW TO BE LIKE GAGO AS U PO??</t>
  </si>
  <si>
    <t>"WALA NANG MAKAKAPANTAY SA AKIN"
TEKA TAMA BA NARINIG KO? HOW TO BE AS GAGO AS U PO??</t>
  </si>
  <si>
    <t>Ako: Ni-hindi nga kita makita! ulul ka ba?</t>
  </si>
  <si>
    <t>Wag maging bobo tante #PHVote</t>
  </si>
  <si>
    <t>Ibalik si Binay sa makati! dyan nalang yan nognog na yan</t>
  </si>
  <si>
    <t>PUTANGINA MO MAR ROXAS #AyawSaDILAW</t>
  </si>
  <si>
    <t>Feel naman nito ni Mar Roxas siya na talaga mananalo. feeling feeling ampota</t>
  </si>
  <si>
    <t>Roxas na lang please. Wag si Duterte!! please lang taena</t>
  </si>
  <si>
    <t>Tularan ng mga t@ng@ si Binay</t>
  </si>
  <si>
    <t>Miriam: May sakit pa amputek</t>
  </si>
  <si>
    <t>#Miriam2016 BOBO NALANG BOBOTO KAY MAR</t>
  </si>
  <si>
    <t>#FightRoxasRobredo pakyuuuu</t>
  </si>
  <si>
    <t>Binay! Hahahaha ?????? https://t.co/4tPo9sQQfd</t>
  </si>
  <si>
    <t xml:space="preserve">ang bobo mo Binay! Hahahaha </t>
  </si>
  <si>
    <t>Eat that Mar Roxas!! #onelucman https://t.co/XlabWoKeXw</t>
  </si>
  <si>
    <t>kainin mo tong tae ko mar roxas #onelucman</t>
  </si>
  <si>
    <t>Reasons To Vote For Mar Roxas: WALA BOBO LANG BOBOTO DIYAN</t>
  </si>
  <si>
    <t>pinoy: ay tangina ka si binay yan gago</t>
  </si>
  <si>
    <t>niall: ay puta suri</t>
  </si>
  <si>
    <t>Wag maging BOBOtante</t>
  </si>
  <si>
    <t xml:space="preserve">wag ka maging bobo sa pagboto </t>
  </si>
  <si>
    <t>Mama: Bakit di ka pa mamatay.</t>
  </si>
  <si>
    <t>mamatay kana duterte putanginaka</t>
  </si>
  <si>
    <t>Nakakasuka putanginaaaa! Blergh!! #LeniOnMMK #MMKIna #RoxasRobredo2016 #ABSCBNFAIL</t>
  </si>
  <si>
    <t>PAPAUTO BA TAYO ULIT? DI TAYO TANGA #AyawSaDILAW</t>
  </si>
  <si>
    <t>Part ka naman ng Administrasyon Binay. Wag kang bobo. #PiliPinasDebates2016 #MIRIAM2016 #SiMiriamAngSagot</t>
  </si>
  <si>
    <t xml:space="preserve">bakit dahil kay binay madilim ang kanyang advertisment HAHAHAHAHA jk lang po mga b0b0 </t>
  </si>
  <si>
    <t>RT @shndrl96: @clnpicache mukhang tite yan si Binay</t>
  </si>
  <si>
    <t>Kung ang eleksyon ay isang show, title nito at Face2Face. Si Duterte ang isinusumbong.Mar, Poe at MDS ang nagsumbong.Si Binay ang sawsawerong ulupong</t>
  </si>
  <si>
    <t>#Binay, puro ka Makati. Ano'ng nagawa mo sa anim na taong pagka Vice President? t@nga ka ba?? #2016Elections</t>
  </si>
  <si>
    <t>Bat kaya napikon si Binay kay Mar Roxas 
dahil ba sa parinig ni roxas na 
"Kahit hindi ako laki sa hirap ATLEAST hindi ako MAGNANAKAW" BARS yun gaguu</t>
  </si>
  <si>
    <t>Kung si #Duterte2016 may true blue Filipino, only si Binay ang may true black Presidentiable inside and out. Palibhasa kasi nognog daw putaena hahaha</t>
  </si>
  <si>
    <t>Andun si binay sa commercial nya eh. Black lang yung bg kaya medyo hindi sya pansin mukhang tanga tuloy HAHAHAHAHA</t>
  </si>
  <si>
    <t>nakita ko nanaman ung advertisement ni binay, kung sino pa ung nognog sya pa ung nagbigay liwanag,  dati ba kayong mga bobo ???</t>
  </si>
  <si>
    <t>nakita ko nanaman ung advertisement ni binay, kung sino pa ung nognog sya pa ung nagbigay liwanag,  dati ba kayong mga bobo???</t>
  </si>
  <si>
    <t>"Katulad sa Makati, walang mamamatay na mahirap dahil sa sakit."
HOY BINAY KAHIT MAYAMAN NAMAMATAY SA SAKIT WAG KANG BOBO HA</t>
  </si>
  <si>
    <t>libre maging tanga wag lang abusuhin ah</t>
  </si>
  <si>
    <t>Wait lang. Naiirita ako sa mga nagtag kay DJ nung mga maling nagawa ni Mar Roxas. Respect po. Utang na loob wag maging tanga</t>
  </si>
  <si>
    <t>Siya:Si Duterte iboboto mo? Edi mamamatay-tao ka din?
ako: dati ka bang bobo?</t>
  </si>
  <si>
    <t>RT @Watdahel_Marcel: Toni: "Ano ang katangian niyo kung kaya't dapat kayong maging Big Winner?"
Binay: "Nognog, pandak, at laki sa hirap."</t>
  </si>
  <si>
    <t>obviously hindi talaga deserving sina Mar at Binay..!! Bubo lang ang muvote nila -_-</t>
  </si>
  <si>
    <t>ang itim ni binay srsly taena no joke</t>
  </si>
  <si>
    <t>Parang nakakainis na yung mga pinagsasabi ni Mar Roxas sa mga ads niya. tangina!!!!</t>
  </si>
  <si>
    <t>Nabobo na si Trillanes at Roxas. ????</t>
  </si>
  <si>
    <t>naaasar ako pag nakikita ko si binay nakjaka gago ung mukha</t>
  </si>
  <si>
    <t xml:space="preserve">Ulit ulit nanaman kay Binay burat </t>
  </si>
  <si>
    <t>Santiago deserves to be first or at least above Roxas, Poe, and Binay. Pero dahil hindi ako botante, SHUT UP NALANG AKO MGA BUWAKA NG SHET KAYO!</t>
  </si>
  <si>
    <t xml:space="preserve">baduy nung commercial ni Binay pang bobotante talaga </t>
  </si>
  <si>
    <t>Kainis ung commercial ni binay ?? ayoko na shet!</t>
  </si>
  <si>
    <t>Ako lang ba, o nakaka tanga na ang ads ni binay?</t>
  </si>
  <si>
    <t>Nangingil ako sa ABS-CBN!!! mukhang pera!!!! Lalong lalo na si Mar roxas!!! Gagawin talaga nila ang lahat para manalo! at gawin bobo ang mga tao!</t>
  </si>
  <si>
    <t>Kadaming satsat ni Binay. Nakakairita taena.</t>
  </si>
  <si>
    <t>Nandiri ako sa commercial ni Binay. Di pa lumabas mukha nya don a! mukhang shet eh</t>
  </si>
  <si>
    <t>Ughh! Nag mamalinis si binay!!!!!! Hindi convincing!! Muka parin syang madumi!??? nakakadiri ka tangina ka!</t>
  </si>
  <si>
    <t>Nognog lang pala tutulungan ni Binay, pano naman kaming hindi nognog? Di kita iboboto unfair ka! pakyu ka!</t>
  </si>
  <si>
    <t>Ang daming Nakiki boto kay Duterte kahit Mar Roxas na nga sila so SHUT UP NALANG KAYO MGA ULUPONG! ??????????</t>
  </si>
  <si>
    <t>Only binay taena??</t>
  </si>
  <si>
    <t>@abchuaa chaaaar tapos nanalo daw si Binay at Trillanes. Hahahaha taena patawa</t>
  </si>
  <si>
    <t>Cnvo w/ kapatid.
S: Ate sabe nila ang mga pilipino daw tulad ni binay. Nognog, laki sa hirap tapos pandak. Dika... https://t.co/TeARKtvm2b</t>
  </si>
  <si>
    <t>Ayan na nag bibilangan na mag matyag tayo at pangalawa si Mar Roxas baka mandaya yang gago na yan. wag tayo pumayag.</t>
  </si>
  <si>
    <t>@ihateparties Si Binay daw. Hahahaha. Laptrip yung commercial ni nognog eh. Muntik nako maniwala</t>
  </si>
  <si>
    <t>Naawa ako kay Binay pag nakikita ko sya. Ewan ko bakit. Pero di natin alam, sa likod nito taong bayan pala ang kinakawawa niya. Kurakot ka tangina mo!</t>
  </si>
  <si>
    <t>Dear Jojo Binay, your advertisment is very annoying to the point that you're humiliating yourself! NogNog at Pandak daw. Totoo nga naman!</t>
  </si>
  <si>
    <t>PH VOTE DUTERTE
nakaka tanga! Muling tumaas sa 2nd place si Roxas, muling bumaba sa 3rd place si Pœ!</t>
  </si>
  <si>
    <t>Nakakainis yung commercial ni Binay! Aping api parin talaga siya t@ena!</t>
  </si>
  <si>
    <t>Naiirita ako twing nagsasalita si Binay at Mar. kairita shet!!</t>
  </si>
  <si>
    <t>Senator DeLima ampota</t>
  </si>
  <si>
    <t>Go Mar Roxas. Tataas pa yan. ?? wag kana umasa t@nga</t>
  </si>
  <si>
    <t>....tangina nalang</t>
  </si>
  <si>
    <t>Manawagan kong Mar, Grace, Binay nga ilibre kog ticket sa EXO Planet. ???? dejokelungs mga tanga</t>
  </si>
  <si>
    <t>Nancy Binay for Darna! Hahahahaha last na taena</t>
  </si>
  <si>
    <t>Kahawig nung babae si Nancy Binay! gagsti legit!</t>
  </si>
  <si>
    <t>KAPAG SI MAR ROXAS ANG MANANALO MATUTUWA SI KORING. AT AYOKONG MANGYARI YON. HAHAHAHAHA ULUL BA KAYO??</t>
  </si>
  <si>
    <t>Bakit dahil kay Binay? Bakit puro Binay lagi? ?? nakakasawa na mga ka tarantaduhan niyo</t>
  </si>
  <si>
    <t>Pag nanalo si mar or binay mag sisimula ako mag graffiti ng anti-gov shet gago</t>
  </si>
  <si>
    <t>@alandbest Wag mo Boto kasi bobo #RoxasRobredo #Mar2016</t>
  </si>
  <si>
    <t>duterte o miriam o binay? sino boto niyo mga bobo?</t>
  </si>
  <si>
    <t>Ngayon ko lang napanuod yung advertisement ni Binay. Parang hindi ko matanggap na nognog ako.</t>
  </si>
  <si>
    <t>PAG NANALO SI MAR ROXAS TANGINA ALAM NA, NAGKADAYAAN NA. NAGKABAYARAN PA.</t>
  </si>
  <si>
    <t>Hay sawang sawa nako sa duterte news pls? Wala bang binay, poe, or roxas? Umay taena</t>
  </si>
  <si>
    <t>Ito si Jojo Binay ---&gt; bobo</t>
  </si>
  <si>
    <t>Commercial na naman ni Binay! ayoko na shet lang plssss</t>
  </si>
  <si>
    <t>shet! Sana tumakbo na si Duterte ??</t>
  </si>
  <si>
    <t>putangina No to roxasbinay ha????</t>
  </si>
  <si>
    <t>Jajajhha pera pera tlga Tong si BINAY buwaka ng shet https://t.co/A8glI4uUfQ</t>
  </si>
  <si>
    <t>Hay naku binay ewan ko nalang talaga sayong t@ng@ ka</t>
  </si>
  <si>
    <t>Pag yang resulta naiba pa, at si Mar roxas ang maging nangunguna, alam na dis!! nandaya na si gag0</t>
  </si>
  <si>
    <t>Bakit Pangalawa si. MAR ROXAS ANO TO GAGUHAN??  #Election2016</t>
  </si>
  <si>
    <t>VP Binay siya ang may dalang pagbabago sa mga bobo</t>
  </si>
  <si>
    <t>@meynixxvi TSK! Sayang boto talaga kay Binay tangina</t>
  </si>
  <si>
    <t>Binay: "Bilang pangulo..." OKAY, PERO NUNG BISE KA, WALA NAMANG NANGYARI INAKA</t>
  </si>
  <si>
    <t>ano ba yan bat ba puro mukha ni binay nasa tl ko nakakasura na pag mumukha ni gago</t>
  </si>
  <si>
    <t>Grace Poe para sa pagbabago ?? ULUL walang maniniwala sayo</t>
  </si>
  <si>
    <t>Pano hindi ka kase humaharap sa korte! Wag kami Binay, wag kami di kami bobo tulad mo</t>
  </si>
  <si>
    <t>Umay na umay nako sa advertisement ni Mar Roxas! wala na bang iba?? nakaka tanga na :((</t>
  </si>
  <si>
    <t>Mar Roxas? Jojo Binay? parehas tanga yan eh</t>
  </si>
  <si>
    <t>Todo bully ang mga tao kay Binay! Di naman nakakatuwa para lang silang tanga</t>
  </si>
  <si>
    <t>Masyadong nagamit ang term na nognog to the point na nakakainis na. Kawawa din yung mga "dinamay". No to Binay! https://t.co/wMEwlaklMV</t>
  </si>
  <si>
    <t>yeah! WALANG BIBITAW MGA GUNGONG</t>
  </si>
  <si>
    <t xml:space="preserve">Binay at Roxas? Ugh shet nalang talaga </t>
  </si>
  <si>
    <t>Laki sa hirap daw si t@nga eh</t>
  </si>
  <si>
    <t>WALANG TATALO KAY BINAY ???? ULUL SI DU30!!</t>
  </si>
  <si>
    <t>HALUH. ANONG KABOBOHAN YAN BINAY???</t>
  </si>
  <si>
    <t>Di ko alam kung anong kinalaman ng pagkanognog ni Binay sa mga nagawa niya at kelangan pa yun i mention sa tv ad niya! ??</t>
  </si>
  <si>
    <t>Super rude nung commercial kay Binay. ?????????????? "Kung sino pang nognog at pandak...." Bully e ??????????</t>
  </si>
  <si>
    <t>SA LAHAT NG MGA TEAM WALANG IPON DIYAN ALAM NYO NA KUNG SINO TAKBUHAN NYO SI BINAY! BUTI PA ANG NOGNOG... https://t.co/eNMEfwGOwy</t>
  </si>
  <si>
    <t>RT @camilleorosco: alam mo binay alam na naming pandak at nognog ka wag mo na ibroadcast. ??</t>
  </si>
  <si>
    <t>Pandak! Nognog! Laki sa hirap! yan si BINAY!</t>
  </si>
  <si>
    <t>Na touch naman ako don sa nognog ni Binay na commercial ??</t>
  </si>
  <si>
    <t>Tangina talagang buhay to</t>
  </si>
  <si>
    <t>Putangina neto akala mo talaga kung sino</t>
  </si>
  <si>
    <t>Hahahahaha pwd na sa gay bar gagoooo!</t>
  </si>
  <si>
    <t>BINAY oppa ACCIDENTALLY burns himself in 'Fire' MV making HAHA LT AMPOTA</t>
  </si>
  <si>
    <t>Tarantado talaga. Walang silbi #OnlyBinay</t>
  </si>
  <si>
    <t>Binay: Nognog. Pandak. Laki sa hirap. ???</t>
  </si>
  <si>
    <t>Napakabobo at napaka walang kwenta neto ni nognog</t>
  </si>
  <si>
    <t>Talon ka na sa tren Mar! Puta puro ka dilawan</t>
  </si>
  <si>
    <t>Kalokohan talaga neto ni binay. Wag kami gagu!</t>
  </si>
  <si>
    <t>Only binay only binay! Sino pa ba? Only Binay! KAGAGUHAN!</t>
  </si>
  <si>
    <t>RT @DontMeHa: NOGNOG</t>
  </si>
  <si>
    <t>ANG TANGA TANGA TALAGA NETO NI ANO E</t>
  </si>
  <si>
    <t>BAT ANG BOBOOOOOOOO</t>
  </si>
  <si>
    <t>Lumalabas na mga nagrereklamo! Di Binay daw ang binoto pero kay Roxas daw napunta ang Vote! Madaya ka talaga roxas mamatay kana gago!</t>
  </si>
  <si>
    <t>Edi iboto si Miriam para walang mapunta kay Roxas. Haha bobo lang kayo #suchlogic</t>
  </si>
  <si>
    <t>bobotante</t>
  </si>
  <si>
    <t>Baka makapasok yung Only Binay sa Top 10 ny MYX Chart ?????? patayin niyo nalang ako tangina talaga</t>
  </si>
  <si>
    <t>na iinis talaga ko kay Binay. feeling ko ang close minded niya sa ibang bagay. ganun ba talaga pag b0bo?</t>
  </si>
  <si>
    <t>Mar Roxas, appeal to emotion pa more tanga tanga!</t>
  </si>
  <si>
    <t>Binay talaga?? tanginaa iyak ang pilipinas hahaha</t>
  </si>
  <si>
    <t>Ako lang ba o nakakainis talaga yung commercial ni Binay?? para na kasi siyang tanga!</t>
  </si>
  <si>
    <t>DUTERTE TILL THE END MGA ULUL!</t>
  </si>
  <si>
    <t>Isa ka pa mar roxas. Dami mo alam. tangina ka</t>
  </si>
  <si>
    <t>Parehas nakakaloko yung ad ni Binay at Roxas. haha. bobo na lang talaga boboto sa kanya</t>
  </si>
  <si>
    <t>Jojo Binay President ko ???? ulul du30 ako!</t>
  </si>
  <si>
    <t>burat yung commercial ni binay.</t>
  </si>
  <si>
    <t>Para sa PILIPINAS wag maging bobotante!</t>
  </si>
  <si>
    <t>As in grabe si Mar Roxas. Sa Presidential Debate halos galit ka kay Poe, tapos ngayon? ano ka ngayon bobo ka</t>
  </si>
  <si>
    <t>Hay Binay nakaka pota ka na talaga</t>
  </si>
  <si>
    <t>Binoto si Duterte lumabas Roxas Ahahaay taena dayaan talaga</t>
  </si>
  <si>
    <t>tangin@ please lang wag si roxas</t>
  </si>
  <si>
    <t>ANO MAR ROXAS, KAYA PA BA?? HIRAP MAGING TANG@ NOH NA INOM SA PLATO??</t>
  </si>
  <si>
    <t>Only binay only binay pa kayo mga b0b0 naman kayo!</t>
  </si>
  <si>
    <t>di makita si binay!!! nognog ba naman eh</t>
  </si>
  <si>
    <t>Halos buong pamilya nya pulitiko na tangina nalang talaga ng mga boboto sa kanya</t>
  </si>
  <si>
    <t>Si trillanes kala mo si roxas eh tila bobo</t>
  </si>
  <si>
    <t>Umay talaga ko don sa ads ni binay hahahahaha pabidaaaa?? mukhang tanga naman</t>
  </si>
  <si>
    <t>si mar roxas takot na takot kay duterte. ???? wala ka bang bayag? hinayupak ka</t>
  </si>
  <si>
    <t>Unang una po sa lahat Mar Roxas, wala po akong pakialam sayo ulul!</t>
  </si>
  <si>
    <t>JUSKO PLEASE HO WAG HO SI ROXAS TAENA NAMAN!! DUTERTE OR MIRIAM PLS</t>
  </si>
  <si>
    <t>Wahahaha ung commercial ni Binay... pang mga bobong botante  #OTWOLHappyTimes</t>
  </si>
  <si>
    <t>Yung advertisement ni Binay. ka stress shet!</t>
  </si>
  <si>
    <t>inamo</t>
  </si>
  <si>
    <t>Feeling ko kinuha lang siya ni Binay pampaboost ng 'popularity' haha manggagamit talaga si nognog eh</t>
  </si>
  <si>
    <t>DU30 ang mananalo wag na kayo umasa mga t@rantado</t>
  </si>
  <si>
    <t>Wag niyo iboto si dutae tarantado yan ...</t>
  </si>
  <si>
    <t>wag ka ng umasa mar roxas masasaktan kalang tang@????</t>
  </si>
  <si>
    <t>Problemado kung anong oras natatapos yung kay binay ay hindi pa nmn daw nagsisimula ang mga ulul</t>
  </si>
  <si>
    <t>Pag si Roxas at Binay umapela pa dahil talo aba ibigay na yang 2 yan sa China, mga uhaw sa posisyon amp*ta</t>
  </si>
  <si>
    <t>Isa pang patawa tong commercial ni binay mukhang tanga na talaga siya huhu</t>
  </si>
  <si>
    <t>binay balimbing ampota</t>
  </si>
  <si>
    <t>ONLY IN THE PHILIPPINES!?? ULUL WAG KAMI!!</t>
  </si>
  <si>
    <t xml:space="preserve">Only Binay???? ang tanga?? </t>
  </si>
  <si>
    <t>ulol ka gago wala ka maloloko dito #NoToDilawan</t>
  </si>
  <si>
    <t>DIRTY-DIRTY NINYO MGA PUTANGINA!!!</t>
  </si>
  <si>
    <t>puro kabobohan lang naman ang sinasabi neto ni mar!</t>
  </si>
  <si>
    <t>wla kayong ibang ginwa kundi bantayan si VP Binay no. mga tanga talaga</t>
  </si>
  <si>
    <t>Binay: More poor Filipinos under Aquino administration https://t.co/zTweQ55rpT | @MJcayabyabINQ https://t.co/nDjGZ7miRD</t>
  </si>
  <si>
    <t>Isyu ngayon  mga dilaw Bigas ind bala , ang kurakot na si Binay , ang Amerikanang Poe.. wag ilihis ang isyu sa napakatagal na .. 
#Duterte</t>
  </si>
  <si>
    <t>#AyawSaDILAW  #MarRoxasToJail</t>
  </si>
  <si>
    <t>#NoToLP</t>
  </si>
  <si>
    <t>@jennyjoyundag15 @bernie_heng04 paawa effect ads na nya MAR ROXAS po kaasar #ALDUB6thMonthsary</t>
  </si>
  <si>
    <t>If Duterte and Miriam runs for the same post in 2016, wala na. Mahahati boto. For sure si Nognog, pandak, laki sa hirap mananalo. Tandem na!</t>
  </si>
  <si>
    <t>#NoToBinay2016  https://t.co/RCkXhfWQXZ</t>
  </si>
  <si>
    <t>Uh oh. Not good. - EXCLUSIVE: Grace Poe huling huli na nangsuhol ng 500 pesos sa mga tao! https://t.co/fbsgiyZlhG</t>
  </si>
  <si>
    <t xml:space="preserve">Kung manalo man si Duterte Sana unang patayin nya e yung nagdrudrugs na lumaban pa ng konsehal na kilalang kilala ko. 100% manyak?? </t>
  </si>
  <si>
    <t>https://t.co/hYBfPAMsMx #SelfishPoe inuuna ang pansariling interest kumoara sa kapakanan ng bayan. #RoRo2016 #RoxasRobredo</t>
  </si>
  <si>
    <t>I hear our neighbor's sing VP Binay's jingle pero iba yung lyrics. From only Binay to "Lonely Binay." Huhu wait na-LSS ako</t>
  </si>
  <si>
    <t>Dutertards, yellowtards, BINAYaran, (di ko alam kay poe). Enough bickering pls XD just look at their achievements and choose one XD</t>
  </si>
  <si>
    <t>Dear Mar Roxas,
Why can't you just accept the fact na ayaw sayo ng mga tao? Stop threatening the voters ??? 
#AyawSaDILAW #Halalan2016</t>
  </si>
  <si>
    <t>Sawsaw nanaman sa APEC issue 'to si Binay.. Tsk tsk! #BoySawsaw #NoToBinay2016</t>
  </si>
  <si>
    <t>Dapat dinidisqualify c Mar Roxas, puro kadayaan ang alam. Hays #Halalan2016 #KwentuhangHalalan</t>
  </si>
  <si>
    <t>PRESIDENTE DUTERTE I'm sure in last debate  itaob ni Mayor Digong ang mga Nambatikos sa kanya..roxas binay poe manginig na kayo....</t>
  </si>
  <si>
    <t>Retweet sa mga Badtrip kay Mar Roxas ???? https://t.co/m5fQraU3md</t>
  </si>
  <si>
    <t>Bakit pag si Mar Roxas pinag-eexplain pero si Binay pinipigilan agad. Fast talk nga e. Bias tlaga 'tong si Karen??????</t>
  </si>
  <si>
    <t>Bakit todo gastos si Binay at Roxas? Ano meron? Kasi galangit na pera kapalit niyan! Serbisyong Negosyo. MANDARAMBONG #DU30Lang</t>
  </si>
  <si>
    <t>Pano nandya si Mar kung mahigit 1M na yung kay duterte?Tapos pangatlo pa lang si roxas???Wag kasing agad maniniwala sa mga hakahaka.</t>
  </si>
  <si>
    <t>Si Binay pa galit sa COA. Tinatiming daw. Ano ba dapat, tago muna yung audit report habang campaign period pa? Bwisit</t>
  </si>
  <si>
    <t>Kamuka ba ni binay si kokey? — Hindi. Wag OA dre! https://t.co/k4k3bXUAyH</t>
  </si>
  <si>
    <t>#ALDUBForbiddenLOVE bagay Kay VP jojo Binay bibitayin yan</t>
  </si>
  <si>
    <t>Jojo Binay: Vice president sa umaga, di makita sa gabi???????? ayoko na po?????????????? https://t.co/XHZ88AteyL</t>
  </si>
  <si>
    <t>Anong konek ng pagiging nognog at pandak ni Binay sa mga nagawa 'daw' nya sa Makati? Paki-explain. Labyu :D</t>
  </si>
  <si>
    <t>May dayaan talagang magaganap Gagawa ng paraan si Mar wag lang Manalo si Duterte .. poor poor ROXAS #BigSwitch2Miriam #LunetaDuterteCayetano</t>
  </si>
  <si>
    <t>Pansin ko lang, si du30 laman lage ng blita niyo? Umay nako, binay, mar at poe naman.. gs2 ko dn mlmn ibang baho nila @gmanews @ABSCBNNews</t>
  </si>
  <si>
    <t>Yung bakla kanina sa salon g na g kay mayor duterte. Si roxas daw ang MA's karapat dapat. Magkano kaya nakuha nya. Hahahahahaha. Hays</t>
  </si>
  <si>
    <t>Naalala ko lang yung bata sa sementeryo kahapon.
"DITO NAKALIBING SI BINAY EH" -yung bata habang hinihimas yung malaking nitso. Hahahahaha????</t>
  </si>
  <si>
    <t>What if Binay wins, will you say there's cheating too? O yung accusation ng "cheating" is reserved lang for admin bets? Naman. ?? Wag ganun.</t>
  </si>
  <si>
    <t>Nognog. Pandak. Laki sa hirap. "Madaming nagawa" pero mas maraming TV Ads. Yan si BINAY! Sobrang agit ko! @VPJojoBinay umayos ka</t>
  </si>
  <si>
    <t>@LakayFerdie: hahahahhahaha Mar Roxas corrupt politician liar magnanakaw sa kaban nang bayan! https://t.co/YuPNDogcYd</t>
  </si>
  <si>
    <t>@sabbyreid16 SABAGAY KUNG SINUNGALING SI BINAY.. SINUNGALING KA DIN. YEAHYEAH</t>
  </si>
  <si>
    <t>Pandak</t>
  </si>
  <si>
    <t>RT @DiKukurap: Ang bagong meaning ng BSP: Binay Sobrang Pabebe! Nagkakamay sa boodle fight pero sa putik, maselan agad? (Photo:CTO) https:/…</t>
  </si>
  <si>
    <t>Bat buhay ng mga YELLOW ang nsa MMK? Bat di nila itry ung buhay ni Binay, ni Miriam, ni Duterte, etc. Bat ganun ha #ABSCBNZEROINTEGRITY</t>
  </si>
  <si>
    <t>RT @clidoscope: Ang sarap isampal sa mukha ni Binay yung mga ginawa ni Quirino nung VP palang siya. #GuroToPangulo</t>
  </si>
  <si>
    <t>I'll understand people choosing Duterte &amp;gt; MDS. But choosing Mar/Binay/Poe &amp;gt; MDS? Hinithit nyo ba yung indelible ink? #MIRIAMforPRESIDENT</t>
  </si>
  <si>
    <t>LOL! yung commercial ng Binay, ininsulto yung sarili para makakuha ng simpatya??!! nakakatawa lang..</t>
  </si>
  <si>
    <t>I'm hating Mar Roxas so... shut... up na lang?</t>
  </si>
  <si>
    <t>#ALDUBForbiddenLOVE on press time nag iimbestiga si Enrile sa mmsapano about sa Saf 44 ,wla yn pa Epal lang yan si Enrile tuta ni Binay yan</t>
  </si>
  <si>
    <t>WatchOut Mar Roxas,
Baka sa Dinagyang ma Boo ka rin #NogNogSinunog</t>
  </si>
  <si>
    <t>Trillanes, mas natatakot umano kay Duterte dahil sa mga pagpatay kaysa kay VP Binay na tinawag niyang "magnanakaw" #DZMMTeleIkawNaBa</t>
  </si>
  <si>
    <t>Nakakainis ang Ad ni Binay. Makati pa rin banner n'ya, 6 years s'ya nakaupo bilang VP, bakit 'di umunlad ibang cities like Makati?</t>
  </si>
  <si>
    <t>Si Binay, Nognog si Alma, Moreno ahahahahhahahahahahahahaha i cannot ????</t>
  </si>
  <si>
    <t>Kapag talaga naririnig ko mga ads ni Mar Roxas naiinas ako ??</t>
  </si>
  <si>
    <t>SUNOG NA AKO!! LAKAS KO MAKA BINAY.</t>
  </si>
  <si>
    <t>Ayon Kay Koring: Ang darating na eleksyon ay laban ng Good &amp;amp; Evil, laban ng liwanag &amp;amp; kadiliman
siguro si poe at binay yung sinasabi niya</t>
  </si>
  <si>
    <t>MAR ROXAS, DANIEL PADILLA NA FOR HALARAN HAHAHAHAHAHA JUSKO</t>
  </si>
  <si>
    <t>Nakakagigil si Mar Roxas ??</t>
  </si>
  <si>
    <t>@tysone_ss binay's voice: sino ba nag mga nognog?</t>
  </si>
  <si>
    <t>ang mga nognog ay yung mga di makakapunta sa phantasia ph if ever meron.</t>
  </si>
  <si>
    <t>RT kimcharlenee: Nakakaasar yang PHILSTAR!!!! YUNG TOTOO BINAYARAN KAYO NI MAR? O NI BINAY?!! #BIASmedia</t>
  </si>
  <si>
    <t>Mar Roxas : make poverty eradication your priority issue .Daang matuwid didn't generate inclusive growth!</t>
  </si>
  <si>
    <t>I have nothing against Binay himself. He is one of my bets together w/ duterte and miriam. Nakakatawa at kainis lang yung ads nya! Sorry:|</t>
  </si>
  <si>
    <t>@suzzyme Paa mo nga hindi tuwid. Yung daan pa kaya ni Mar roxas. Shut up ka na lg bibeh ??</t>
  </si>
  <si>
    <t>Nasusura ga ako sa advertisement ni Binay! ??????</t>
  </si>
  <si>
    <t>Ulit ulit ay pinapakitid lang! Naninira lang sila wag na natin isipin sila. #POE2016 #LabanPOE2016</t>
  </si>
  <si>
    <t>Kaumay na yung team nognog na ad no Binay ha, nako tigilan mo yan, mababankrupt and kojik!</t>
  </si>
  <si>
    <t>Huhoyy bat PALAGI na lang balita sa tv patrol yung SUNOG. grabe ka Binay, grabe ka ??????</t>
  </si>
  <si>
    <t>pati ba naman si binay naging crush ko so eww. naman huhuhu</t>
  </si>
  <si>
    <t>@malou21180 @News5AKSYON epal ka naman. ?? Parang kang si MAR ROXAS.</t>
  </si>
  <si>
    <t>Nakaka umay na yung pag mumukhang nila Mar Roxas at Binay ??</t>
  </si>
  <si>
    <t>Sinusulsol sa atin mga nagawa nya, para iboto sya, Only Binay</t>
  </si>
  <si>
    <t>Leche Mar Roxas tatalunin ka ni Duterte ??</t>
  </si>
  <si>
    <t>Nakakapagtaka kung bakit walang commercial si Binay tungkol sa "Ang Kurakot".</t>
  </si>
  <si>
    <t>RT @chardOffDuty: Nakakasuka mga commercials mo Binay. Please lang, wag kame, iba na lang. Pakisagot muna allegations of corruptions. Pwe!</t>
  </si>
  <si>
    <t>Lagi talaga akong pinapatawa ni Mar Roxas. JUSKO NAMAN MAR! HAHAHAHAHAHA</t>
  </si>
  <si>
    <t>@chalimson atleast si Binay hindi katulad ni Roxas na gagawi lahat maiangat lng sarili nya pwe</t>
  </si>
  <si>
    <t>Dear Noynoy Aquino at Mar roxas, kung akala niyo kami ay mananatiling tanga sainyo well pwes mg dusa kayo! ;-)</t>
  </si>
  <si>
    <t>Bakit laging si Mar tinitira nya? Bakit si binay di nya ginaganito? Hmmm https://t.co/1NKQqSOXbB</t>
  </si>
  <si>
    <t>NAKAKAINIS YUNG COMMERCIAL NI MAR ROXAS! ????</t>
  </si>
  <si>
    <t>Grabe si Trillanes pinaggagastosan masiraan lang si Duterte. Ibang klase</t>
  </si>
  <si>
    <t>Wag iboto si Binay, lagi ng pinagmalaki na pandak eh. Maraming nasasaktan. ????</t>
  </si>
  <si>
    <t>Wag nyo iboto yang duterteng manyak.</t>
  </si>
  <si>
    <t>Sa debate si Roxas at Binay parang walang balls kung sumagot,magtanong at mag explain. May point sila pero POINTLESS naman. ??????</t>
  </si>
  <si>
    <t>@jeanchrstn_ sa inyo ni kokey/binay</t>
  </si>
  <si>
    <t>Roasted Binay.</t>
  </si>
  <si>
    <t>#2016YearOfTheDeath Lauro Vizconde. Vizconde family patriarch. :( KAMATAYAN PLS SI ENRILE AT BINAY NAMAN!!! https://t.co/Lf73bZ3C6N</t>
  </si>
  <si>
    <t>[TRENDIN NOW] BAGONG VIDEO NG MGA KAPALPAKAN NI MAR ROXAS https://t.co/j9Ky2WrvEb</t>
  </si>
  <si>
    <t>Nog nog ako pero wala akong paki kay Binay.</t>
  </si>
  <si>
    <t>Nognog, Pandak, Laki sa hirap. Pero di tulad ng iba, maraming nagawa. BINAY HAHA</t>
  </si>
  <si>
    <t>@maannanagas pero if roxas or duterte lang din, duterte nalang hahaha jusko maawa naman ang tuwid na daan kay roxas myghad</t>
  </si>
  <si>
    <t>RT @helgatheweber: Just saw the Binay TVC. Pandak, nognog... Nakalimutan yata nila ilista yung "magnanakaw" at "kurakot." YAN SI BINAY.</t>
  </si>
  <si>
    <t>??Only Binay, only Binay??
Tama na Binay! Kakasira ng araw yang ano mo eh! 
????
Pero nakakatawa! Hahahahaha! Na bwisit</t>
  </si>
  <si>
    <t>Epal Mar Roxas ??</t>
  </si>
  <si>
    <t>Di ako nognog para iboto si Binay  #NogNogHambog</t>
  </si>
  <si>
    <t>Hindi daw tayo NANAKAWAN ni Mar Roxas. Kase nauna na siya MAGNAKAW ???? https://t.co/jCDxmnjlb2</t>
  </si>
  <si>
    <t>Jusko ?? kasinungalingan mo Binay!</t>
  </si>
  <si>
    <t>Langya, 3k na babayaran ko sa tuition. Ibalik niyo si BINAY! Mga bwiset! ????????????</t>
  </si>
  <si>
    <t>lakas talaga manira ng araw ng mga capaign ads ni binay eh Only Binay can do that hahahhahahhahahha!!!!</t>
  </si>
  <si>
    <t>Kapag nakita lang kita sa personal Mar Roxas papakain ko sayo yung mga bala na nahuli sa mga taong yun.</t>
  </si>
  <si>
    <t>Seriously? Trending to? Tignan niyo din kasi yung good side ni Binay mga insekyora! #NogNogHambog</t>
  </si>
  <si>
    <t>"oh my gaaaahd" —binay
OH MY GHAD ka rin binay. TRY LOOKING AT YOUR MISTAKES DIN. makasisi naman eh.</t>
  </si>
  <si>
    <t>Mr Binay, ang pagbabago ay nagsisimula sa tao. Hindi sa iyo. 
ps. I really hate your commercial.</t>
  </si>
  <si>
    <t>Dapat etong si Binay ang pinapatikim ng Sampal na pang International!  ???</t>
  </si>
  <si>
    <t>Seryoso! Nilamon ni Mar Roxas si Mirriam? hay buhay! number 2 pa si Mar talaga! Edi wow!</t>
  </si>
  <si>
    <t>Inis na inis na ko sa commercial ni Binay :(</t>
  </si>
  <si>
    <t>@Ekanggggg "pero di tulad ng iba, maraming nagawa" TF BINAY???? ????????</t>
  </si>
  <si>
    <t>Walang malasakit sa teachers. Minamaliit ang teachers. Yan si Binay! #NogNogHambog</t>
  </si>
  <si>
    <t>Sino nga ba ang nognog? E di yung natusta na sa impyerno sa kasamaan! Walang iba kundi si --- JEJOMAR BINAY po! ??</t>
  </si>
  <si>
    <t>Si Grace Poe is nothing but an opportunist and a pathological liar. Nakakainis pa yung araw araw nakabalandra ang pagmumukha nya sa TV! PWE.</t>
  </si>
  <si>
    <t>Kung sino pa daw nognog siya pa nag-bigay liwanag tigas ng mukha neto ni binay</t>
  </si>
  <si>
    <t>Mag Back out ka na Mar Roxas (para kay Grace Poe) at para sa mga Filipino ayaw namin ang Palpak kagaya mo!</t>
  </si>
  <si>
    <t>RT @yogon: Excuse me Binay, pero hindi pareho ang buhay mo sa mga buhay namin. Hindi kaya kami nagnanakaw [ng bilyon-bilyon]!</t>
  </si>
  <si>
    <t>Palpak yung move ni PNoy. Dapat ang pinagkaisa niya ay si Miriam, Duterte and Poe. Ohwell desperado.</t>
  </si>
  <si>
    <t>Inis na nga ko sa commercial ni Binay, dumagdag pa 'tong si Roxas. Sige mag parinigan kayo mga ewan. ??</t>
  </si>
  <si>
    <t>RT @thysz: Duterte has kill jokes, Miriam has hugot, Binay has nognog; while Grace nervously laughs and somewhere Mar fails a fist bump.</t>
  </si>
  <si>
    <t>mar roxas magkaano kickback mo dto nabalita kaya to s ABSCBN sinungaling.</t>
  </si>
  <si>
    <t>Pwedeng murahin si binay? Magkano ang pinamudmud mong pera? Pag nanalo ka aiguradong nandaya ka!  #PiliPinasDebates2016</t>
  </si>
  <si>
    <t>Walang Tuwid Na Daan! Ang Tuwid Na Daan ay nasa puso't isip lamang ni PNoy at Mar Roxas at LP! Walang Tuwid Na Daan! Niloloko lang mga Pinoy</t>
  </si>
  <si>
    <t>Pandak hahahahaha wag ako Binay</t>
  </si>
  <si>
    <t>Dami ko tawa dito sa #ulikba at #unano para kay #binay.hahaha. panalo! Nognog eh. ???? salamat sa nagsulat nito. ?? http://t.co/ceDxzy8jGa</t>
  </si>
  <si>
    <t>Grabe kayo kung bastusin si VP Binay. Kung ayaw niyo sa kanya wag kayong mambastos. Mga walang pinag aralan.</t>
  </si>
  <si>
    <t>@camilliebelles bonoy gonzaga! Father nila toni and alex. Buti pa si binay corrupt pero nagbabayad agad e. Kuripot nga lang haha</t>
  </si>
  <si>
    <t>Ano naman ang nakain ni Satanas at kay Jojo Binay pa siya sumanib?</t>
  </si>
  <si>
    <t>Pakibalita naman to @TVPatrol . Di ba di naman kayo bias???. Umay much na kami sa puro nega news about DU30.</t>
  </si>
  <si>
    <t>@juanachange do you have anything to throw sa mga Binay? Lintik ha! Nakakapagod ka na!</t>
  </si>
  <si>
    <t>BINAY ON ASH WEDNESDAY. GRABE TO #NogNogHambog ?????? https://t.co/GPVYCq1KTf</t>
  </si>
  <si>
    <t>RT @kaaayduran: kabwisit mga ads ni Binay</t>
  </si>
  <si>
    <t>Me: Wala akong pake</t>
  </si>
  <si>
    <t>Matindi toh si Binay hindi pa presidente tiwali na agad ewwwww..</t>
  </si>
  <si>
    <t>Nakikita ko si Abby at Nancy Binay kay Madam Claudia! ?????? #DinayaDahilNatalo #PSYWhistleblower</t>
  </si>
  <si>
    <t>Nakakabuwisit naman ung anti-duterte ad na aired on Abs-cbn. Talagang mga bata pa ginamit? Napaka desperado ng mga taong dehado haaay</t>
  </si>
  <si>
    <t xml:space="preserve">RT @caridecastro: Nognog
Pandak
Laki sa hirap
pero di tulad ng iba, kurakot
yan si Binay </t>
  </si>
  <si>
    <t>pasakit talaga yung sakayan pa malanday rush hour! mapa monumento o tapat ng vmall. pakk u binay! #WalangKonekKayBinaySorry</t>
  </si>
  <si>
    <t>Toni: "Ano ang katangian niyo kung kaya't dapat kayong maging Big Winner?" Binay: "Nognog, pandak, at laki sa hirap."</t>
  </si>
  <si>
    <t>Trillanes, mas natatakot umano kay Duterte dahil sa mga pagpatay kaysa kay VP Binay na tinawag niyang "magnanakaw" #DZMMTeleIkawNaBa | via …</t>
  </si>
  <si>
    <t>Yung do ni angel si binay ???? jusmiyo hahaha</t>
  </si>
  <si>
    <t xml:space="preserve">Wag naman sabihan si Binay ng Burn, Baka seryosohin niya guys, sabihin binubulluy nanaman siya. </t>
  </si>
  <si>
    <t>Atty. Bondal: Kung ano-anong ads ni VP Binay ang lumalabas sa TV, "Nognog", "pandak"... pero hindi niya inaamin na magnanakaw siya.</t>
  </si>
  <si>
    <t>"Galit ka kay Mar Roxas kasi mainstream ang ihate siya" https://t.co/DDrUMNPWZp</t>
  </si>
  <si>
    <t>P500 per 'hakot' na tao na papalakpak sayo sa sortie mo? Niloloko mo sarili mo, Grace Poe? #NakuPOE #HuwagPOE2016 ???? https://t.co/eddEApg15N</t>
  </si>
  <si>
    <t>@cedrisse_ @jerylllove @KBBritania Kakuripot talaga ni Binay! Hayst. Haha. ??</t>
  </si>
  <si>
    <t>Kathryn and Daniel disobeyed the rules of the comelec. Also YOUR Mar Roxas tsk Daang matuwid? pwe</t>
  </si>
  <si>
    <t>Wala kaming pake, Grace Poe.</t>
  </si>
  <si>
    <t>MR.Palengke kasi dun siya nababagay!!!</t>
  </si>
  <si>
    <t>Yucks!!!! Mar Roxas copycat na gne, mandaraya pa pwee pasi</t>
  </si>
  <si>
    <t>Akala ko MAKATI lang ang kamay nitong si Binay. Mapanlait din pala sa mga butihing guro. Ay sauce. #NogNogHambog</t>
  </si>
  <si>
    <t>Nakkaurat tong commercial ni Binay.Punyeta hnd lng ikw ang pandak sa mundo!At sa pgkkaalam ko hnd kailangan ng ambassador ng mga pandak!??????</t>
  </si>
  <si>
    <t>@DZMMTeleRadyo walang sibli yung sagot ni Binay. Kakaloka.</t>
  </si>
  <si>
    <t>Bwisit yung commercial ni binay kala mo totoo ??</t>
  </si>
  <si>
    <t>SHUT UP MAR ROXAS!!!</t>
  </si>
  <si>
    <t>hindi ako isang binay, kalokohan!</t>
  </si>
  <si>
    <t>hindi masamang mag ambisyon: starring balikbayan poe, kurimaw at binayag. 
#KarapatanKo DUTERTE 4EVER CAYETANO. https://t.co/T3VH5ds2DG</t>
  </si>
  <si>
    <t>May mongoloid na Dutertard sa newsfeed ko. Ewan ko ba bat andaming naglike. Takot daw mamatay mga Anti-Duterte kaya di iboboto. RIP LOGIC</t>
  </si>
  <si>
    <t>Nakakairita si Trillanes, Aquino at Roxas. For real :--) #desperatemoves101</t>
  </si>
  <si>
    <t>Si binay nog-nog.</t>
  </si>
  <si>
    <t>RT @sirkreo: @VPJojoBinay KAYONG MGA BINAY LANG ANG UUNLAD! MAGNANAKAW! PWE!</t>
  </si>
  <si>
    <t>Mar Roxas pumapangalawa. Wtf.</t>
  </si>
  <si>
    <t>RT @TheOnlyHarrun: Only Binay. Only Nognog. Only pandak. Thats binay.</t>
  </si>
  <si>
    <t>Nung umulan ng kapangitan sinalo lahat ng mga Binay.??</t>
  </si>
  <si>
    <t>Napuri at nalait ng isang bagsakan si Binay dun sa bago niyang campaign ad. Meshekit. ?????</t>
  </si>
  <si>
    <t>@smnthalcaria mas masakit na tinalo pa sha ni binay at roxas sa botohan wtf</t>
  </si>
  <si>
    <t>Nakakainis yun, "bakit dahil kay Binay...."  Ate mayor kasi siya ng Makati dati kinailangan niyang magpasikat non =))))</t>
  </si>
  <si>
    <t>Sa Hong Kong, ibinoto si Duterte pero nung lumabas ang resibo kay Roxas na punta yung vote. Wtf ??</t>
  </si>
  <si>
    <t>Anyone!!! Any fvcking one but binay #dapattama</t>
  </si>
  <si>
    <t>RT @SILOLANlDORA: GETS KO NA YUNG PAID ADVERTISEMENT NI BINAY. PURO ITIM! HINDI NATIN SYA NAKIKITA DUN KASI NGA ITIM. AHAHAHAHAH</t>
  </si>
  <si>
    <t>kaya naman pala kinuha ni #Binay si #AlmaMoreno tsk. let's not put more morons in the Public Office guys.  PLEASE https://t.co/cco1NZELgG</t>
  </si>
  <si>
    <t>@MrTheReal Badtrip si Binay eh. ????</t>
  </si>
  <si>
    <t>I hate seeing political ads, premature campaining nakakasuka! Lahat Binay, Roxas at Poe meron ewwww lang..??</t>
  </si>
  <si>
    <t>@Chuuuachu hindi ikaw si mar roxas chu so shut up ka nalang hahahahaa</t>
  </si>
  <si>
    <t>Ang aga Binay! Wag ngayon wala akong tulog. Ano to? Last supper? Hahahahaha nyeta ka! https://t.co/7vkLO3FZXP</t>
  </si>
  <si>
    <t>@Dee_pepper21 Galit ka sa mga anak ni Binay at Napoles dahil ineenjoy nila yung ninakaw ng parents nila, eh si BBM bakit ibang treatment?</t>
  </si>
  <si>
    <t>@ABSCBNNews tama! puro kurakot ! hay nako tigilan nyo na yan tumulong nmn kayo lalo na sa mga tacloban na walang gnwa c @MARoxas #OnlyBinay</t>
  </si>
  <si>
    <t>Babawi kami ni binay ?? tandaan nyu yan ?? halos mamatay ako sa kilig nung nakamayan ko sila ni manny paquio ???????... https://t.co/bI8zSs2Zrk</t>
  </si>
  <si>
    <t>Kid Pena puro lang salita nakakainis @inquirerdotnet  bka manalo ka kay Abby Binay #OnlyBinayMagAangatSaTacloban</t>
  </si>
  <si>
    <t>Grabe, Binay! Pati ba naman sa uling gahaman ka! Hahahahahaha https://t.co/AHZjPUjcm5</t>
  </si>
  <si>
    <t>@leanaisagoober may mas nakakainis pa ba sa ads ni #Binay?</t>
  </si>
  <si>
    <t>Kung makakabio ako si binay talaga iboboto ko. Di dahil pareho kaming maitim??</t>
  </si>
  <si>
    <t>9. Trapo ?</t>
  </si>
  <si>
    <t>#NogNogHambog https://t.co/wUWl0jaYOw</t>
  </si>
  <si>
    <t>utang na loob, wag si Mar Roxas! U.T.A.N.G. N.A. L.O.O.B.!</t>
  </si>
  <si>
    <t>"AKO SI MAR ROXAS. HINDI AKO SIGA-SIGAAN, SHUNGA LANG AKO." #ABSCBNLIARS</t>
  </si>
  <si>
    <t>RT @LhaieOfficial: Dear VP Binay, nilait mo nalang yung sarili mo sa mga salitang "nognog" "pandak" bat di mo pa sinali yung salitang corru…</t>
  </si>
  <si>
    <t>RT @TheTigerMudra: Basta wag lang si Binay talaga. As in. Or else, we're deadz talaga.</t>
  </si>
  <si>
    <t>Kakaiba na kakapalan ng muka ni Mar Roxas ???? so desperate</t>
  </si>
  <si>
    <t>Pang MMK nanaman yung closing remarks ni Binay at Mar! Pwe! ????</t>
  </si>
  <si>
    <t>O kung naniniwala si Mar Roxas sa "Bayan bago ang sarili." Bakit si Poe pinagku-quit niya? Bakit hindi siya? Bakit kay Poe ibabato ang isyu?</t>
  </si>
  <si>
    <t>Grabe ka annoying ang mga Ads ni binay</t>
  </si>
  <si>
    <t>RT @molyn_: Only Binay? Pwe. Haha</t>
  </si>
  <si>
    <t>Wag na ipilit ang sarili ha @MARoxas sinusuka ka na na,in pweeeeeeeee #NOTOMARROXAS</t>
  </si>
  <si>
    <t>Mar Roxas? Nasaan ang daang matuwid mo kung ikaw mismo baluktot?</t>
  </si>
  <si>
    <t>Peenoise: Di ka mananalo so shut up ka nalang!</t>
  </si>
  <si>
    <t>#SoShutUpNaLangSeries</t>
  </si>
  <si>
    <t>Sinungaling si Binay hahaha https://t.co/Y6BPTQdwxp</t>
  </si>
  <si>
    <t>HINDI NAMAN ANG PAGPATAY ANG SOLUSYON SA PROBLEMA NG PILIPINAS E. HINDI LANG YUN! ?? #PoeIsMyPresident #LeniIsMyVP</t>
  </si>
  <si>
    <t>Nakakabadtrip si binay. ??</t>
  </si>
  <si>
    <t>"Bakit kung sino pa ang pandak blablabla" Maka BV advertisement ni Binay I swear to the heavens.</t>
  </si>
  <si>
    <t>Roxas: Bakit ko naman gagastusan iyan (anti-Binay ads) eh nahihirapan akong maghanap ng pera para sa ads ko? @sunstaronline</t>
  </si>
  <si>
    <t>Wala akong paki sa Pamilya niyo Abby Binay! Ibalik nio ang ninakaw niong bilyon bilyon sa Kaban ng Bayan! https://t.co/NmgXn8YMaB</t>
  </si>
  <si>
    <t>Yung Palatastas ni Binay nakakaBuset!</t>
  </si>
  <si>
    <t>Yung totoo Binay? Nanunumbat ka???</t>
  </si>
  <si>
    <t>WAG NIYO MAKUMPARA KUMPARA SI NANCY BINAY KAY ALMA HA! SI NANCY, NEGRA SI ALMA, MORENO! ENEBENEMYERN</t>
  </si>
  <si>
    <t>Fck naka remember nalang ko I also supported Mar Roxas as VP hahahahaha whyyyyyy ????</t>
  </si>
  <si>
    <t>"Isang pandak din ang mag mamalasakit" jusko binay kinakawawa talaga ang sarili e no -_-</t>
  </si>
  <si>
    <t>@_jvlnarceo PANALO NA SI DUTERTE. GARAPALAN NALANG KUNG MAKAKAHABOL PA SI ROXAS.</t>
  </si>
  <si>
    <t>Lagi ka nalang umiiwas binay!!! Ka-HighBlood ka! ???? #PiliPinasDebates2016</t>
  </si>
  <si>
    <t>Galit na galit yung mga tao noon sa tuwad na daan ni Mar Roxas dahil nakakabastos daw pero nung si Duterte na ang nangmanyak deadma lang.</t>
  </si>
  <si>
    <t>Wag ka talagang mandaya Mar Roxas 10M+ ang susugod sayo kapag nandaya ka! ??????</t>
  </si>
  <si>
    <t>Halaka uy.. Wala kaming paki sa past mo binay,yung present ang basehan para iboto ka!
 #ALDUBHappyBdayLOLA</t>
  </si>
  <si>
    <t>ANDAMING GUMAYA SA ONE AND ONLY BINAY KO KAINIS :( &amp;lt;/3</t>
  </si>
  <si>
    <t>itaas nyo na si Binay, wag lang yang si Roxas. NAKAKAIRITA</t>
  </si>
  <si>
    <t>RT @buff_nolo: Yan ang Boy Scout... may bodyguard! Haha, anak ng tipaklong tong si Binay o. Kahihiyan!  https://t.co/QcDMFhp2Rt</t>
  </si>
  <si>
    <t>DUTERTE NA TALAGA!!!! SANA WAG NG DAYAIN NI ROXAS HAHAMPASIN KO SYA NG PAMPATAY NG LANGAW #Halalan2016</t>
  </si>
  <si>
    <t>Si vp Binay nag dala HAHAHA badtrip https://t.co/FsAx5Nezdq</t>
  </si>
  <si>
    <t>MAR ROXAS A.K.A JOSEPH DE MESA. TRAYDOR SA BAYAN AT SINUNGALING https://t.co/qbwkU5jwfu</t>
  </si>
  <si>
    <t>Nakakapikon talaga yung advertisement ni binay.</t>
  </si>
  <si>
    <r>
      <rPr/>
      <t xml:space="preserve">Binay is so pathetic. Nakakaawa. Gagawin lahat. </t>
    </r>
    <r>
      <rPr>
        <color rgb="FF1155CC"/>
        <u/>
      </rPr>
      <t>https://t.co/zYj8Yhq705</t>
    </r>
  </si>
  <si>
    <t>sa tv lang kita nakikita MAR ROXAS pero sinasampal kita ?? #DuterteTillTheEnd</t>
  </si>
  <si>
    <t>roxas and binay leading rather than miriam is malala than the rape joke mayor duterte uttered</t>
  </si>
  <si>
    <t>Madaming nagawang masama, karumal-dumal, kahihiyan, kalokohan si Binay. Sayo na rosaryo mong may B! #EpalPaMore ??  https://t.co/QQkt42VTSW</t>
  </si>
  <si>
    <t>Binay,  Roxas, at Poe. maninira na lang ba kayo ng maninira sa kanya? 
DUTERTE LASTCARD https://t.co/W1dfdcgB8s</t>
  </si>
  <si>
    <t>@legallytanned Haaaaaaaay. Pag si Binay or si Poe nagganyan din in the future, tirahin din natin.</t>
  </si>
  <si>
    <t>"The only facts stated in Binay's campaign ad were nognog and pandak." omg hahaha</t>
  </si>
  <si>
    <t>I haate you Mar Roxas! Desperado kana talaga! Ewan nakakainis ka!!! ????????</t>
  </si>
  <si>
    <t>I think napanood nj Mar Roxas and episode ngayon ng #Scandal kaya sya nagpa-prescon. #Scandal</t>
  </si>
  <si>
    <t>Nognog, Pandak, yan si Binay. Boret</t>
  </si>
  <si>
    <t>Nagkagulo ngayon sa Lanao del Sur matapos mabuking ang pandaraya ni Mar Roxas sa halalan. https://t.co/vulwTRtYEX</t>
  </si>
  <si>
    <t>Wag Poe si Mar Roxas. We don't owe him our jobs, our oversized Starbucks drink, our Uniqlo jeans, our plane tickets. We owe him nothing!</t>
  </si>
  <si>
    <t>Naninira nanaman sila. Kapit lang VP Binay! #OnlyBinay</t>
  </si>
  <si>
    <t>my disgust with Binay started when he made his wife ran &amp;amp; took his place. Alam mo n agad na ganid s pera/power. https://t.co/oAkLpZp0iw</t>
  </si>
  <si>
    <t>BAKIT BAWAL ALAM NIYO NA KASI NA MAS MADAMING SUPPORTERS SI DIGONG KESA SA KAY MAR ROXAS NA YAN #Du30 #Part Two SHUT UP DANIEL</t>
  </si>
  <si>
    <t>Watching the news...and Binay as always. Sira sira pa more! Arrogante, sinungaling at magnanakaw pa. #notobinay</t>
  </si>
  <si>
    <t>wala akong pakeelam sa mga propaganda ng boss mong si Binay kaloka</t>
  </si>
  <si>
    <t>Nakakairita commercial ni Binay??</t>
  </si>
  <si>
    <t>Nabwibwisit ako s mga commercials ng mga candidates lalo n ung ky Binay at Mar!</t>
  </si>
  <si>
    <t>RT @ihateposh: "Kris Aquino: I got sunburned.
Nancy Binay: Kung sunog 'yan, ano ako?" https://t.co/RQAO3o4ESU</t>
  </si>
  <si>
    <t>Kaloka si Binay lakad ng lakad! Ilipat ang podium!</t>
  </si>
  <si>
    <t>Si binay akoa oy kay ang 4p's himuon nya ug 5p's hahahahahahahahahahahahha bwst</t>
  </si>
  <si>
    <t>yung nabwisit ka na kay Ema tapos sasabayan pa ng commercial ni Binay. Ay jusko. -.-  #MMKSpokenWord</t>
  </si>
  <si>
    <t>Nakakapang init ka ng ulo Mar Roxas seryoso!!!!!!</t>
  </si>
  <si>
    <t>Napakaimmature ng ginawa ng team roxas and trillanes about sa black propaganda na inere nila sa national tv. ??</t>
  </si>
  <si>
    <t>@Bro_coolness Haha joke edi, 
Sunog, punggok, laki sa imburnal, pero si tulad ng iba, tostado pa rin, yan si Binay</t>
  </si>
  <si>
    <t>Nakakaasar ang t.v adds ni Mar Roxas ??????</t>
  </si>
  <si>
    <t>Kasuka-suka ang video nina Mar Roxas at Binay. Quoting @Senyora, "Pwe!"</t>
  </si>
  <si>
    <t>Kapal din neto ni binay e. Ka-bad trip yung commercial ??</t>
  </si>
  <si>
    <t>Binay napaka annoying na talaga ng ads. Oo nakakuha ng attention pero hindi ibig sabihin sayo na yung boto namin. Tsss ??</t>
  </si>
  <si>
    <t>Since Round1 till now round3 na ng debate ayan pdin issue nya kay poe.Pero yung pangungurakot nya! Nako dont us binay?? #PiliPinasDebates2016</t>
  </si>
  <si>
    <t>VP Binay at Sec. Mar Roxas ang dami niyo pang sinasabi wala naman kaming pake! Sa tingin nyo may panahon pa kami diyan</t>
  </si>
  <si>
    <t>RT @kevinxkirby: Only Binay ? hahaha Wag kang peler :) Dami niyo kayang magnanakaw :D https://t.co/EGFhGWTFuI</t>
  </si>
  <si>
    <t>RT @TedPylon: Kahit sino wag lang ang magnanakaw na sk Binay. Ikaw siguro nagtanong sakin nito... @Neil_Kardashian http://t.co/4j1XkhIUzI</t>
  </si>
  <si>
    <t>Mar Roxas ang Pangarap mo magnakaw at ilubog ang Pilipinas! Nkilala ka nmin sa kapalpakan #AyawSaDILAW</t>
  </si>
  <si>
    <t>Impossible yan @alanpcayetano wag nyo lokohin taong bayan sa 6 moths na yan! BinGo kame! Si Binay lamang ang maypolitcal will na hindi paasa</t>
  </si>
  <si>
    <t>Pambansang cockroach ng pilipinas: BINAY????????</t>
  </si>
  <si>
    <t>Most annoying ad- Mar Roxas and Binay's premature campaign! Nkakasuka! Pwe</t>
  </si>
  <si>
    <t>Kaya sa Mandaluyong daw sila Honey nag-kick off, kasi baliw lang ang mga boboto sa Team #BINGO Grabe naman! #Binay2016</t>
  </si>
  <si>
    <t>Bakit pangit si binay?</t>
  </si>
  <si>
    <t>Di makita si Binay kanina sa camera ko ?? pangit kasi ng lugar ko don e</t>
  </si>
  <si>
    <t>Wtf! Ganun ba kababaw kaligayahan ko sa twing nakaka basa ako ng "Binay" nakatawa na ko. Pano pa kaya pag Beyonce Binay pa ???????? ayop ka vice</t>
  </si>
  <si>
    <t>Ang alam ko DU30 at MDS naglalaban wtf! Why roxas?</t>
  </si>
  <si>
    <t>I NEG TO DISAGREE. DI IKAW ANG PRESIDENTE KO, BINAY!  https://t.co/Ry6RZShJHa</t>
  </si>
  <si>
    <t>Nabwisit talaga ako dun sa nakita ko sa FB. Yung kay Binay. Hahaha sorry na ??</t>
  </si>
  <si>
    <t>Ang Baho Ni Binay... bow! https://t.co/YkDbIvuslP</t>
  </si>
  <si>
    <t>Jusko kapag nanalo talaga to si Mar Roxas siguradong dinaya.</t>
  </si>
  <si>
    <t>Nakakapikon. Ang immature mo Mar Roxas! Kain na kain ng sistema ampota! #NoToRoxas  #AyawSaDILAW #NoMarChance</t>
  </si>
  <si>
    <t>Dayaang Dilaw? NANGUNGUNA NA NGA SI DUTERTE. Bwiset! Pangalawa pa si Poe! NASAAN ANG DILAW JOSKO #Halalan2016 #Election2016</t>
  </si>
  <si>
    <t>Papasok ba ako bukas? Wag na! Si Mar Roxas lang naman pupunta dun e. Lawenta. Kung si Duterte o Miriam Defensor. #BulSuBustos</t>
  </si>
  <si>
    <t>Pag may maitim na dumaan sa Quiapo, Nazareno agad? Di ba pwedeng Binay muna? #NogNogHambog</t>
  </si>
  <si>
    <t>Ang galing talaga ni @natoreyes ang daming sinasabi sa mga rally. Eh bakit sa mga corruption ni binay tameme ka? Ikaw basura sa Pilipinas eh</t>
  </si>
  <si>
    <t>Yung after ng black propaganda ni Mar kay Binay saka naman ieere yung paawa commercial niya. Nakakainit ng ulo!</t>
  </si>
  <si>
    <t>Yan si binay! Yan talaga siya sariling lait ! XD #ALDUB14thWeeksary</t>
  </si>
  <si>
    <t>Pag nakahabol si Roxas kay Duterte shut up na lang ako. ??</t>
  </si>
  <si>
    <t>RT @EdcelGonzales: Naiimbyerna ako dito sa adsni Binay. ????</t>
  </si>
  <si>
    <t>RT @Dyan_Kanalang: So si Binay inborn ang talent magnakaw, magsinungaling, manisi, at takbuhan ang hamon?  https://t.co/LQuE83ZCyS</t>
  </si>
  <si>
    <t>@sydonniejane12 Hahahaha kalayo ?? Ayaw ko sa kanilang tatlo ni Grace Poe pati Binay mga plastik. Mga kampon ni Noynoy panot ??</t>
  </si>
  <si>
    <t>Bat ganoon pa annoying ng pa annoying yung mga binay ads. ?? #sorrynotsorry</t>
  </si>
  <si>
    <t>OA nung HT na Dayaang Dilaw! Juskolord nangunguna nmn si Duterte at pangatlo si Roxas. May mga bumoto rn nmn ky Roxas hndi tyo iisa ng isip.</t>
  </si>
  <si>
    <t>Hindi ko isusugal ang anim na taon sa drama, gimik at pangakong imposible nina poe, binay at duterte.  KAY ROXAS KAMI</t>
  </si>
  <si>
    <t>@nicanorlagun Roxas polls at only 12 percent in Metro Manila. Binay scores higher. Nakakahiya. Sukang-suka sa kanya ang taumbayan.</t>
  </si>
  <si>
    <t>NAKAKALOKA!!!!! RT @News5AKSYON: #TV5Aksyon | VP Binay, napipisil daw si Alden Richards na gumanap kapag ginawang pelikula ang kanyang buhay</t>
  </si>
  <si>
    <t>Mga pro-Binay yung either nakikinabang sa "pangungupit" niya or yung mga walang kadalaan sa mga pa-dramang pangako ng mga politiko.</t>
  </si>
  <si>
    <t>Yung ad ni Binay, kahit ang happy happy mo pag narining mo mabwibwisit ka.</t>
  </si>
  <si>
    <t>Napaghahalataang mukang pera ah. #NogNogHambog</t>
  </si>
  <si>
    <t>Mali ka Binay, kaya may ganyang kaso gaya ni Mang Jun dahil sa corrupt at magnanakaw na kagaya mo! #PiliPinasDebates2016</t>
  </si>
  <si>
    <t>@meyy_017 mahinhin si Grace Poe. Binay ka. Pandak hahahaha lolks</t>
  </si>
  <si>
    <t>Kapartido pa talaga ni binay. Trash + trash = more trash. #PILIpinas #notobinay #notoalmamoreno ?????????? https://t.co/6S5d85jLsm</t>
  </si>
  <si>
    <t>Kung may Na-Basha at Na-Popoy, meron ding Na-Binay. ?? https://t.co/kK4evvrjNF</t>
  </si>
  <si>
    <t>Etong mga Binay ayaw paawat. Pati ampao nila o, nognogified for audience impact. Kalurky kayo! Bawal bumili ng boto! https://t.co/463OKn7ewy</t>
  </si>
  <si>
    <t>Binay: Ang naging buhay nyo ay hindi makayo sa naging buhay ko.
Me: The kast time i check, never ako nagnakaw sa kaban ng bayan tulad mo...</t>
  </si>
  <si>
    <t>#NogNogHambog https://t.co/BUeGgb3kka</t>
  </si>
  <si>
    <t>nasusura ako sa mga commercial ni Mar Roxas</t>
  </si>
  <si>
    <t>Si Mar Roxas ang lakas maka MMK ng commersial.. Si Binay naman nilalait ang sarili ng di mo... https://t.co/H3dAQdp9Od</t>
  </si>
  <si>
    <t>RT @ShowbizBro: Kahit maging kasing sunog pa ni Binay si Kris Aquino Never magiging "quits".</t>
  </si>
  <si>
    <t>Hindi lang 4Ps kay Binay, 5Ps pa! Ang ikalimang P? Pustiso! Para-paraan makakurakot lang! https://t.co/t1VQrD4a31 https://t.co/f3v1fDhzFe</t>
  </si>
  <si>
    <t>Umiinit ulo ko sa commercial ni Binay. Nag kapal kapal ng muka</t>
  </si>
  <si>
    <t>@TropangMARangal Poe Escudero puro hangin ang bawat salita sa publiko LIES.DUTERTI, BINAY di pagka katiwalaan sa ekonomiya.</t>
  </si>
  <si>
    <t>@SuperBaits @dashingdna @delmarmoral ang hard! Whahahahahha! Ang ekis ni Binay! Mas lalong nakakainis! He's way overconfident!</t>
  </si>
  <si>
    <t>@pawerangerrr hahaha si Binay kasi ang itim niya</t>
  </si>
  <si>
    <t>Karumaldumal ang yamang ill-gotten. Dami nyan dito: Marcos, Binay to name two most infamous names for obscene display of wealth.</t>
  </si>
  <si>
    <t>Utang na loob Lord pls okay lang sakin manalo si Roxas wag lang si Duterte pls pls pls Lord pls nagmamakaawa na talaga ako pls ??????????????</t>
  </si>
  <si>
    <t>Ramdam ko na nasusura na ang mga teacher sa school</t>
  </si>
  <si>
    <t>i'm ready for may 9....cause I know who will win....and that's mar roxas....pandadaya ??</t>
  </si>
  <si>
    <t>Pakialaman mo na lang si Roxas mo Sir Rod, wag puro nega tweet about Duterte. Di mo lang ata matanggap na talo na yang manok mo. ??</t>
  </si>
  <si>
    <t>Tomorrow election day never forget what Mar Roxas said to Yolanda victims:"Bahala kayo sa buhay nyo!" Ninakaw pa aid https://t.co/crYL0rumQs</t>
  </si>
  <si>
    <t>#Binay Bakit? Let him answer the corruption charges. What he did in Makati was theft. #MarRoxas https://t.co/4XbCfcS1x3</t>
  </si>
  <si>
    <t>Oo maraming mahirap sa Mindanao Binay,dahil ang big chunk ng TAX naming napupunta dyan sa kapitolyo na kayo lang nakatatamasa it's so UNFAIR</t>
  </si>
  <si>
    <t>Mar p... https://t.co/am4VLw1INl</t>
  </si>
  <si>
    <t>RT @cocoy: Grace Poe hasn't issued any statement on LandoPH? I may have missed it. No sympathy? Walang maiiwan, right? Guess LandoPH victim…</t>
  </si>
  <si>
    <t xml:space="preserve">I think I should turnoff the TV. Makastress ang ads nila binay, roxas ug poe. Pati ang PSY. OTWOL na pleaaaase! </t>
  </si>
  <si>
    <t>@gmanews sure talo na kasi #AyawSaDILAW nananawagan na lets volt in POEXAS [posas] #PHVoteDuterte #Halalan2016</t>
  </si>
  <si>
    <t>Unshaded votes and votes for Mayor Duterte goes to Mar Roxas according to some reports of ballot tests.  #AyawSaDILAW</t>
  </si>
  <si>
    <t>hatespeech(orignal)</t>
  </si>
  <si>
    <t>no hatespeech(orignal)</t>
  </si>
  <si>
    <t>#WalanaPagasa https://t.co/msaaUGv0bS</t>
  </si>
  <si>
    <t>hate and profanity</t>
  </si>
  <si>
    <t>profanity</t>
  </si>
  <si>
    <t>@itsmanj well there's other good choices like Duterte or Poe. But both of them are still undecided, I think? :( :(</t>
  </si>
  <si>
    <t>Ex-Binay aide turns tables on Mercado | https://t.co/nyySAo54rL</t>
  </si>
  <si>
    <t>2015/10/15 11:37 PHT</t>
  </si>
  <si>
    <t>Binay in Isabela radio interview:  ‘Yong iba, nangangako pa. Nagawa ko na ho lahat ‘yon.
#PHvote</t>
  </si>
  <si>
    <r>
      <rPr/>
      <t xml:space="preserve">Poor Binay ?? </t>
    </r>
    <r>
      <rPr>
        <color rgb="FF1155CC"/>
        <u/>
      </rPr>
      <t>https://t.co/In9yRo5QXI</t>
    </r>
  </si>
  <si>
    <t>RT @sizzlingbubbles: Juskopo! Gugustuhin kong ma-Clark, ma-Leah, pwede na ding ma-Popoy o ma-Basha kahit masakit. Ayoko ma Binay! EVER!!! h…</t>
  </si>
  <si>
    <t>Si VP Binay lang ang kandidato na walang kapaguran grabe worth it lahat ng paghihirap mo VP Binay</t>
  </si>
  <si>
    <t>For clarification.</t>
  </si>
  <si>
    <t>I am not for Binay. I am sharing soundbites from what we've gathered in going around barangays.</t>
  </si>
  <si>
    <t>Roxas, Binay, Señeres commit to attend presidential debates https://t.co/yHA5ga0pgT</t>
  </si>
  <si>
    <t>Mar Roxas will take over kris' morning talk show "halika usap tayo "  #AyawSaDILAW</t>
  </si>
  <si>
    <t>@giochemistry @Hoykarmen @jekjekshorts hahahaha! ako si Binay po.</t>
  </si>
  <si>
    <t>@imdanielpadilla @bernardokath I will support your decisions babies, but sorry to say, Mar Roxas is not fit to be president! ??</t>
  </si>
  <si>
    <t>#pulpulitiko #daangbaluktot ni Mar Roxas</t>
  </si>
  <si>
    <t>Business sector: Roxas</t>
  </si>
  <si>
    <t>Students: Santiago</t>
  </si>
  <si>
    <t>NAMISS KO MAAM BINAY!!! HUHU SOCIAL PSYCH https://t.co/i2dw1dQokG</t>
  </si>
  <si>
    <t>wala ng hihigit pa sayo VP Binay.</t>
  </si>
  <si>
    <t>#OnlyBinayIsLove</t>
  </si>
  <si>
    <t>Poe advisers say they’re more than a match for Binay’s Puno https://t.co/Kc8J4lCuqa https://t.co/Ym3KmMH6zr</t>
  </si>
  <si>
    <t>DECENT?WHICH PART OF MAR ROXAS IS DECENT?NONE.SO SHUT UP NALANG. #SoShutUpNaLangSeries  https://t.co/yDErcgyzOt</t>
  </si>
  <si>
    <t>#DU30forPresident2016</t>
  </si>
  <si>
    <t>@Senyora gnun tlaga, pag galit ka sa tao, pupuna ka ng mga pangit sa paningin mong feature nya...parang kay Binay, yung pag ka dark nya :D</t>
  </si>
  <si>
    <t>@inquirerdotnet @SenGracePOE you should tell Binay camps. Walang magnanakaw sa LP lalo na ang Roxas-Robredo tandem vote Roxas-Robredo</t>
  </si>
  <si>
    <t>Binay takes campaign to Laguna with dismissed guv ER Ejercito https://t.co/gHvLdaCTkV I @MJcayabyabINQ https://t.co/DL9OhKxrhn</t>
  </si>
  <si>
    <t>Binay: Sa dami ng problema na iiwanan, kailangan ng pangulo na itataas ang kalidad ng buhay ng Pilipino. @PhilippineStar</t>
  </si>
  <si>
    <t>"How can Binay stop corruption naman diba?"  -Sen. Alan Cayetano #AKTIBOTO #DuterteCayetanoinUST</t>
  </si>
  <si>
    <t>#RiseForBetterTUP https://t.co/NUfp6IvYDa</t>
  </si>
  <si>
    <t>We still support Mar Roxas. You can't bring a good man down. :)</t>
  </si>
  <si>
    <t>@wenggonzales @profmssyj @MARoxas Also be wary of friends and poes, este, foes.</t>
  </si>
  <si>
    <t>@ishelannejeli or the binay uplb roast. please.</t>
  </si>
  <si>
    <t>RT @TVPatrol: #TVPatrol #Halalan2016 Mas kilalanin si VP Binay sa ikalawang episode ng "Kandidato." https://t.co/4XVCPFlNNC</t>
  </si>
  <si>
    <t>#OTWOLBackslide commercial break</t>
  </si>
  <si>
    <t>2015/10/15 10:37 PHT</t>
  </si>
  <si>
    <t>Nf ko "duterte , trillanes, roxas" ??</t>
  </si>
  <si>
    <t>dito lang ba may brownout? ito na kaya ang simula ng malawakang dayaan? baka biglang lumamang c roxas? #PHVote2016 #BilangPilipino</t>
  </si>
  <si>
    <t>Bagong pakulo na naman ni Mar, magsama na lang kayo ni Binay! ??
https://t.co/PI0NjptVDv</t>
  </si>
  <si>
    <t>#DaangMatuwid</t>
  </si>
  <si>
    <t>Pangarap namin na ikaw nag manalo VP Binay</t>
  </si>
  <si>
    <t>Only B1NAY</t>
  </si>
  <si>
    <t>RT @Powteytow: Bakit dahil Kay binay Marami pa ring single? Hahahhahaha</t>
  </si>
  <si>
    <t>Binay, libre gamot? Libre pahospital? Tapos no income tax? WEHHH</t>
  </si>
  <si>
    <t>Binay, Escudero meet in Davao https://t.co/VTGJSxGTH3 #TheFilipinoVotes https://t.co/SjlkqLwr2l</t>
  </si>
  <si>
    <t>Peña denies shutting down Binay daughter’s office | https://t.co/4bQYWKxnDs</t>
  </si>
  <si>
    <t>Parang si Ma'am Miriam Santiago nalang ang candidate for President na walang TV campaign advertisement.</t>
  </si>
  <si>
    <t>#2016PHVote</t>
  </si>
  <si>
    <t>pls RT https://t.co/7V0bJyWMS9</t>
  </si>
  <si>
    <t>#UNTVRepaso2015 Dismissed Makati Mayor Binay, sinampahan ng bagong plunder complaint sa Office of the Ombudsman [18-12-2015] [NY-A1861]</t>
  </si>
  <si>
    <t>RT @hedahhh: Pag naririnig ko yung hotline bling, si Binay nasa isip ko hahahaha. ??</t>
  </si>
  <si>
    <t>Santiago - Youth</t>
  </si>
  <si>
    <t>Roxas - Pro-Administration</t>
  </si>
  <si>
    <t>Binay - Marginalized Sector</t>
  </si>
  <si>
    <t>Sana may debate ng mga kandidato. #RoxasRobredo</t>
  </si>
  <si>
    <t>Any reason why Binay, Poe,  Santiago,  and Roxas did not attend the debate at Lasalle?</t>
  </si>
  <si>
    <t>Desperate move from desperate people. Sanib pwersa na ba Roxas to Poe? HAHAHA. DUTERTE WILL BE THE 16TH PRESIDENT.</t>
  </si>
  <si>
    <t>Chiz Escudero for VP</t>
  </si>
  <si>
    <t>#100 Bagong Henerasyon Partylist</t>
  </si>
  <si>
    <t>BAKIT INITSAPUWERA DIN NI ERAP SI  BINAY: Sabi din ng tumawag sa akin, ganoon din ang galit sa dibdib ni (see https://t.co/I2o2fRK5bb   )</t>
  </si>
  <si>
    <t>Pangatlo na lang si Roxas, sana mamaya pang-apat na lang. ?? #Halalan2016</t>
  </si>
  <si>
    <t>RT @yanneeeh: the binay thing was all funny then pero nakakatakot na marami talagang boboto sa kanya</t>
  </si>
  <si>
    <t>@bebeclotsss sabihin mo ke binay be</t>
  </si>
  <si>
    <t>MY PRAYERS: UMANGAT SI CAYETANO, DI MAKAHABOL SI ROXAS, BUMABA KAHIT 13TH PLACE SI PACQUIAO, CONSISTENT ANG RATING NI MAYOR. GODBLESS ??</t>
  </si>
  <si>
    <t>Roxas using the current status of our stock market PSE, and we will fail if Duterte wins the Presidency, WALA KA MALOLOKO DITO #AyawSaDILAW</t>
  </si>
  <si>
    <t>Ang puti ko kaya ohh</t>
  </si>
  <si>
    <t>Naaay....… https://t.co/Qz3KJtNPAU</t>
  </si>
  <si>
    <t>@MaeMaeGONZALES_ may vote buying na nga si Binay eh</t>
  </si>
  <si>
    <t>Puro paawa si Mar Roxas at Binay ????</t>
  </si>
  <si>
    <t>Roxas - sumbungero https://t.co/0TCRxMmizm</t>
  </si>
  <si>
    <t>EVERYONE is convinced that Mar Roxas will cheat in these elections. So he may as well withdraw - coz win or lose, he'll be seen as a cheater</t>
  </si>
  <si>
    <r>
      <rPr/>
      <t xml:space="preserve">Bias ka ba Marcelo? Hahaha walang Binay eh. </t>
    </r>
    <r>
      <rPr>
        <color rgb="FF1155CC"/>
        <u/>
      </rPr>
      <t>https://t.co/tr5SM1WyJ0</t>
    </r>
  </si>
  <si>
    <t>Salgado on VP Binay being the top spender in political ads: Hindi lang pala selective justice, selective data rin ang nangyari dito</t>
  </si>
  <si>
    <t>Binay unfollow mo to -&amp;gt; @Khaycee_Jaen023 (dead acc na yan e)</t>
  </si>
  <si>
    <t>Follow mo ko dito @Queen_khycyo kasi nga dahil kay binay hahaha @ScevenDCN</t>
  </si>
  <si>
    <t>RT @matabangutak: Bakit nakakairita commercial ni Mar Roxas?</t>
  </si>
  <si>
    <t>Binay: Ako ay kumandidato dahil alam kong ako ay mananalo #PHvote https://t.co/WCdB7UYMHw</t>
  </si>
  <si>
    <t>Grabe si Binay oh, makadeny sa accusations wagas!milyones ang deposit from dummies acct!!tsek tsek https://t.co/t7WyyRmWbD</t>
  </si>
  <si>
    <t>News5 Everywhere - MAR ROXAS, BINATIKOS, TINAWAG NA 'CREDIT GRABBER' NG NETIZENS https://t.co/dn757j7cga via @News5E</t>
  </si>
  <si>
    <t>[NATION] VP Binay eyes suit vs. gov’t execs telling poor he’d stop cash doles https://t.co/6OczR1xc4h | via GMA News</t>
  </si>
  <si>
    <t>Mar Roxas po. https://t.co/dRNXnzmfLi</t>
  </si>
  <si>
    <t>Can Grace Poe not sound like Chiz Escudero? It's very frustrating. #PiliPinasDebates2016</t>
  </si>
  <si>
    <t>https://t.co/DTXinYzTQJ</t>
  </si>
  <si>
    <t>Escudero kung sinungaling si Binay: Pag di naman totoo, automatic ang reaction mo talaga. Itatanggi mo.  #DZMMTeleIkawNaBa
#Halalan2016</t>
  </si>
  <si>
    <t>BINAY for .______ https://t.co/Vt0MlCg1Wu</t>
  </si>
  <si>
    <t>Nagwawala na po itong katabi ko porket lamang lang si duterte ayyyy kaya pang habulin ni POE yann!!!!</t>
  </si>
  <si>
    <t>the binays have stolen billions no arrest warrant yet - libel moves fast. for INC. for BINAY.</t>
  </si>
  <si>
    <t>Dba Vice President ka naman Binay?Ba't hindi mo yun ginawa?Kailangan pa bang maging Presidente ka bago mo ipaglaban ang West Philippine Sea?</t>
  </si>
  <si>
    <t>#BOOBAtanteReport: OFW binoto si Grace Poe pero lumabas sa resibo ay Hillary Clinton. Charot!</t>
  </si>
  <si>
    <t>@chumzeecanopin Di pa daw to ma-consider nga nag-concede na si Binay. As per the news, si Poe ug Roxas pa lang daw.</t>
  </si>
  <si>
    <t>#Headlines
Pagdinig ng senado kaugnay ng mga umano’y katiwalian ni Vice President Jejomar Binay, pormal nang tinapos</t>
  </si>
  <si>
    <t>"Hindi ko function iyan." (Binay, 2015)
"Kailangan pa bang sagutin iyan?" (Moreno, 2015)</t>
  </si>
  <si>
    <t>Nakiki-uso lang POE ????</t>
  </si>
  <si>
    <t>#DU30 #AyawSaDILAW</t>
  </si>
  <si>
    <t>Kung di man manalo si duterte sana si Santiago na lang o kaya si Poe. Mas kampante pa ko dun</t>
  </si>
  <si>
    <t>https://t.co/g1ypV89fM3</t>
  </si>
  <si>
    <t>#RoRo #SwitchToMar machines</t>
  </si>
  <si>
    <t>roxas-robredo + #gracepoe=cojuangco-aquino protectors https://t.co/4gx9hREvXK</t>
  </si>
  <si>
    <t>vote #prolife = #BinayHonasan2016</t>
  </si>
  <si>
    <t>#philippines #Eleksyon2016</t>
  </si>
  <si>
    <t>Mar Roxas at the Assembly of LP mayors, candidates, and barangay captains of Nueva Ecija, 9am. @InqNational on deck. https://t.co/vw1sFdqudz</t>
  </si>
  <si>
    <t>Puro pangako, napapako naman: Binay hits PNoy’s leadership anew https://t.co/8JaSy5xJdM @VPJojoBinay</t>
  </si>
  <si>
    <t>GP senate pre
Core: Poe, Loren, Sotto, Win, Chiz, Trillanes, Dick, Migz. 
Mid: Angara, Ejercito, Bam
Swing: Binay, Honasan, MP @rjdimla14</t>
  </si>
  <si>
    <t>Sanib pwersa naaa! #Binay#roxas#poe vs #du30. #DuterteTillTheEnd #DU30forPresident2016</t>
  </si>
  <si>
    <t>LP twits Binay: Sa hinaba ng prusisyon, kulungan din ang bagsak https://t.co/ptMjWiTqgy</t>
  </si>
  <si>
    <t>Tita Yam: ayaw niyo sa pera ah. Pag ako nagkapera bahala kayo dyan hahaha</t>
  </si>
  <si>
    <t>?https://t.co/bnl4kXOwlt</t>
  </si>
  <si>
    <t>@MARoxas @noynoyaquino khit ganun p man No.1 fan prn aq ng KathNiel nding ndi mwwla un.peru sori to Roxas.</t>
  </si>
  <si>
    <r>
      <rPr/>
      <t xml:space="preserve">Maka hugot ka, ha. Lagot ka kay Mar Roxas. ?? </t>
    </r>
    <r>
      <rPr>
        <color rgb="FF1155CC"/>
        <u/>
      </rPr>
      <t>https://t.co/U29f1MDqv2</t>
    </r>
  </si>
  <si>
    <t>@JUDANDEZZ hayaan mo yan sila mga anak ni binay! Hahhahahaha</t>
  </si>
  <si>
    <t>VP Binay rejects proposed 14 percent VAT | https://t.co/09Ph4Ug91u</t>
  </si>
  <si>
    <t>BAKIT TATAKBO SI DUTERTE?! BAKA MAGHATI SILA NI MIRIAM AT SI BINAY PA ANG MANALO</t>
  </si>
  <si>
    <t>@jefk_rew @IamEcatina Pero try to reach out also to those walang social media. Most na tinanong ko kay Binay sila...Pro-active na tayo #Du30</t>
  </si>
  <si>
    <t>Binay: Kung iba ang mauupo sa pagkapangulo...di magkakaroon ng pagbabago, di giginhawa ang buhay ng masang Pilipino. #VotePH2016</t>
  </si>
  <si>
    <t>@CatholicVotePH Wag natin kalimutan isupport si Sen. Gringo Honasan #OnlyBinayParehoTayo</t>
  </si>
  <si>
    <t>Hindi pa man nakakaupo, may 5 plunder cases nang nailatag kay VP Binay. #WantedPresident</t>
  </si>
  <si>
    <t>hmmm either Duterte o Mirriam Santiago lang president ko. Vice ko, either Chiz or Bongbong.</t>
  </si>
  <si>
    <t>Interview pa lang ni Duterte walang isip-isip sa pagsagot, hindi tulad ni Mar Roxas! Haha #WantedPresident</t>
  </si>
  <si>
    <t>@wendybinay BINAY! wala na ba? ??????</t>
  </si>
  <si>
    <t>Bakit di man lang maitelevised ng ABSCBN yung problema na duterte yung votes pero sa receipts roxas. BIAS TLAAGA #Elections2016 #unacceptabl</t>
  </si>
  <si>
    <t>VP Binay, dinalaw ang mga naapektuhan ng bagyong Lando sa Isabela https://t.co/TWRgiqIRAD | via Bombo Radyo</t>
  </si>
  <si>
    <t>Wala din akong kinakalabang kandidato. I share posts on Binay, Duterte, Poe, Roxas, and Santiago. Alphabetical ka 'yan para fair. ??</t>
  </si>
  <si>
    <t>mar roxas should be the 1 to quit instead of poe kasi mas mataas ranking ni grace sa 7-eleven GULP surveys</t>
  </si>
  <si>
    <t>Salgado says @OmbudsmanPh reaffirmed indictment days before campaign period,like when it indicted Binay on day he filed his candidacy</t>
  </si>
  <si>
    <t>Retweeted TV Patrol (@TVPatrol):
#TVPatrol VP Binay, iginiit na wala siyang kinalaman sa desisyon ng anak sa... https://t.co/vNsZqJLH9y</t>
  </si>
  <si>
    <t>Mali libreng ticket nila.. Parang flyers ni BINAY!</t>
  </si>
  <si>
    <t>AlingBelenOfficial https://t.co/bNdWpbfx8v</t>
  </si>
  <si>
    <t>Poe: It's presumptuous for Roxas to think the race is between him and Duterte.</t>
  </si>
  <si>
    <t>Bombo Radyo Philippines - Trillanes: Hindi ako titigil sa pag-uusig laban sa pamilya Binay https://t.co/e3mUBKHXwW</t>
  </si>
  <si>
    <t>Yan si Binay! Wahahaha! https://t.co/QtCWOOwtAC</t>
  </si>
  <si>
    <t>Palace did not act on ‘blood money’ proposals–Binay https://t.co/1TqQShI8eO | via Manila Bulletin</t>
  </si>
  <si>
    <t>VP Binay, binati nina Poe at Roxas sa kanyang 73rd birthday https://t.co/U0bhyx31fn https://t.co/tvibmZbyPV</t>
  </si>
  <si>
    <t>OPINION: Slow rehab: Vice President Jejomar Binay, former rehabilitation czar Panfilo Lacson; Senators Ferdina... https://t.co/B1ZBb93YrL</t>
  </si>
  <si>
    <t>Nag trending si Binay sa twitter.. Negative puros ??????????????????</t>
  </si>
  <si>
    <t>Good news but why do i have a bad feeling that binay will win  https://t.co/t2Ga8emsvI</t>
  </si>
  <si>
    <t>@Team_Inquirer @kpedrosoINQ salamat sa naging suporta mga ka VP Binay, di pa tapos ang laban, laban para sa kahirapan</t>
  </si>
  <si>
    <t>Mar Roxas po.  https://t.co/5aOjMolfe4</t>
  </si>
  <si>
    <t>@KgMatias Vice Pres. Ken Gegomar Binay.??</t>
  </si>
  <si>
    <t>Grabe talaga si Trillanes, wala kasing boto kaya ginagamit si VP Binay! #BinayPaRin #Binay2016 #OnlyBinay</t>
  </si>
  <si>
    <t>NGAYON SA #Bandila 
- Santiago, Binay, Roxas at Poe, inilatag ang mga  plataporma sa harap ng mga negosyante. 
-... https://t.co/q1SBvseZWm</t>
  </si>
  <si>
    <t>@rapplerdotcom</t>
  </si>
  <si>
    <t>@ralphmasangkay ofcourse, there's no choice but santiago. pero kung binay vs roxas? i'd pick binay any day ??????</t>
  </si>
  <si>
    <t>@chichaimallari hahahaha same tayo kay duterte! Nag leni ako sa vice! ?? si mommy roxas at marcos. ??</t>
  </si>
  <si>
    <t>@inquirerdotnet Wag ka na lumaban sa pagka pangulo. Dka mananalo, Si VP Binay ang mananaig. #OnlyBinayPriority4Ps</t>
  </si>
  <si>
    <t>#PBBTheBigWeekend</t>
  </si>
  <si>
    <t>Para sakin this labanan is between Duterte(Disiplina), MDS(utak) at Poe(Puso).</t>
  </si>
  <si>
    <t>Honestly, why is Trillanes so against of Mayor Duterte? Ano motive niya?</t>
  </si>
  <si>
    <t>Vote buying from Mar roxas . First Time namin nakatanggap na galing sa president https://t.co/F2S4zWOkVW</t>
  </si>
  <si>
    <t>Desperado move ?? Mar Roxas .  #AyawSaDILAW</t>
  </si>
  <si>
    <t>Binay to continue eliminating poverty among poor families.@PhCHED</t>
  </si>
  <si>
    <t>#OnlyBinayPriority4Ps</t>
  </si>
  <si>
    <t>Ganyan ang president. Hindi takot sa Q&amp;amp;A from media. Good job @MARoxas! #RoxasRobredo2016 #Halalan2016</t>
  </si>
  <si>
    <t>#PHvote</t>
  </si>
  <si>
    <t>May kumakalat na balita na 60% ng votes kay duterte mapupunta kay roxas.</t>
  </si>
  <si>
    <t>#PushAwardsKathNiels</t>
  </si>
  <si>
    <t>Grabe naman sila kay #Binay... Skin color is never the issue ???????? https://t.co/SJ6rVG7N7A</t>
  </si>
  <si>
    <t>Vice Pres. Jejomar Binay leads in the latest SWS Presidential survey (1,200 respondents; Feb 5… https://t.co/7IM7UvKIkq</t>
  </si>
  <si>
    <t>Idaan niyo din si Binay kay Karen Davila pls https://t.co/T3kbZcM9aM</t>
  </si>
  <si>
    <t>Hey Binay wrong timing ka daw sabi si Delima  https://t.co/oLvh3GkOST</t>
  </si>
  <si>
    <t>Umalma ang kampo ni VP Binay sa pahayag ni Cayetano na tila may pagkakapareho ang mga transaksyon ni Binay sa RCBC...</t>
  </si>
  <si>
    <t>Ayoko Talaga kay Roxas @ du30</t>
  </si>
  <si>
    <t>wala sa Character nila ang pagiging lider puro angas .. sbgy ibtibng dcsyon #MMReturnToMako KapusoBrigade</t>
  </si>
  <si>
    <t>@itskelleeeyyy haha wala akong biometrics. paki boto na lang si Mar Roxas hahah</t>
  </si>
  <si>
    <t>hoy @triciaGoloran @pauiegoloran ! happy birthday ! kabirthday niyo pala si Binay HAHAHA ?? anyways, stay gorgeous ??</t>
  </si>
  <si>
    <t>KAHIT BIRTHDAY NI BINAY NGAYON, I STILL HATE HIM -_- BABATIKUSIN KO PA DIN MGA TVC NIYA HAHAHA =))) #PSYSabog</t>
  </si>
  <si>
    <t>Pag si Binay nanalo kokonti ang mahirap sa Pinas. #OnlyBinayPriority4Ps</t>
  </si>
  <si>
    <t>Kaya pala traffic sa shaw, nagcacampaign yung partylist nila binay sa 9 de pebrero</t>
  </si>
  <si>
    <t>Question: Do Grace/Binay/Digong attack each other? Hindi noh? They all attack Mar! #evilconspiracy to bring us back to dark times...</t>
  </si>
  <si>
    <t>"Ayaw na natin ng gobyernong manhid"-POE
#PiliPinasDebates2016 #Halalan2016</t>
  </si>
  <si>
    <t>Wag kayo maniwala sa No tax policy niyang si Binay.. Chika niya lang yan! di basta basta narereform ang tax ng ganun.. #ALDUBTheProposition</t>
  </si>
  <si>
    <t>pwede pala to gawin pag si mar roxas ang iboboto mo https://t.co/xFJpufBy1T</t>
  </si>
  <si>
    <t>Madalang na mabanggit si Jojo Binay nowadays a... Relevant pa po ba?
Sayang yung limang taon na surveys, na utog in the end.
#BinayNyeh</t>
  </si>
  <si>
    <t>Bakit kaya may pagbabantang nagaganap sa mga commercial ni Mar Roxas, na pag hindi natuloy ang Daang Matuwid keme keme?</t>
  </si>
  <si>
    <t>Napansin nyo ang daming pol ads ni Binay. Pera dugot pawis ntin yun mga kbbyan #ALDUBTheVisitor</t>
  </si>
  <si>
    <t>Nakakainis panoorin tong Anti-Binay Ads lalo na pag alam mo na yung mga pondo ng Pinas ang ginamit para dyan.</t>
  </si>
  <si>
    <t>#ALDUBYouGoodbye</t>
  </si>
  <si>
    <t>Only Binay commercial. huwaaw kinakalaban si Belo sa tagline</t>
  </si>
  <si>
    <t>Poor Binay and Roxas couldn't win oscar despite their entertaining campaign. #Oscars</t>
  </si>
  <si>
    <r>
      <rPr/>
      <t xml:space="preserve">wtf binay!  #JumpInPUP #SmartJumpInDanceOff3  </t>
    </r>
    <r>
      <rPr>
        <color rgb="FF1155CC"/>
        <u/>
      </rPr>
      <t>https://t.co/Bf8qYztLDQ</t>
    </r>
  </si>
  <si>
    <t>Only Binay????</t>
  </si>
  <si>
    <t>LSS??????</t>
  </si>
  <si>
    <t>Nagpapalitan lang si Grace at Binay sa survey, mahihirapan si @MARoxas  na umusad pa. asahan na ang malawakang vote-buying ng mga desperado</t>
  </si>
  <si>
    <t>@Jodgvillamar @lexthoor kahit sino na. Wag lang si binay. ??</t>
  </si>
  <si>
    <t>@sclzga im still thinking who to vote for. Basta hindi si Binay :)</t>
  </si>
  <si>
    <t>Roxas Miriam Marcos #LabanLeni</t>
  </si>
  <si>
    <t>huwag na natin pahirapan ang bansang Pilipinas iboto na natin si VP Binay para sa pag babago at kaginhawaan!</t>
  </si>
  <si>
    <t>#OnlyBinayHatawSaCebu</t>
  </si>
  <si>
    <t>Palasyo sinabing pahayag ng Ombudsman; patama kay VP Binay https://t.co/Dzf3ULHkOs via @sharethis</t>
  </si>
  <si>
    <t>Si Mar Roxas ba ??</t>
  </si>
  <si>
    <t>HAHAHAHAHA wag lang si Mar Roxas plss ?????? Duterte or Miriam tayo ?? https://t.co/O7Glc1yWYp</t>
  </si>
  <si>
    <t>Jusko eto nanaman tong commercial ni binay #nognogmolarns</t>
  </si>
  <si>
    <t>Senador Miriam Defensor Santiago tutol na ipakita sa publiko ang kaniyang medical records | https://t.co/Anj8u9GRVH @senmiriam</t>
  </si>
  <si>
    <t>Papa bat si mar Roxas pa! ??</t>
  </si>
  <si>
    <t>#Duterte2016</t>
  </si>
  <si>
    <t>Mar Roxas is promising that if he be elected our country will progress. Ha? Tingnan mo nga Roxas City isang napag iwanan na ciudad! Bolero!</t>
  </si>
  <si>
    <t>Ang galing galing nila Anne. Panalo! Pak! Nakaka-proud si Kuya Kim. Pero kamukha niya na si Binay niyan. Joke! #MagpasikatAnneKimEruption</t>
  </si>
  <si>
    <t>Nakakatakot matulog, baka pagkagising ko si Roxas na nangunguna. Biglang overtake kay Poe eh. Wag ganun. #Halalan2016</t>
  </si>
  <si>
    <t>@clarisseeleven kay Miriam ako eh. Umasa ako kay Duterte, buti na lang di ako nagpakalbo. XD</t>
  </si>
  <si>
    <t>Alma Moreno or Nancy Binay? Isa lang. Bawal magbilog ng marami sa balota! — Di pa ko registered voter, sorry :P https://t.co/xXxOj0ANc0</t>
  </si>
  <si>
    <t>@bernardokath since INC announce that they are endorsing Duterte, do you still voting for Mar Roxas?</t>
  </si>
  <si>
    <t>Only Binay touches my skin who touches yours ? Syempre Rodrigo Duterte... Hahahaha... #Duterte2016</t>
  </si>
  <si>
    <t>RT @AngMadam: Ang sama mo sakin Kaloy! Ok na yung diwata! Pinasok mo pa yang Binay!</t>
  </si>
  <si>
    <t>#ShowtimeHashtags https://t.co/XZuH0uq6I5</t>
  </si>
  <si>
    <t>"My good friends here, Miriam and Grace" ayan hindi plastic. ???? #PiliPinasDebates2016</t>
  </si>
  <si>
    <t>naka wheelchair na mga ka kosa... gloria,janet,mang kanor,pnoy,roxas,trillanes hahaha andami na https://t.co/gf8fKjQUPf</t>
  </si>
  <si>
    <t>Salgado on VP Binay being the top spender in political ads: Hindi lang pala selective justice, selective data rin ang nangyari dito | via D…</t>
  </si>
  <si>
    <t>Yung babaeng nasa political ad ni Mar Roxas na nabigyan kuno ng relocation at pabahay https://t.co/cbJ1GsNR9b</t>
  </si>
  <si>
    <t>#RoRo #RoRo2016 #Roxas #AyawSaDILAW</t>
  </si>
  <si>
    <t>Kautusang lumikha ng Office for Transportation, pinare-review ni VP Binay I via Allan Francisco</t>
  </si>
  <si>
    <t>yan si binay. XD samoka https://t.co/htQQPy4mFc</t>
  </si>
  <si>
    <t>They say when you find that guy who makes you mad and makes you laugh at the same time, he's the one.
MAR ROXAS, ikaw na ata. ??????</t>
  </si>
  <si>
    <t>Wala akong mapili kayna Binay, Santiago, at Duterte. Basta ako ay "Kahit sino wag lang si Roxas."</t>
  </si>
  <si>
    <t>Goodbye Aquino administration, Mar Roxas, ABS-CBN, KATHNIEL, Yellow retards ??</t>
  </si>
  <si>
    <t>Kung merong Duterte Death Squad, meron ding:
Mar Mudslingers
Poe Paawa Squad
Binay Boodle Fighters
Miriam Medical Mysteries</t>
  </si>
  <si>
    <t>Panu kasi si Binay walang kabuhay-buhay ang speech. https://t.co/MEYBtMRvbe</t>
  </si>
  <si>
    <t>Yung dummy account na galit na galit kay binay ??</t>
  </si>
  <si>
    <t>RT @RicaHonculada: gusto kong lalake kagaya ni binay ??</t>
  </si>
  <si>
    <t>GRABE SI BINAY, NAGPULA LANG NG SUOT KIT KAT NA KAAGAD! GRABE SIYA OH!</t>
  </si>
  <si>
    <t>LABAN POE! UNGASAN MO SI ROXAS! #Halalan2016</t>
  </si>
  <si>
    <t>@marianinady_ hahahahaahavahahahahahahhaha may hawig yung kay binay :(((((((</t>
  </si>
  <si>
    <t>Jusko eto tayo. Labanan ng intro si grace poe. Sa second paragraph, wala na connect #PiliPinasDebates2016</t>
  </si>
  <si>
    <t>Sabi ni binay sa commercial niya walang pampagamot kaya namatay nanay niya. Sabi niya sa interview PAMANA daw ang yaman nila.</t>
  </si>
  <si>
    <t>#NakuPoe</t>
  </si>
  <si>
    <t>RT @TVPatrol: #TVPatrol VP Binay, iginiit na wala siyang kinalaman sa desisyon ng anak sa kaso ni Sen. Poe #Halalan2016 https://t.co/sdmaD7…</t>
  </si>
  <si>
    <t>Alam na. Binay, Arroyo, Garci unite: VP Binay taps Puno as campaign adviser https://t.co/r4lmc2W4Nx  #NoToBinay2016</t>
  </si>
  <si>
    <t>4. Alma Moreno</t>
  </si>
  <si>
    <t>Vote niyo po si Vice President Jejomar Binay?? ps: full forcw required ?? love y'all</t>
  </si>
  <si>
    <t>Si binay parang pag mamahal ko, wala na kong choice.
#OnlyBinayUNAsaIlocos</t>
  </si>
  <si>
    <t>Jose Rizal https://t.co/GzihGxFRU0</t>
  </si>
  <si>
    <t>Walang tigil ang pagserbisyo ni Binay para sa PIlipino</t>
  </si>
  <si>
    <t>Bakit feeling ko, hindi naman sinasagot ni Binay ang mga tanong ni Mike? Ako lang ba to o kayo din? Hmmm. #WantedPresident</t>
  </si>
  <si>
    <t>Itinuturong dummy ni Binay, pumalag https://t.co/yHH50IDpZX</t>
  </si>
  <si>
    <t>@tpreyes @AksyonTV when they guested Binay,they were just joking a lot with him. Kay GPL gentle sila for sure. Kay MDS , takot.</t>
  </si>
  <si>
    <t>Duterte: "my friends here, Miriam and Grace."
Sorry Mar and Jojo di mo friends ??
#PiliPinasDebates2016</t>
  </si>
  <si>
    <t>2015/11/22 05:33 PHT … https://t.co/UfpANP51ea</t>
  </si>
  <si>
    <t>#LabanLeni naalala ko sabi ng mga taga ARMM...si bbm ang may plan b-z! Baba daw si duterte.impeach daw si binay.</t>
  </si>
  <si>
    <t>Si Mar Roxas yung kaklase nating magtetake ng risk para lang may masabi sa recitation dahil masyadong bilib sa sarili kaya 'di na nag-iisip.</t>
  </si>
  <si>
    <t>@akaJECK01 at ang nakakaimbyerna talaga ay yung pagdedefend niya kay Binay</t>
  </si>
  <si>
    <t>RT @niallxciana: May bago palang advert si Binay? Hahahaha. #OilyBinay hahaha joke #OnlyBinay</t>
  </si>
  <si>
    <t>Brigada News Update! - 4P’s tinuligsa ng kampo ni VP Binay - https://t.co/Hr7WX3S0zl #brigadanews #brigadanewsfm</t>
  </si>
  <si>
    <t>#PiliPinasDebates2016 
Binay add says, sino na ba ang nagbigay ng scholarship... Uhm excuse me po, not you. It's gov funds</t>
  </si>
  <si>
    <t>Nung si tado niloko ka nagalit ka. Eh dba nagpapasaya lang naman sya tulad ng sinasbi mo nung niloko mo sina binay at soho?</t>
  </si>
  <si>
    <t>Pick up line ba yan mr.vp binay? #NotoBinay https://t.co/zZXdAYpjwU</t>
  </si>
  <si>
    <t>VP Binay ang kailangan natin sa pagbabago</t>
  </si>
  <si>
    <t>Hala 2nd na si Mar Roxas.... 7.1 Million   .... 1st si Duterte @12.2 Million votes sa partial and unofficial votes.</t>
  </si>
  <si>
    <t>ANDAMING CONCEPTS NG SERIES NG TVC NI BINAY. Hindi ko matanggap na wala man lang done in good taste. HIRE ME PLEASE AND PAY MEEEEE</t>
  </si>
  <si>
    <t>Isa kila grace at mar ay mag gigive way just to defeat duterte, desperate ah.</t>
  </si>
  <si>
    <t>DepEd NETIZENS PUMALAG - Umani ng batikos ang kampanya ni Mar Roxas ngayon sa Marawi Lanao del Sur, "Non-partisan... https://t.co/EdbZY8qJDj</t>
  </si>
  <si>
    <t>BINAY</t>
  </si>
  <si>
    <t>Binay threathening? Di siya ganun katanga! Nautusan nanaman tong Ombudsman na to ng mga DILAW! #OnlyBinay #GoBinay</t>
  </si>
  <si>
    <t>Mar Roxas tapos INC si kat nyay??</t>
  </si>
  <si>
    <t>@shattershards @govph pano yung remaining PH 5B kapag hindi nanalo si Mar Roxas? Sa bulsa Ni Binay ganern?</t>
  </si>
  <si>
    <t>@iamalexsantos Hi, #duterte &amp;amp; #poe leading #pandesalsurvey of @KamuningBakery Cafe, #3 #mar Roxas, #4 is #Binay. #Halalan2016 #philippines</t>
  </si>
  <si>
    <t>RT @krizzy_kalerqui: My birthday wish for Jojo Binay: Hindi sana ikaw ang manalong pangulo ng Pilipinas. ???????? #inthenews</t>
  </si>
  <si>
    <t>@iamtoriie magsama sila ni binay.. tutal kapartida nya yun painumin din mya ng pills, jamming sila! HAHAHAHAHAHAHAHA</t>
  </si>
  <si>
    <t>Ugggh! Bat kahit anong sabihin ni Mar at ni Grace, di ko magawang maniwala. #PiliPinasDebates2016</t>
  </si>
  <si>
    <t>Chocobo name: JUNJUN</t>
  </si>
  <si>
    <t>#Binay #PHVoteBinay</t>
  </si>
  <si>
    <t>Here's Grace Poe's response to Mar Roxas: "Anytime pwede namang mag-usap, pero sa puntong ito, ano pa ba ang pag-uusapan natin?" #HuwagPoe</t>
  </si>
  <si>
    <t>HAHAHAHAHAHA ABA VANISHING BINAY https://t.co/ZS8a3HOX0e</t>
  </si>
  <si>
    <t>#ayawsadilaw C GRACE MAGIGING CABINET MEMBER KAY DUTERTE, KYO MAR AND ROXAS, KALABOSO BCOZ OF THE SAF 44! KYO ANG MAG-STEP DOWN!</t>
  </si>
  <si>
    <t>What if maapsan ni Mar Roxas ang votes ni mayor? world war III na ba? hahahaha</t>
  </si>
  <si>
    <t>Too sad to know that Miriam is at the bottom. That should be Mar Roxas spot. Totoo nga ang stupid is forever. #HalalanResults ??</t>
  </si>
  <si>
    <t>HIGH FIVE at Precinct 0267A, Lucena City, for #RoxasRobredo. Para kay Inang Bayan!!! https://t.co/KIG3k9iDch</t>
  </si>
  <si>
    <t>#MMK Nakakaloka naman. Kampanya pa more. Idaan sa drama ang lahat. Sino kaya gaganap ng Mar Roxas next week?</t>
  </si>
  <si>
    <t>Retweeted TV Patrol (@TVPatrol):
#TVPatrol Roxas, Binay at Poe, bukas sa kanilang health condition #Halalan2016... https://t.co/Bx41FIz3Ww</t>
  </si>
  <si>
    <t>@rizzagaaapaayy nandyan lang si mar roxas</t>
  </si>
  <si>
    <t>Binay should be more original and stop using any reference to daan https://t.co/cQ10mm0Hgn</t>
  </si>
  <si>
    <t>Days ago si Mar Roxas nangunguna sa TV ads. Then suddenly ngayon, biglang si Binay na lang? Biglang no mention... https://t.co/aew2PGpJhV</t>
  </si>
  <si>
    <t>Obvious na uy. #Duterte na uy!</t>
  </si>
  <si>
    <t>Magulat kayo biglang si Binay nanalong Presidente sa official results. #OnlyBinay #LSS #chosnachos</t>
  </si>
  <si>
    <t>me: HAHAHAHA ano pinaglalaban mo?</t>
  </si>
  <si>
    <t>RT @ciannedalilang: Nahhigh blood ako sa commercial ni Binay ??</t>
  </si>
  <si>
    <t>Bakit ang payat at haggard ni grace poe? #inthenews</t>
  </si>
  <si>
    <t>Ayaw pa pala magconcede ni Binay.. :D</t>
  </si>
  <si>
    <t>yung bagong commercial ni binay :-----(((( HAHAHAHAHHAHAHAHAHAHA</t>
  </si>
  <si>
    <t>KAWAWANG BINAY HAYS</t>
  </si>
  <si>
    <t>@alyannailagan ate number 2 po c Roxas sa presinto namin sa Cavite City 132 si Duterte 115 si Mar</t>
  </si>
  <si>
    <t>Ayaw na nilang lagyan ng mukha ni Binay yung TV commercial niya. Nice effort Binay PR Team.</t>
  </si>
  <si>
    <t>RT @mayenskyyy: Ewan ko sa pinaglalaban mo Mar Roxas! Ayusin niyo yang Laglag Bala!</t>
  </si>
  <si>
    <t>@rapplerdotcom i noticed puro Binay ang mga posts lately ni Rappler</t>
  </si>
  <si>
    <t>Iyan si binay ??</t>
  </si>
  <si>
    <t>"@_Ramace: "Only Binay, Oily Binay" ??"
HAHAHAHAA</t>
  </si>
  <si>
    <t>Oha! Di kasi kailangan ni VP Binay na magpaDQ ng kalaban para manalo, unlike sa desperate candidates. #OnlyBinay https://t.co/YpUfFibVJa</t>
  </si>
  <si>
    <t>DUTERTE TILL THE END  https://t.co/B5GrnHXZoF</t>
  </si>
  <si>
    <t>Magkampiahn pa kayong tatlo ni Poe,Binay, at Mar..Kitang kita Duterte parin #PhVoteDuterte https://t.co/bUzgUhMnEr</t>
  </si>
  <si>
    <t>RT @aparadorprince: Me: Crush kita, matagal na.
Him: ....
Wild Alma appears: Kailangan pa ba niyang sagutin yan?
Wild Binay appears: Di n…</t>
  </si>
  <si>
    <t>That comment of Mar Roxas about Laglag-bala issue. -.- Seryoso ba siya. Sir naman</t>
  </si>
  <si>
    <t>Political Ad: Bakit dahil kay Binay libu-libong kabataan ang napag-aral? At maraming matanda ang buhay prinsesa?</t>
  </si>
  <si>
    <t>Kawawa naman si Binay, kulang yung pampagamot sa nanay niya.
Kaya satin bumabawi, bumabawi ng salapit. Haha</t>
  </si>
  <si>
    <t>RT @v_vangogh: #yolanda #throwback #Lacson #Binay https://t.co/gScatzCuCl</t>
  </si>
  <si>
    <t>@httpryzxth tatakbo si binay ngayo ateng ??????</t>
  </si>
  <si>
    <t>Dapat si Gov. Eduardo Buenavista na lang inendorse mo eh wag lang si Mar Roxas.. ?? #PSYPagyanig</t>
  </si>
  <si>
    <t>RT @kokiksmendoza: Roxas - Takot sa pangulo
Poe - No exp, lvl 1 lang
Binay - Idol ko, makunat na makunat
Santiago - Pick-up line
Duterte - …</t>
  </si>
  <si>
    <t>RT @PHPolls: Naiinis ka ba sa commercial ni Binay?</t>
  </si>
  <si>
    <t>Palasyo sinabing pahayag ng Ombudsman; patama kay VP Binay: SINABI kahapon ng Palasyo na patama kay Vice Presi... https://t.co/KWurQFfMk8</t>
  </si>
  <si>
    <t>tumutula nanaman si Ate Grace Poe #PiliPinasDebates2016</t>
  </si>
  <si>
    <t>Alam ni Binay ang pinagdadaanan ng mga naghihirap nating kababayan</t>
  </si>
  <si>
    <t>Anti-Roxas Ad &amp;gt;&amp;gt;&amp;gt; Paid by Pnoy &amp;gt;&amp;gt;&amp;gt; https://t.co/I1hWXa2G6b</t>
  </si>
  <si>
    <t>#DuterteForPresident</t>
  </si>
  <si>
    <t>#halalan2016 #du30 #duterte</t>
  </si>
  <si>
    <t>Napaisip ako sino vote ko, either Defensor - Poe or Duterte. But definitely not Binay and Roxas #WantedPresident</t>
  </si>
  <si>
    <t>Si Binay para sa mahirap</t>
  </si>
  <si>
    <t>Si Poe para sa kabataan</t>
  </si>
  <si>
    <t>Si Roxas para sa daang matuwid</t>
  </si>
  <si>
    <t>Si Duterte para sa droga</t>
  </si>
  <si>
    <t>PERO SI MIRIAM PARA SA PILIPINAS!!</t>
  </si>
  <si>
    <t>@gmanews @gmanewsonline stop na ang harassment sa pmilya Binay. Mganda nmn ang ngawa nla sa bansa #PHVoteBinay</t>
  </si>
  <si>
    <t>Tawagin niyo si Mar at Leni na Daang Matuwid pag nakita niyo sila.Yun ung nakalagay sa balota Roxas, Mar Daang Matuwid hahah di ako informed</t>
  </si>
  <si>
    <t>Again, k Poe daw. Kaya wag masyado kampante. ?????? #phvote https://t.co/CBixXKzXj0</t>
  </si>
  <si>
    <t>Bakit ganun yung ad ni Binay, puro accomplishments lang sa Makati eh diba VP na siya? Saan yung accomplishments nya ngayong VP siya!</t>
  </si>
  <si>
    <t>Binay: Makati!</t>
  </si>
  <si>
    <t>Binay: Wala akong pake https://t.co/g7a3qUEMZo</t>
  </si>
  <si>
    <t>Bakit ako nilalagnat ? Why why why why why ? This can't be, binay</t>
  </si>
  <si>
    <t>Senador Miriam Defensor Santiago tutol na ipakita sa publiko ang kaniyang medical records | https://t.co/EJokJahByC @senmiriam</t>
  </si>
  <si>
    <t>"Ayaw na natin ng gobyerno na manhid." - Poe #PiliPinasDebates2016</t>
  </si>
  <si>
    <t>@thatguySLATER lagot ka kay binay ??</t>
  </si>
  <si>
    <t>Trillanes, nilinaw na mas malala kung magiging presidente si Duterte kaysa VP Binay #DZMMTeleIkawNaBa #Halalan2016 | via DZMM TeleRadyo</t>
  </si>
  <si>
    <t>Simple rule wala pa dpt mangngampanya and yet pol ads evrywhere. Do not vote for them. Sen. Poe Binay Mar</t>
  </si>
  <si>
    <t>Mas gugustuhin ko pang si duterte manalo wag lang si roxas.</t>
  </si>
  <si>
    <t>#ALDUBinITALYDay1</t>
  </si>
  <si>
    <t>Dalawa talaga bet ko eh. Miriam &amp;amp; Poe. I can't decide.</t>
  </si>
  <si>
    <t>Binay https://t.co/dFFLPc1yOb</t>
  </si>
  <si>
    <t>RT @PoGiSobra: @jojovenuts hahaha miss you binay!! :*</t>
  </si>
  <si>
    <t>Tumatakbong pangulo pero binabalewala ang batas. Mar Roxas! ?? https://t.co/sCylEF0Bkb</t>
  </si>
  <si>
    <t>Malayo layo ang boto ni duterte tsaka ni roxas. Walang dapat ikatakot. WALA NGA BA??? ??</t>
  </si>
  <si>
    <t>"@krptons: Ideal slogan for Binay: Only Binay touches my skin, who touches yours? Lol"
HAHAHAHAHAHAHAHAHA TAWANG TAWA AKO DITO</t>
  </si>
  <si>
    <t>Handa na ang entablado para sa miting de avance ni LPpres'l bet Mar Roxas mamayang hapon | @kev_manalo https://t.co/Hv7wLPx3kb #Halalan2016</t>
  </si>
  <si>
    <t>Sagot kurap parin talaga si VP Binay. Tsk tsk! (with all due respect)  #WantedPresident</t>
  </si>
  <si>
    <t>yan si Binay</t>
  </si>
  <si>
    <t>Obvious propaganda ng mga dilaw, Binay pa rin talaga!!! #OnlyBinay #Binay2016 #PHVoteBinay</t>
  </si>
  <si>
    <t>@raissawriter @nimfaravelo @alanpcayetano @dzbb wala naman silang pinagkaiba ni binay when it comes to fam members holding public office.</t>
  </si>
  <si>
    <t>May konkretong plano para sa turismo. Sina #RoxasRobredo ang magtutuloy at magpapalawak ng Daang Matuwid</t>
  </si>
  <si>
    <t>#LabanLeni https://t.co/815dsDlLK1</t>
  </si>
  <si>
    <t>nako may issue si binay ?? ????</t>
  </si>
  <si>
    <t>Binay: Ito ang ating bisperas ng paglaya natin sa kahirapan... manhid na pamamahala at pulitika ng paghihiganti. | @janvicmateo</t>
  </si>
  <si>
    <t>Binay ?????</t>
  </si>
  <si>
    <t>@VPJojoBinay @UNAmediadvisory</t>
  </si>
  <si>
    <t>Bata at matanda kay VP Binay tayo #OnlyBinayParehoTayo https://t.co/JrhdUeo17i</t>
  </si>
  <si>
    <t>Ang pangulo ko ay si MAR ROXAS Ishare mo to sa 25 na tao within 30mins at magkakaron ka ng SOBRE Wag kang tumawa yung kapitbahay ko meron na</t>
  </si>
  <si>
    <t>Ydptrrr akun tsura sang 4thyr hahahahaha nawawalang anak ni Binay ???????????????? https://t.co/xz22VDQp3M</t>
  </si>
  <si>
    <t>@paocamilon no wonder kasama sya ni Binay ??????</t>
  </si>
  <si>
    <t>RT @TropangMARangal: Mar Roxas on #TanimBala - Mag-ambagan tayo upang maabot ang hustisya, mapanagot ang mga salarin, at maabot ang panguna…</t>
  </si>
  <si>
    <t>Hiding behind those kids on the TV Ad of pure black propaganda. Dinaig  pa ni Trillanes si Ms Colombia nung natalo. DUTERTE TILL THE END</t>
  </si>
  <si>
    <t>"sino mga hindi nagpasa ng hw?"
[jejomar binay voice]
aba kung makapag bintang ka akala mo ako ay nahatulan na</t>
  </si>
  <si>
    <t>baby won't you come my way? — saan ba tuwid na daan? ?? mar roxas? https://t.co/ZNb9qfO4jv</t>
  </si>
  <si>
    <t>Nag-umpisa ang panggigipit sa pamilyang Binay simula nang umupo sa DILG si Mr. Mar Roxas. -Atty. Quicho</t>
  </si>
  <si>
    <t>RT @Dyan_Kanalang: Si Binay madami ng na-boodle-boodle! Madami ding BINAYaran. Pero ako di magpapa-Binay. Di for sale boto ko.  https://t.c…</t>
  </si>
  <si>
    <t>waaaaah!! Sinong matinong botante ang ipagpapalit si Miriam kina Binay at Roxas? Nasilaw na din ba kayo ng pera?</t>
  </si>
  <si>
    <t>Binay!! Alam na diszzzz #Duterte2016</t>
  </si>
  <si>
    <t>Tuwang tuwa kayo sa isang SATIRE article na nagsabi magwiwithdraw si Miriam to make way for Duterte? hahHAHH shit bat ang bobo ng pamilya ko</t>
  </si>
  <si>
    <t>Abay asang asa naman tong si mar roxas bilyon bilyon ang nagagastos sa pangangampanya</t>
  </si>
  <si>
    <t>bakit dahil kay binay..</t>
  </si>
  <si>
    <t>Am I the only one who thinks that the UPLB kid's question and manner isn't really rude? Nung kay Binay tuwang tuwa tayo eh. Double Standards</t>
  </si>
  <si>
    <t>VP #Binay now here at Dagupan hotel for presscon before last prexy debate https://t.co/gVmJtDwHGb | @10avendano #VotePH2016</t>
  </si>
  <si>
    <t>Kung alam ko lang na tatakbo si Duterte, hindi ko na sana ako sa Fruitas na may mukha ni Binay.</t>
  </si>
  <si>
    <t>Siguro sabi ni Korina kay Mar, iiwan nya si Mar kung di nya maipapanalo yung pagiging President nya kaya desperado na tong si MAR ROXAS. ??</t>
  </si>
  <si>
    <t>RT @24OrasGMA: VP Binay, nagpasaring sa isang kandidato kaugnay sa trapiko sa Metro Manila https://t.co/JyiSOUufVG https://t.co/iveWer8BGz</t>
  </si>
  <si>
    <t>@gxnxbrx ANAK KA PALA NI BINAY?? hahahahahhaha</t>
  </si>
  <si>
    <t>MAR ROXAS LENI ROBREDO</t>
  </si>
  <si>
    <t>RORO .</t>
  </si>
  <si>
    <t>#Election2016 #Roxas #Robredo #RORO https://t.co/O6yAhrwB9p</t>
  </si>
  <si>
    <t>children-related platforms of Mar Roxas #Halalan2016 #PHVoteRoxas #MakeAChildFriendlyVote https://t.co/2PzvcdHyVq</t>
  </si>
  <si>
    <t>Leni Robredo: Poe’s renunciation of PH citizenship bigger issue than foundling case: Robredo says Poe should n... https://t.co/LNyajvXGot</t>
  </si>
  <si>
    <t>Your true colors are slowly coming out, Sen. Poe! Talo pa teleserye! ?? #DU30  #Duterte2016 https://t.co/eeHjToplig</t>
  </si>
  <si>
    <t>@BanacSamuel HAHAHA! Di ko alam eh!! HAHA! Nakakainis ung patalastas ni binay HAHA! baket kay binay .... baket..</t>
  </si>
  <si>
    <t>Tito Boy: "Is it lights on or lights off?"
Binay: Not applicable 
?? https://t.co/GpoRzqxsyj</t>
  </si>
  <si>
    <t>At si Nancy Binay pa ang nagsabing Madilim.... https://t.co/Q8u2iZJ2nB</t>
  </si>
  <si>
    <t>Sana si mar roxas personal pumunta sa yazaki-torres hindi ang anak !!anak ba ang tatakbo?</t>
  </si>
  <si>
    <t>@Senyora ung iba takot na takot magisa ng mga students lalo n c Binay may pobya na he he</t>
  </si>
  <si>
    <t>Brigada News Update! - Kampo ni Binay, binatikos ang Ombudsman sa inihain na kaso - https://t.co/22UVyLVd6c #brigadanews #brigadanewsfm</t>
  </si>
  <si>
    <t>Matagal ng hindi INC si Kathryn, kaya paki-tigilan na yung memes niyang "paid to advertise mar roxas but her religion says duterte"</t>
  </si>
  <si>
    <t>nakaka turn off ka Binay. omygosh. i hate drugs! HAHAHAHAHAHAHA https://t.co/jJ6vWAyu8F</t>
  </si>
  <si>
    <t>GUYS YUNG DRINKING GAME NATIN?
Duterte Wild Statement, Poe FPJ, Binay Makati, Mar Tuwid na Daan, Miriam rule of law
#PiliPinasDebates2016</t>
  </si>
  <si>
    <t>Binay to continue CCT program if elected https://t.co/mVeGG5TLsT https://t.co/tVUx13f8EW</t>
  </si>
  <si>
    <t>Dati #Duterte ako kasi he has paninindigan but now i don't like him anymore tatakbo siya cos Poe won the case. #masyadosiyangPabebe</t>
  </si>
  <si>
    <t>‘Binay, gumastos ng P600-M TV ad sa loob ng 11 mos’
Nangunguna umano si Vice President Jejomar Binay sa mga... https://t.co/pQ0N0YzSEW</t>
  </si>
  <si>
    <t>Masyado ng desperado tong binay na toh paawa masyado sa mga tv ads nya as if naman mananalo, tsamba lang naman yung sa survey nya ????????</t>
  </si>
  <si>
    <t>@PaulineandAnn HAHAHAHAHAHAHAHAHA Si Mar Roxas kanin nilagay sa mug, ikaw ulam. Taray ??</t>
  </si>
  <si>
    <t>Binay is speaking! Ugh! 5 minutes of torture! ?? #PiliPinasDebates2016</t>
  </si>
  <si>
    <t>Kung boboto kayo kay Binay. Dapat botohanin nyo din si Honasan. Kung hindi kayo magboto kay Honasan. Wag nyo... https://t.co/ey4MxGYfvO</t>
  </si>
  <si>
    <t>RT @jochendria: hay nako talaga si binay, sinasaktan ang sarili, panalo na si boborol</t>
  </si>
  <si>
    <t>Sabi ni Roxas ang binoto nya daw ay si Duterte pero paglabas ng resibo pangalan nya yung lumabas ??????</t>
  </si>
  <si>
    <t>Tanggap ko namang di mananalo ang binoto kong si Senadora Miriam. PERO ANG DI KO MATANGGAP AY NAUNA PA SA KANYA SINA ROXAS, POE AT BINAY!!!!</t>
  </si>
  <si>
    <t>RT @Zenzong0_0: Channel 2 promotes Mar Roxas and Leni Robredo. Wiw. ??</t>
  </si>
  <si>
    <t>Kaso baka mahati ang mga boto nila ni Miriam at si poookinginang Binay ang manalo. #RIPPilipinas https://t.co/V7JRmcNwh7</t>
  </si>
  <si>
    <t>Grabe. 4M na lamang ni Mayor Duterte kay Poe.</t>
  </si>
  <si>
    <t>Ang mga kababayan natin sa Chicago ay para sa pagpapatuloy ng Daang Matuwid kasama sina Mar Roxas at Leni Robredo. https://t.co/as5E6IE7C6</t>
  </si>
  <si>
    <t>So sad sa part ni Binay na Marunong syang maglaba mamalengke magplantsa</t>
  </si>
  <si>
    <t>@_shxicrdx paano tato napunta don? Usapang mar roxas tayo ha?????????</t>
  </si>
  <si>
    <t>Pangatlo na si Roxas ?????? pero wag pakampante #Halalan2016</t>
  </si>
  <si>
    <t>Binay on laglag-bala: There must be one operational functional agency in NAIA. Puro siga sila doon. #PHvote (via @ayeemacaraig)</t>
  </si>
  <si>
    <t>Binay, Poe, Roxas at Santiago, pasok sa balota https://t.co/QI9CURmanv via @MikeeySalgado</t>
  </si>
  <si>
    <t>I swear pag nanalo si Binay, sa kilikili mo na lang beshy @yelyahwilliams ako titira &amp;lt;3</t>
  </si>
  <si>
    <t>Oh Binay. Ang laki na ng gastos sa kampanya. Wag ka sana manalo.</t>
  </si>
  <si>
    <t>#MaineYoungLove</t>
  </si>
  <si>
    <t>Laging sablay magisip si binggoy, sana si binay nalang dinukot mo. Mas Maraming pera yun.
#DolceAmoreTheBigMoves</t>
  </si>
  <si>
    <t>wala naman sanang mangyaring dayaan.di bale ng ang magng presidente si binay wag lng si roxas??</t>
  </si>
  <si>
    <t>#ALDUBTheRing</t>
  </si>
  <si>
    <t>text BBSAVE MIRIAM</t>
  </si>
  <si>
    <t>text BBEVICT BINAY</t>
  </si>
  <si>
    <t>and send to 2366</t>
  </si>
  <si>
    <t>P2/vote</t>
  </si>
  <si>
    <t>Binay-Marcos, frontrunners in the recent surveys... Oh may gahd! Nakakatakot ??</t>
  </si>
  <si>
    <t>Ang hindi ko lang matanggap ay kung bakit mas maraming boto si Roxas at Binay kaysa kay Defensor! ?? WhutDuh!?!</t>
  </si>
  <si>
    <t>Muslim, Cebu at Ifugao sumuporta kay Binay https://t.co/P2Q2hWwvTa</t>
  </si>
  <si>
    <t>https://t.co/2UNsAwYnSR</t>
  </si>
  <si>
    <t>Either Poe or Roxas I really don't mind, basta wag si Duterte please. So many years of progress and we'll trade it in for backwardness?</t>
  </si>
  <si>
    <t>#MyBetsFor2016Poll</t>
  </si>
  <si>
    <t>President: Jojo Binay</t>
  </si>
  <si>
    <t>Vice President: Bongbong Marcos</t>
  </si>
  <si>
    <t>Senators:</t>
  </si>
  <si>
    <t>Martin Romualdez</t>
  </si>
  <si>
    <t>Jericho... https://t.co/4tBTp9sQAl</t>
  </si>
  <si>
    <t>RT @KNSAVEDMYLIFE: pag nanalo si mar roxas o binay.........aalis na ako ng pilipinas jasndjs jk</t>
  </si>
  <si>
    <t>roxas, wala na kaming pag asa kay miriam baka agawin mo pa din yung posisyon kay duterte? ????</t>
  </si>
  <si>
    <t>@chinkaymel hahaha Lol imo post kay binay ya</t>
  </si>
  <si>
    <t>ehemmm nag sprint lagi si Mar Roxas ehem...</t>
  </si>
  <si>
    <t>@Pepe_Alas @akosimrmister parang si VP Binay din may dummy? Hahaha</t>
  </si>
  <si>
    <t>@madrigalisshi TOTOO YAN ???? SAWA NA AKO SA KADIKLUMAN KANG CAMPAIGN NI BINAY ???????? JOKE HAHAHAHAHAHAHA</t>
  </si>
  <si>
    <t>"Kung nagpasok ka ng contraband sa airport, paano naging problema ng gobyerno yon?" - Mar Roxas #TanimBala Pano kaya pag naging Pres. 'to???</t>
  </si>
  <si>
    <t>Mar Roxas' Ad is on point! ????</t>
  </si>
  <si>
    <t>Sino naman may gusto ma replicate pa si Binay? Siya pa lang nga bilyones na nawala sa bayan. https://t.co/oTEzkg6E0M</t>
  </si>
  <si>
    <t>RT @manila_bulletin: Mar Roxas on electricity of the Phils: sa power generators dapat may competition, hindi sa distribution. #MBHotSeat</t>
  </si>
  <si>
    <t>@bilaro_ma ay RT nya oh. kala mo talaga ???? ayaw na ma tag e. alam ko kung sino may kasalanan? haha only binay! ????</t>
  </si>
  <si>
    <t>Yo, mga suki ng 7-11 Jacinto. Bakit #3 si Binay sa branch niyo? ??
Mar at #6 tho. HAHA https://t.co/wbmmwWl4No</t>
  </si>
  <si>
    <t>RT @mrskathrynford: Porket iniendorse lang ni DJ si Mar Roxas, naturn off ka na? Wtf. #PSYPagyanig https://t.co/2QGPTMfWQA</t>
  </si>
  <si>
    <t>Chicks daw siya oh. Kwento mo sa tuhod mong may sumpa ni Nancy Binay.</t>
  </si>
  <si>
    <t>https://t.co/EbTmv1Jhy7</t>
  </si>
  <si>
    <t>Medyo unrealistic ata pinagsasabi ki Binay</t>
  </si>
  <si>
    <t>"Kung nagpasok ka ng contraband sa airport, paano naging problema ng gobyerno yun?" (c) Mar Roxas 
RIP Logic #LaglagBala</t>
  </si>
  <si>
    <t>Naku naman Pacquiao-Binay party against LGBT pala eh ayaw ko dyan #PrayForMannyPacquiao @vicegandako https://t.co/Btm95ahUuX</t>
  </si>
  <si>
    <t>Maglalabasan nanaman mga picture ni binay dyan. Buti sana kung iboboto niyo o bumoboto na kayo. Hahaha.</t>
  </si>
  <si>
    <t>Buti pa si Binay may nagawa na (daw), ako wala pa rin. ??????</t>
  </si>
  <si>
    <t>Habang naboto ako kanina, ni hindi ko man lang narinig ang pangalan ni miriam :( 
Puro duterte, poe, roxas</t>
  </si>
  <si>
    <t>Ano mar? basag ka ngayon kay binay ??</t>
  </si>
  <si>
    <t>Pag ayaw mo kay</t>
  </si>
  <si>
    <t>Poe - Ayaw mo kay FPJ</t>
  </si>
  <si>
    <t>#HalalanResults</t>
  </si>
  <si>
    <t>No to POEtry, so much with your words! Parang commercial lang! #PiliPinasDebates2016 PRESIDENTE DUTERTE</t>
  </si>
  <si>
    <t>Suspendidong si Mayor Junjun Binay, nakapuntos sa unang round ng kaniyang laban sa Korte Suprema https://t.co/IPF2ka9uJ4</t>
  </si>
  <si>
    <t>@Estrada21Karla Mar Roxas din mom ko eh. Haha.</t>
  </si>
  <si>
    <t>Kapag kasi napanuod mo yon, matatawa ka, desperado na si Binay manalo! Hahahaha. @benzxcs</t>
  </si>
  <si>
    <t>#PHVote Mar Roxas</t>
  </si>
  <si>
    <t>Hahaha laughtrip yung bagong binay campaign ad</t>
  </si>
  <si>
    <t>Dear @ixrated: Super touched akey. Sabi nga ni A, baka mapaboto kami kay Binay sa pinaggagagawa mo.
Love,
Santa Ethelia</t>
  </si>
  <si>
    <t>Mga mahistrado ng Supreme Court, balik session na matapos ang halos 1 buwan na recess; kaso ni Mayor Junjun Binay, tatalakayin I via...</t>
  </si>
  <si>
    <t>??????</t>
  </si>
  <si>
    <t>hahaahha</t>
  </si>
  <si>
    <t>@BilangPilipino mron po dto pandaraya c DU30 at marcos ang binoto ni Manong kso ang lumbas s resibo nya c mar roxas at robredo ang lumbas</t>
  </si>
  <si>
    <t>Sana ang pangalan na lang ng nanay ni Duterte at ni Roxas ay Martha para wala na pong away</t>
  </si>
  <si>
    <t>Hindi mo naman kelangan ng maraming ads para manalo. Tsss Only Binay mukha mo!!??</t>
  </si>
  <si>
    <t>RT @marjrish20: @itzme_lorie adik ung mga batang un sis bkit di nila i hack ung bank account ni Binay para may saysay sila..hahaha</t>
  </si>
  <si>
    <t>#ALDUBNe…</t>
  </si>
  <si>
    <t>Crime buster gusto mo? Si Mar Roxas may programa na nakapagpababa ng krimen: Oplan Lambat Sibat. #RoxasRobredo ???????? https://t.co/7hFlC8RimE</t>
  </si>
  <si>
    <t>Walang trabaho, Drama lang mar roxas</t>
  </si>
  <si>
    <t>SAYANG POE Yung international recognitions given to our country, if because if this elections, mawawala lang. #RoxasRobredo</t>
  </si>
  <si>
    <t>Hindi nababahala ang kampo ni MARoxas sa paglipat ng suporta ni Albay Gov. Joey Salceda kay SenGracePOE. https://t.co/iMdkZ7Hy6z</t>
  </si>
  <si>
    <t>Bombo Radyo Philippines - Sen. Chiz at VP Binay, wala raw nabuong deal sa Davao event https://t.co/8xj5kbcptW</t>
  </si>
  <si>
    <t>Mas marami pang bumoto kay Leni kesa kay Mar Roxas #Alamna</t>
  </si>
  <si>
    <t>@algc_ksbck @exomafeelssot12 @dangellaaa sana si binay ganito. Hahahahaha https://t.co/fvbqaiH7wj</t>
  </si>
  <si>
    <t>Ang daming alam ni Mar Roxas aba tumulong lang sa yolanda victims un lang ata ang di nia alam ..</t>
  </si>
  <si>
    <t>Binay on political dynasty: As long as the politician is qualified, kahit nasa political dynasty</t>
  </si>
  <si>
    <t>Wala pang 15 seconds na pormal magsimula yung oras ni Poe, binanggit na agad nya yung tatay nya. #PiliPinasDebate2016</t>
  </si>
  <si>
    <t>Sabihin niyo sa akin na hindi si Leni Robredo partner ni Mar Roxas</t>
  </si>
  <si>
    <t>RT @ohohdjford: Anong nababalitaan ko si Mar Roxas daw i-endorse ni DJ? No way pls.</t>
  </si>
  <si>
    <t>Filipino: Ito po ang aking tanong</t>
  </si>
  <si>
    <t>Poe: Kelangan yan</t>
  </si>
  <si>
    <t>Duterte: Stop it</t>
  </si>
  <si>
    <t>Miriam: Croo</t>
  </si>
  <si>
    <t>Binay: Wait lang rampa lang ako.</t>
  </si>
  <si>
    <t>@Lambochaaan Haha onga omg si Binay hahahaha</t>
  </si>
  <si>
    <t>Yung totoo? MAY RESPETO KA BA SA KABABAIHAN wala buti pa c VP Binay meron</t>
  </si>
  <si>
    <t>#OnlyBinayRespetoSaKababaihan</t>
  </si>
  <si>
    <t>excited na ako mamaya sa debate,humada binay at mar!!  
#PiliPinasDebates2016</t>
  </si>
  <si>
    <t>bakit dahil kay binay, libo-libong kabataan ang nakapag-aral ng libre. yan si binay</t>
  </si>
  <si>
    <t>Bakit kasi Presidente pa abg pinaplanong takbuhin ni Duterte. Di ba pwedeng sya na lang ang VP ni Miriam ??</t>
  </si>
  <si>
    <t>Reyes: Parang in denial silang lahat. Nakakagulat din ang statement ni Sec. mar Roxas</t>
  </si>
  <si>
    <t>Mar Roxas yung Ondoy noong nangungumpanya ka pa na maging Vice President pls move on na andami nang dumaan na mga bagyo in 6 years</t>
  </si>
  <si>
    <t>RT @ince_monstere: Wag niyo kinukumpara si Nancy binay kay alma ha! Si Nancy, negra. Si Alma, moreno. enebenemenyern!</t>
  </si>
  <si>
    <t>Para kang si Mar Roxas, hanggang salita lang.</t>
  </si>
  <si>
    <t>Karen: So, parang ka palang Binay. Si Binay kasi sister cities ang naging groundwork niya.
Alma: Yes, yes.
(Idk if i should laugh or what)</t>
  </si>
  <si>
    <t>kay VP Binay lang kailangan natin sa pagbabago.</t>
  </si>
  <si>
    <t>#OnlyBinayUNAsaIlocos</t>
  </si>
  <si>
    <t>More than five million and gap dfference ni duterte against his rivals, &amp;amp; if ncase manalo si roxas dayaan n tlga to #ALDUBinITALYDay1</t>
  </si>
  <si>
    <t>Bumalik sa pangalawang pwesto si Mar Roxas #ILoveGMANetwork #Eleksyon2016 KapusoBrigade</t>
  </si>
  <si>
    <t>Inubos mo daw kase pera, tol. Hahahahaha Binay!</t>
  </si>
  <si>
    <t>De. Grabe talaga yung commercial ni binay e ??????</t>
  </si>
  <si>
    <t>bakit si roxas ayaw pumunta? di lang kasi boo abutin niya! GO VP BINAY! #binayforpresident #NogNogSinunog #onlybinay https://t.co/P64tLghPho</t>
  </si>
  <si>
    <t>Ang ALDOG ay parang si Binay lang.. cge parin kahit walang kwenta ORAYT!</t>
  </si>
  <si>
    <t>PUGOY: Hostage Davao starring Ian Veneracion 1992
Duterte Duterte sigaw pa more
SIRAAN: starring Roxas, Poe, Binay https://t.co/OAe4rjOF9Z</t>
  </si>
  <si>
    <t>Daniels Cool ng name ang dami hahaha joke. Anong masasabi mo sa tvc ni Binay?</t>
  </si>
  <si>
    <t>Kalaban ng sinungaling at magnanakaw! #RoxasRobredo  https://t.co/8OvUTYIqCl</t>
  </si>
  <si>
    <t>@inquirerdotnet @Team_Inquirer pag may debate sigurado absent sila Duterte at Binay .</t>
  </si>
  <si>
    <t>pagsakripisyo ni Mar para manatili ang demokrasya, decency at rule of law sa bansa 
Country First -  Mar RoxaS</t>
  </si>
  <si>
    <t>Ikaw na lang umatras Roxas, tanggap ko pa manalo si Poe kesa sa iyo pero Duterte pa rin. #AyawSaDILAW</t>
  </si>
  <si>
    <t>Ai Ai de las Alas: Nandito po ako bilang kaibigan ni Jojo Binay | via @lirafernandez https://t.co/h6mxdrAW89</t>
  </si>
  <si>
    <t>bakit? whatevs basta kami #OnlyBinay lang! bait sa mga poor eh :) VP Binay for the win!  https://t.co/42QeooVLgs</t>
  </si>
  <si>
    <t>Binay on @saychiz: Bakit siya maiilang sa akin? Kumpare kong buo iyon. Ninong pa iyon ng anak kong si Anne sa kasal.</t>
  </si>
  <si>
    <t>#PHVote @rapplerdotcom</t>
  </si>
  <si>
    <t>Mag lipshiner dalat ni si Junjun oy #Junjun #Binay</t>
  </si>
  <si>
    <t>Binay on INC: Ako nga biktima ng bintang-bintang. Husgado lang magsasabi kung may kasalanan @rapplerdotcom #PHvote</t>
  </si>
  <si>
    <t>@juLiusbabao kaya ba ni mar,  poe at binay ito?  
#DuterteForPresident</t>
  </si>
  <si>
    <t>binay lang palagian hahaha</t>
  </si>
  <si>
    <t>im expecting Duterte or Santiago with highest votes not roxas sorry ayoko sa dayaang matuwid</t>
  </si>
  <si>
    <t>Yan si Binay, maraming commercial. Di pa ba to pwedeng mag.qualify as early campaigning? Add up to the list Grace Poe and MARangal Roxas.</t>
  </si>
  <si>
    <t>Napatrending si Binay ah</t>
  </si>
  <si>
    <t>Haiys.. BINAY puro ka paawa sa TVC mo.</t>
  </si>
  <si>
    <t>@maracepeda bt di nyo ibida yung iba? Puro paninira nlng ky VP Binay. #OnlyBinayUNAsaIlocos</t>
  </si>
  <si>
    <t>Bilang isang technocrat, alam ni @MARoxas na gumawa ng sistematikong solusyon sa mga problema. #RoxasRobredo  https://t.co/uWOUEpPC0u</t>
  </si>
  <si>
    <t>Tapos biglang...</t>
  </si>
  <si>
    <t>Bakit dahil kay Binay?</t>
  </si>
  <si>
    <t>Tutukan ko TRABAHO.</t>
  </si>
  <si>
    <t>Yun ang ALAM KO.</t>
  </si>
  <si>
    <t>Mar Roxas po.</t>
  </si>
  <si>
    <t>6. MarisOnNingning WelcomeNiña</t>
  </si>
  <si>
    <t>7. Marcoses</t>
  </si>
  <si>
    <t>10. VP Binay</t>
  </si>
  <si>
    <t>2015/10/27 12:13 PHT</t>
  </si>
  <si>
    <t>Binay, ganito ang walang tinatago. When invited for an investigation Mar appears. Unlike Binay, nagtatago! https://t.co/RuLpjSTlvV</t>
  </si>
  <si>
    <t>Loool.. Hay binay</t>
  </si>
  <si>
    <t>Pagiging top ad spender, itinanggi ni Vice President Jejomar Binay #IZBalitaUmaga | via DWIZ 882</t>
  </si>
  <si>
    <t>No To SUGPOE</t>
  </si>
  <si>
    <t>No To Mar Roxas</t>
  </si>
  <si>
    <t>No To Binay</t>
  </si>
  <si>
    <t>@Senyora</t>
  </si>
  <si>
    <t>#DU30</t>
  </si>
  <si>
    <t>#PRESIDENTIABLES</t>
  </si>
  <si>
    <t>@PHVote @rapplerdotcom Baka takot lang sila sa anti-oligarchy position ni Digong. But even under communism private business booms.</t>
  </si>
  <si>
    <t>the best yung kay Binay! AHAHAHA https://t.co/DeZG0dcjYG</t>
  </si>
  <si>
    <t>Black Lady daw nasa Makati hahahaha oops Binay ????</t>
  </si>
  <si>
    <t>Dapat nasa top 3 sina Duterte, Santiago, at Roxas. Bakit di umaangat si Santiago?</t>
  </si>
  <si>
    <t>@WynnBarnes @jiantrjimenez Nora: Noranians, Vilma: Vilmanians, Binay: Binayran ??</t>
  </si>
  <si>
    <t>@jyraxobsiana Mali. Binay! Bwahahahahahahahahahahahahahahahahahahaha</t>
  </si>
  <si>
    <t>Nako nako den , wag kang magpapagamit kay Binay. Hahaha #ALDUBMoreThanWords</t>
  </si>
  <si>
    <t>Mahahati boto between Duterte and Santiago. Ganun din kay Poe at Roxas. Lalaki pa chance ni Binay. Feeling ko lang to! Haha.Naku Naku Naku!</t>
  </si>
  <si>
    <t>"Pag ako nanalo, hu u ka sakin." ~ Binay to Mar
#PiliPinasDebates2016</t>
  </si>
  <si>
    <t>#PHVote #Hal…</t>
  </si>
  <si>
    <t>Kinakabahan na Si papa Kasi pang number 3 Si Grace poe Hahahhahahah ??????</t>
  </si>
  <si>
    <t>VP Binay says he did not influence his daughter Sen Nancy's SET vote vs Poe; "Napag-usapan (namin). Pero desisyon niya po 'yun" | @jv_arcena</t>
  </si>
  <si>
    <t>@inquirerdotnet @Team_Inquirer another detractor. Di nyo bsta bsta mbbwi ang suorta nmin ky VP Binay #OnlyBinayUNAsaIlocos</t>
  </si>
  <si>
    <t>@pinoymommy @FSTopacio @MARoxas To save Mar Roxas who has plans for the presidency, kunwari di alam ni Mar. DILG, na under ang PNP, di alam?</t>
  </si>
  <si>
    <t>LAKI SA HIRAP</t>
  </si>
  <si>
    <t>Binay for #President https://t.co/eXd7cFuG0m</t>
  </si>
  <si>
    <t>wala ng  iba vp Binay lang #OnlyBinayNangabakIlocos</t>
  </si>
  <si>
    <t>#OnlyBinayInMakatiSanKaPa</t>
  </si>
  <si>
    <t>Ang Pagbabalik Binay In Makati</t>
  </si>
  <si>
    <t>Nakikiride nanaman si Binay sa mga current issues...</t>
  </si>
  <si>
    <t>Karamihan pala sa mga bumoto kay Mar Roxas eh mga elitista (mayayaman) ??</t>
  </si>
  <si>
    <t>Ang sakit sa puso to see MDS losing. Mas masaklap e mas mataas pa si Roxas at Binay. At pasok sa Top12 si Pacquiao. #Halalan2016</t>
  </si>
  <si>
    <t>Sino kaya mauuto nitong si DUTERTE?!!</t>
  </si>
  <si>
    <t>#MIRIAM2016</t>
  </si>
  <si>
    <t>#MiriamPaRin</t>
  </si>
  <si>
    <t>#PHVoteMiriam</t>
  </si>
  <si>
    <t>RT @carloople: Birthday ni VP Binay today. Ka-birthday niya si Lola Babah. #ALDUBLastChance</t>
  </si>
  <si>
    <t>#TV5AksyonsaTanghali | Vice Pres. Jejomar Binay, hindi sinagot ang tanong tungkol sa umano'y nakaw na yaman https://t.co/qR0wgoMBUg</t>
  </si>
  <si>
    <t>Binay tarps are being distributed here. https://t.co/z05YGARv6E</t>
  </si>
  <si>
    <t>nooooo!!!!! humahabol si Mar Roxas!</t>
  </si>
  <si>
    <t>Ang President ko ay si MAR ROXAS. Ishare mo to sa 25 na tao at magkakaron ka ng SOBRE. Wag kang tumawa yung kapitbahay ko meron na. LOL</t>
  </si>
  <si>
    <t>@yaneeyoo wow binay ikaw bayan haha</t>
  </si>
  <si>
    <t>Naisip ko lang, ano pagkakaiba ni Robredo Kay Roxas gayong nasa iisa silang partido. #Halalan2016</t>
  </si>
  <si>
    <t>Kawawa naman ung pulis na nasaktan sa #APEC2015 rally. Gwapo pa ba naman at nakaBraces pa. Dapat c binay or MIA genmgr na lang @24OrasGMA</t>
  </si>
  <si>
    <t>Puro paawa naman yung commercial ni Binay ??</t>
  </si>
  <si>
    <t>Yung bagong commercial ni Mar Roxas, paiyak na eh. Paawa effect. Dama nyang di sya mananalo. Hahahahahahahaha! ??</t>
  </si>
  <si>
    <t>Laban sa kahirapan.Iyan ang ginagawa ni Binay !</t>
  </si>
  <si>
    <t>Montaño on corruption allegations vs Binay: Let's give him his day in court. Bigyan natin siya ng pagkakataon sa husgado. #Eleksyon2016</t>
  </si>
  <si>
    <t>Matagal na tong issue na to kay vp binay a, bakit ngayon palang kakasuhan???</t>
  </si>
  <si>
    <t>RT @trendinaliaPI: 6. Ateneo</t>
  </si>
  <si>
    <t>7. Mac Belo</t>
  </si>
  <si>
    <t>8. Sarah Geronimo - MINAMAHAL</t>
  </si>
  <si>
    <t>9. Gimme5 Rocks SMManila</t>
  </si>
  <si>
    <t>10. Only Binay</t>
  </si>
  <si>
    <t>2015/11/22 05:33 PHT https:…</t>
  </si>
  <si>
    <t>Bakit natatanggap natin ang pagmamalinis ni Binay at pagpapanggap ng iba pang kandidato? #PHVote Pakiuntog lng ang mga ulo sa pader.</t>
  </si>
  <si>
    <t>@mikathekoala mag-Grace Poe ka na, susuko kapag dehado na. Kaysa kay Binay ?? dehado na, lumalaban pa.</t>
  </si>
  <si>
    <t>Bakit si Mar ROXAS?
Sa kanya siguradong, "NO ONE IS ABOVE THE LAW!"
#RoxasRobredo https://t.co/pObVsX7gTq</t>
  </si>
  <si>
    <t>malakas pa pala si Roxas kay Poe? haha unbelievable ?? sorry sorry. WAG LANG DAYAIN SI DIGONG!??</t>
  </si>
  <si>
    <t>Malayo pa ang MARarating natin basta magkasama't magkatulong tayo sa Daang Matuwid. #RoxasNa https://t.co/0QdJ1yylo6 https://t.co/hYaCHezHMx</t>
  </si>
  <si>
    <t>@OneFEU bakit magkakakukay ata sila Binay, Du30 at Mar? Very wrong ??</t>
  </si>
  <si>
    <t>#RoxasRobredo ROXAS RISING https://t.co/CLeUGPC7vR</t>
  </si>
  <si>
    <t>#binay2016 :Bawal na bawal na ang Kurakot sa Palasyo! https://t.co/RWnUAqCLD6</t>
  </si>
  <si>
    <t>RT @macoyblue: Duterte, Binay, Roxas, Poe, Santiago
Sino/Ano gusto nyu???
#MagpasikatBiCoL</t>
  </si>
  <si>
    <t>PANUORIN NU MUNA NG BUO, BAGO KAU MAG BALITA NG MALI Mar Roxas Jojo Binay https://t.co/VkvYH58YbB</t>
  </si>
  <si>
    <t>May school talaga na mapera.... para lang si binay</t>
  </si>
  <si>
    <t>#Pakiexplain</t>
  </si>
  <si>
    <t>@edoyarrieta75 @chuan_sheila @EscobalJessie also agree. Mar was not listening carefully, nag PA defensive cya, parang ugali ni Binay</t>
  </si>
  <si>
    <t>talo sila sa</t>
  </si>
  <si>
    <t>anak ni Binay https://t.co/JTPOB1yBLe</t>
  </si>
  <si>
    <t>Walang schedule ng kampanya kahapon si Poe habang nag-ikot sa Gingoog, Misamis Oriental si Escudero.</t>
  </si>
  <si>
    <t>@dianeivyy hintayin mo yung eroplano ni Binay ate pinadala ko na. :D</t>
  </si>
  <si>
    <t>@GetArianafied ONLY Binay bilang bahagi ng @govPH walang nagawa!</t>
  </si>
  <si>
    <t>@VPJojoBinay cia</t>
  </si>
  <si>
    <t>hindi ng #Makati</t>
  </si>
  <si>
    <t>kundi buong bansa https://t.co/ehjxGQSjhB</t>
  </si>
  <si>
    <t>kun sakaling tumakbo nga si duterte. duterte vs miriam. mahahati pa ung mga votes. baka manalo pa si Binay creepy :( #takboDuterte</t>
  </si>
  <si>
    <t>SA INANG BAYAN</t>
  </si>
  <si>
    <t>#MasMaramiTayo</t>
  </si>
  <si>
    <t>#RoRo2016</t>
  </si>
  <si>
    <t>#RoxasRising</t>
  </si>
  <si>
    <t>#Roxas2016</t>
  </si>
  <si>
    <t>#PanaloNaTayo</t>
  </si>
  <si>
    <t>#BayangMatuwid https://t.co/Js1jg9OPcD</t>
  </si>
  <si>
    <t>@MendiOLAFiles kay Junjun...... Binay kumakapit. Hahaha lol</t>
  </si>
  <si>
    <t>#2016PHVote  https://t.co/D5BNR…</t>
  </si>
  <si>
    <t>Hindi magbabago si Binay, hindi niya kakalimutan ang mga pangakong kanyang binitawan.
#OnlyBinayUNAsaIlocos</t>
  </si>
  <si>
    <t>RT @rallojohnlloyd: Bakit dahil kay Binay, hindi umunlad ang Pilipinas? Kasi wala siyang ginawa kung hindi siraan ang gobyerno imbes na uma…</t>
  </si>
  <si>
    <t>Pres: Duterte
Vice: Cayetano
Sec: Poe
Muse: Honteveros
Prince: Pacquiao
Cleaners: 
ROXAS, BINAY, TRILLANES, AQUINO</t>
  </si>
  <si>
    <t>@Watdahel_Marcel 'Yung totoo, friends sila ni JunJun Binay.</t>
  </si>
  <si>
    <t>@sassykailin kay binay ka nalang !</t>
  </si>
  <si>
    <t>@clramarra traffic mag commute ngayon swear sa luneta kasi kay duterte tas quiapo si grace poe</t>
  </si>
  <si>
    <t>Eto na yong sinasabi na it's betwn Roxas and Duterte.</t>
  </si>
  <si>
    <t>#HucosPicos ni Mar</t>
  </si>
  <si>
    <t>@TheManilaTimes isa lang to way para sirain si VP Binay. tsk</t>
  </si>
  <si>
    <t>@MrJojomar naa koy narealize ... jojomar binay? ?????</t>
  </si>
  <si>
    <t>NAUUMAY NAKO SA ADVERTISEMENT NI MAR ROXAS. ???</t>
  </si>
  <si>
    <t>Yan ang programang Pantawid Pamilya kaya’t tuloy-tuloy ang pagbabago . Maliwanag na daan kay VP Binay lang #MambobolangDuterte</t>
  </si>
  <si>
    <t>kaya pana ah ???? Mar Roxas ftw! ????</t>
  </si>
  <si>
    <t>Debate ba ang pupuntahan ni Se.Poe or 1st Communion???</t>
  </si>
  <si>
    <t>If its not Miriam, then let it be Duterte. Alam ko naman if Duterte will win, there will be positions na ibibigay niya kay Miriam at Poe.</t>
  </si>
  <si>
    <t>Wth Manny Pacquiao bakit kay binay pa? ??</t>
  </si>
  <si>
    <t>whahahahahah BINAY LOVERS ?????? https://t.co/OvkCsVJCqz</t>
  </si>
  <si>
    <t>Magkano ba ginastos ni Roxas at Binay bat sila yung humahabol kay Duterte? Why not Miriam?!! Philippines! Wake up!!!! #Halalan2016</t>
  </si>
  <si>
    <t>I voted Meriam for President, but if she didnt won? Okey na saken si Duterte wag lang si Roxas.Please lang! Kahit na sino wag lang si Roxas.</t>
  </si>
  <si>
    <t>Pansinin niyo naman anak ni VP Binay. :(</t>
  </si>
  <si>
    <t>#SandroIsTheRealVP</t>
  </si>
  <si>
    <t>Si mama binay eh hahah ayaw kay DU30 di meow po</t>
  </si>
  <si>
    <t>Ito na naman ho ang makapal na political ad ni Binay. ??</t>
  </si>
  <si>
    <t>Paboritong merienda ni Binay ang "eggnog".</t>
  </si>
  <si>
    <t>Please Poe habulin mo na lang si Duterte.</t>
  </si>
  <si>
    <t>#TV5Aksyon | Mga kandidatong sumasakay umano sa pagtulong ng gobyerno, pinasaring ni VP Binay</t>
  </si>
  <si>
    <t>#Newsreport Pagsuporta ng Gobernador ng Ifugao kay VP Binay, pinasalamatan ng UNA I via Allan Francisco | via DWIZ 882</t>
  </si>
  <si>
    <t>Mar Roxas! Manalo, matalo inaasahan ko na di ka mawawala. Na patuloy ka maglilingkod gaya ng ginagawa mo ngayon.</t>
  </si>
  <si>
    <t>Mama: Yan si Binay walang nagawa!</t>
  </si>
  <si>
    <t>Haha!</t>
  </si>
  <si>
    <t>Nag expect ko nga number 2 si Poe kang Duterte ??</t>
  </si>
  <si>
    <t>@allanreyes718 sa bayan ng di npkinabangang politiko</t>
  </si>
  <si>
    <t>mar roxas</t>
  </si>
  <si>
    <t>#ALDUB14thWeeksary</t>
  </si>
  <si>
    <t>Bombo Radyo Philippines - Binay no.1 pa rin sa SWS survey; Duterte, Poe patas sa pangalawang pwesto https://t.co/4zkaXzT8cp @bomboradyonews</t>
  </si>
  <si>
    <t>Binay, pag dinala mo sila sa pilipinas madaming boboto sayo promise!
@jejomarbinay https://t.co/6HyVFvzZ0q</t>
  </si>
  <si>
    <t>"Binay appreciation day" today sa tv patrol</t>
  </si>
  <si>
    <t>Nakakainis talaga yung pagmamalinis ni Mar Roxas ?? Grrrr... Daang matuwid na puro salita kulang sa gawa ??</t>
  </si>
  <si>
    <t>Pagtutol ni Mayor Duterte sa SET decision pabor kay Poe, "matter of principle" @UNTVLife @untvradio1350 https://t.co/8xvRaTBgc0</t>
  </si>
  <si>
    <t>ewan ko sau binay</t>
  </si>
  <si>
    <t>Ewan pero gusto ko talaga magpunta dun sa mga echebureche ni Mar Roxas para may 500 ako. Walang pera? Si Mar ang solusyon. HAHAHA ??</t>
  </si>
  <si>
    <t>Duterte&amp;amp;Roxas Kahit kailan Hindi kayo Mananalo #POEisMyPRESIDENT No To SAYANG POE</t>
  </si>
  <si>
    <t>Hindi na ako magtataka kung pati si Mar Roxas, may episode din sa MMK. #ABSCBNFAIL</t>
  </si>
  <si>
    <t>Binay visits LP mayor in Parañaque, accuses LP of vote-buying https://t.co/NvXFtWAlO7 | @MJcayabyabINQ #VotePH2016 https://t.co/gDGBM0ZPMc</t>
  </si>
  <si>
    <t>News5 Aksyon | @News5AKSYON</t>
  </si>
  <si>
    <t>Kung may comic book na "Sa gitna ng unos" ft. mar roxas bakit walang comic book na "Sa gitna ng mga tres" ft. jejomar binay</t>
  </si>
  <si>
    <t>#RadyoPatrol Mga militar at SSS pensioner, nag-rally sa Mendiola; veto ni PNoy, zero vote umano ang katapat para kay Mar Roxas</t>
  </si>
  <si>
    <t>"@SenyoritaVice: Criminals be like: Let's VOTE BINAY! #Duterte2016" or ROXAS.. or POE.. basta hindi DUTERTE.. alams na yan ehhh..</t>
  </si>
  <si>
    <t>RT @viaamoreno: Nagpa-birthday boodle fight si VP Binay. Naks ang dami kasing nacorrupt.</t>
  </si>
  <si>
    <t>Binay was cosistently first to arrive in venue in all 3 debates, while Poe was consistently the last @maeannelosbanos #PiliPinasDebates2016</t>
  </si>
  <si>
    <t>Pag angat sa survey ni Vice Pres. Jejomar Binay, dinedma lang ng kampo ni Mar Roxas | @JEPOI04</t>
  </si>
  <si>
    <t>Ang Makati ng mga Binay: Comembo, Cembo, Tiki tiki tembo, No sa Rembo, Chari bari, Ruchipip, Peri Pembo!</t>
  </si>
  <si>
    <t>Wag lang mamile ng boto. Maalin na yan kay miriam at duterte.</t>
  </si>
  <si>
    <t>Paano ba naman kasi di mo pipiliin si VP Binay eh siya kasi pinaka genuine sa lahat! #OnlyBinayPriority4Ps</t>
  </si>
  <si>
    <t>"@naizamaeb: POE, ROXAS, AND BINAY OVER MIRIAM IS HEARTBREAKING &amp;amp;lt;/3"</t>
  </si>
  <si>
    <t>u'r so desperate Mar roxas. Lahat talaga gagawin para mandaya</t>
  </si>
  <si>
    <t>@giselavish Pwedeng din iyong bumuto kay Miriam, Poe, Roxas, Binay, at Duterte ..
VP nila si Leni!
Why? I mean, why not?!
#LeniTheRealVP</t>
  </si>
  <si>
    <t>@ralphmasangkay hahahaha i hate to say this but binay &amp;gt; roxas hahahahahahahahaha</t>
  </si>
  <si>
    <t>No to Binay and Pacquiao. ??? https://t.co/hEbHDHUTKJ</t>
  </si>
  <si>
    <t>Wala rin akong pakialam kung anti Binay ka ??????????????</t>
  </si>
  <si>
    <t>Hoy, @ilovejollibee, wala pala kayong spoon &amp;amp; fork? Ayoko na kumain sa inyo kung ganun. LOL. #Binay https://t.co/JvJ4M2jDRk</t>
  </si>
  <si>
    <t>@gingbartolome I think kasi most Duterte supporters are masa. As in those who were supposed to vote for Binay probably switched to Duterte.</t>
  </si>
  <si>
    <t>Wag mag-alala mam, darating din ang tamang panahon na managot yang mga binay sa #RoxasRobredo admin, gumugulong na ?? https://t.co/I6ZJIjvgMb</t>
  </si>
  <si>
    <t>RT @DiKukurap: Sa bibig mismo ni Binay nanggaling na okay naman ang buhay nila noon. Ano ba yan, #liarliar. https://t.co/WLOxzqxfgP https:/…</t>
  </si>
  <si>
    <t>Yun din ba Platform ni Binay. Senior Citizens buhay Senorito Senorita, Free medicines &amp;amp; hospitalization</t>
  </si>
  <si>
    <t>Yung mga solid Binay na naka-UNA ang kamay, naging kamao na. Nababaluktot naman daw. #ChangeIsComingDaw</t>
  </si>
  <si>
    <t>@theskyisbluish @justagaygeek Poe only looks good when compared to Binay and Roxas. If she's facing MDS one-on-one, bloodbath yan!</t>
  </si>
  <si>
    <t>Aba, pangalawa na si Poe, pumapalag kay Roxas. Haha. Basta malayo na sa 1st place si Duterte. Hehe.</t>
  </si>
  <si>
    <t>SC set to tackle EDCA validity, Makati mayor Binay suspension https://t.co/oaX2I3V7t1</t>
  </si>
  <si>
    <t>Kahit hindi na si Miriam ang mahalal, utang na loob wag lang si Binay! #Halalan2016 #PiliPinasDebates2016</t>
  </si>
  <si>
    <t>Goodbye na ang mga pangarap ng mga Binay, VP Binay will not be the next president of the PH. Bawal ang Kurap! https://t.co/YRUKdgGdg1</t>
  </si>
  <si>
    <t>Maelect si Binay as President!! Woooh ??????</t>
  </si>
  <si>
    <t>#WhatScaresMe</t>
  </si>
  <si>
    <t>Akala nyo yang mar poe at binay nyo malinis? Nag mumura din mga yan. Wag nyo ibigay kay duterte lahat ng baho ng mga gusto niyong presidente</t>
  </si>
  <si>
    <t>Kailan pa naging anak ng mga Binay sina Whitney Tyson, BlakDyak at Kuhol? Halos mahulog ako sa sofa sa kakatawa! #EassyTohl #BarangayUtakan</t>
  </si>
  <si>
    <t>@cheskamaediaz @ChrisChanityy OKAY LANG ATAPANG A TAO SIYA IKAW SI BINAY</t>
  </si>
  <si>
    <t>RT @LeoBulauitan: Nung nakita kong sumayaw si binay, may pag asa papala ako!</t>
  </si>
  <si>
    <t>VP Binay arrives in Cabanatuan to visit #LandoPH victims.</t>
  </si>
  <si>
    <t>di uurungan ni VP Binay. Pra.manahimik na mga haters at bumabatikos  #OnlyBinayWinner Only B1NAY</t>
  </si>
  <si>
    <t>Mar Roxas
WALANG NAGAWA, PULOS PANINIRA
#INUTIL https://t.co/W4Iwl1Of9Q</t>
  </si>
  <si>
    <t>Aba! Number 2 na agad si Mar Roxas. Baka mamaya, naunahan na si Duterte. Bantayang maige ????</t>
  </si>
  <si>
    <t>RT @ktcjrs: @jojovenuts Thank you, ate binay! ?? God bless x</t>
  </si>
  <si>
    <t>Sana kasama c binay! #NoToBinay!!! https://t.co/vTiEKU9k2a</t>
  </si>
  <si>
    <t>May scandal si Binay ????????</t>
  </si>
  <si>
    <t>Nakakasura na ang commercial ni binay eh . Pauli-ulit na ??</t>
  </si>
  <si>
    <t>Waiting for Duterte reference.  https://t.co/UFMK95mDB1</t>
  </si>
  <si>
    <t>Another Digong joke? Duterte says he'll talk to Indian ambassador over '5-6' https://t.co/vejB49zAJ5</t>
  </si>
  <si>
    <t>Kaumay si Binay &amp;amp; Mar ??</t>
  </si>
  <si>
    <t>Daming pera nina Mar at Binay pambayad sa advertisement xO</t>
  </si>
  <si>
    <t>birthday na ni nancy binay bukas</t>
  </si>
  <si>
    <t>@severusIy di ikaw to ahhhhh</t>
  </si>
  <si>
    <t>Desperado na atang manalo si Mar Roxas kaya pinapa atras si Sen. Grace Poe. just my opinion :-/ #AyawSaDILAW</t>
  </si>
  <si>
    <t>Bakit number 1 na naman si Binay sa presidential survey? Anong problema ng mga tao? ??????</t>
  </si>
  <si>
    <t>Mga kandidatong pasok sa opisyal na balota:
For president:
1. BINAY, Jejomar C (UNA)
2. DEFENSOR-SANTIAGO, Miriam... https://t.co/kOAnHgBMbx</t>
  </si>
  <si>
    <t>2015/11/22 02:18 PHT #trndnl https://t.co/dRwxiUtCOV</t>
  </si>
  <si>
    <t>Pagresolba sa kahirapan mas prayoridad ni Vice President Binay | https://t.co/zUAjykX86o</t>
  </si>
  <si>
    <t>Ang weird ng panaginip ko nung nakatulog ulet ako kanina amputa nasama pa si binay HAHAHAHAHAHA</t>
  </si>
  <si>
    <t>May pumasok na na vote turn outs! Du30 is leading with 9,990 and Roxas with 8,711.  #Election2016 partial unofficial</t>
  </si>
  <si>
    <t>Ang pangulo ko ay si MAR ROXAS. Ishare mo to sa 25 na tao within 30mins Magkakaron ka ng SOBRE. ?????? #DuterteTillTheEnd</t>
  </si>
  <si>
    <t>@sandwichspy there should be. parang smoke screen lang to. maybe Binay is plotting something.</t>
  </si>
  <si>
    <t>Omega pain killer yata kailangan ni Binay. Di pa ba siya nasasaktan sa dami ng batikos at issues? Bugbog na! ?? https://t.co/puWjnTXqbm</t>
  </si>
  <si>
    <t>One Binay down. Woah.</t>
  </si>
  <si>
    <t>maam belleza world lit, maam binay gen psych, maam mendoza basic eco, maam katigbak gc1</t>
  </si>
  <si>
    <t>https://t.co/GEGStffsbg</t>
  </si>
  <si>
    <t>Binay had his glasses made earlier. @manila_bulletin https://t.co/NeoWDSuBd5</t>
  </si>
  <si>
    <t>Lord, huwag nyo naman po hayaang mandaya at manalo si Mar Roxas. ????????????????</t>
  </si>
  <si>
    <t>WALANG MATUTULOG. Baka bukas si Mar Roxas na ang panalo. Hahaha Charot! #DayaangDILAW</t>
  </si>
  <si>
    <t>Roxas To Poe</t>
  </si>
  <si>
    <t>RT @earlectrics: Mas issue pa ba ang decision ni duterte to run, kaysa sa graft cases ng mga Binay? SRSLY</t>
  </si>
  <si>
    <t>https://t.co/pSzUUfZKHr</t>
  </si>
  <si>
    <t>Unfair. Magagalit dyan sina Poe, Binay at Santiago.</t>
  </si>
  <si>
    <t>RT @Antifornicator: Young people are surprised when they learn that Binay used to be an Anti-Marcos activist.
Oh, how the world turns. htt…</t>
  </si>
  <si>
    <t>ATE NI PNOY: DI NAMIN SUSUPORTAHAN ANG KANDIDATURA NI VP BINAY @MartinAndanar @News5AKSYON https://t.co/7UnjoNYKYf (via @News5E)</t>
  </si>
  <si>
    <t>Hahahahahahahaha BINAY</t>
  </si>
  <si>
    <t>Q: Hindi po ba kayo natatakot na baka magtampo si Binay?
Erap: Wala tayong magagawa, 'yan ang kabig ng puso ko.
via @Nikobaua</t>
  </si>
  <si>
    <t>Binay at Roxas walang humpay na sinisiraan si Duterte</t>
  </si>
  <si>
    <t>@krusherjimin @HugotDre @PhilstarNews still, they can't and will not defeat mayor duterte.. pagsamasamahin na nila sina binay, mar and poe.</t>
  </si>
  <si>
    <t>Pulse Asia: Duterte pulls away in presidential race with 7-point lead over Poe #OnlyDutertePresidenteKo https://t.co/odo0w0LWm6</t>
  </si>
  <si>
    <t>Why hate Napoles/Binay? Naranasan ko naman sila, buhay pa naman ako. Siguro pag matalino dapat i-hate sila. https://t.co/s9Y2SmfrMy</t>
  </si>
  <si>
    <t>What really happened between Alfred Romualdez, Mar Roxas and Yolanda? https://t.co/2ufodRGLTc</t>
  </si>
  <si>
    <t>Miriam or Duterte? Ang hirap naman.</t>
  </si>
  <si>
    <t>Anti Duterte TV ads na tinanggihan ng ibang stations at tanging isa lang na station ang nag air! Desperado na talaga https://t.co/h49AbW9Ol4</t>
  </si>
  <si>
    <t>"NANDYAN NA BINAY" BULLY ROSETTE. BULLY ????????</t>
  </si>
  <si>
    <t>Binay to build subway if elected
President? Underground transaction, este, construction pa more! https://t.co/LKbST04GPG</t>
  </si>
  <si>
    <t>Hinahanap nila si MAR ROXAS dahil nasa-kanya ang tuwid na daan. Naliligaw daw sila e. 
If its UFO or something,... https://t.co/xvPAbJ8JNh</t>
  </si>
  <si>
    <t>Acctncy Students: Ohhh yeah!!!!!</t>
  </si>
  <si>
    <t>Sakit sa bangs ni Binay. #PiliPinasDebates2016</t>
  </si>
  <si>
    <t>RT @paulfarol: Interesting... Kung Amerikano si Grace Poe, Japanese collaborator naman ang ninuno ni Mar Roxas at si Binay, galing sa plane…</t>
  </si>
  <si>
    <t>Alam mo kung ano yung pinaka mahirap kalimutan? Yung kantang ONLY BINAY.</t>
  </si>
  <si>
    <t>WALA AKONG MASABI SA BLACK PROPAGANDA PARA KAY JOJO BINAY!!! "Meron daw po kayong 212 bank account at may 11 billion blah blah." Mejj grabe.</t>
  </si>
  <si>
    <t>Yung Ad nanaman para kay Binay!! ????????????</t>
  </si>
  <si>
    <t>VP Binay, runningmate Sen. Gringo Honasan join boodle fight with Pasay residents. Sen Nancy also here. | @jv_arcena https://t.co/wF8EV8KPrl</t>
  </si>
  <si>
    <t>No to Daang matuwid! #AyawSaDILAW #StillPoe #Go4Poe</t>
  </si>
  <si>
    <t>https://t.co/y9RTmRxVy8 | @YGonzalesINQ</t>
  </si>
  <si>
    <t>Na-LSS ako sa campaign song ni Binay ?? "Only Binay, Only Binay" whew. Kantang bagay sa mainit na panahon. #Sunog</t>
  </si>
  <si>
    <t>@rilakkumia wala pa nga nakaupo si duterte nasa kulungan na sila roxas sa paningin ko</t>
  </si>
  <si>
    <t>Binay: Alam ko ho. Dama ko ho. Laki ho ako sa mahirap. Kaya pag nangako kami para sa mahirap, alam namin #PHvote (via @ayeemacaraig)</t>
  </si>
  <si>
    <t>Hiyang hiya naman ako kay Mar Roxas. Anong tingin nya sa sarili nya?? Good?! At Evil si Duterte?? Grabe xa oh https://t.co/cBNr9JHeBr</t>
  </si>
  <si>
    <t>Duterte-Marcos nangunguna sa Partial unofficial result ng election at pumapangalawa naman sina Roxas-Robredo #Halalan2016 #HalalanResults</t>
  </si>
  <si>
    <t>Binay chides administration: Arroyo, not PNoy, started 4Ps #Eleksyon2016 https://t.co/CxKO3gnRdA https://t.co/rM8R85Wc2a</t>
  </si>
  <si>
    <t>@FronkDoto Binay is love, Binay is life</t>
  </si>
  <si>
    <t>73 na pala si Binay? If ever na manalo, 79 matatapos termino nya. Grabe</t>
  </si>
  <si>
    <t>@lorenzoRoms SI Mar Roxas naman ang "frostration ng mga Filipino"</t>
  </si>
  <si>
    <t>PAKINGGAN | DANCE REMIX NG EPIC 'FIST BUMP' NI ROXAS, 'ANU-ANO' NI VP BINAY @mjmarfori... https://t.co/XjfzVuNy7J</t>
  </si>
  <si>
    <t>RT @barnabychuck: Mar Roxas on #tanimbala . I have no more words. https://t.co/eUO10jVpl7</t>
  </si>
  <si>
    <t>@PhilstarNews pinauna nya lng kyo nung 1st debate nglakihn na ulo nyo. Ngyon abangan nyo si VP Binay 2.0 #PHVoteBinay</t>
  </si>
  <si>
    <t>Nakakahiya na talaga yung mga ginagawa nila Mar Roxas #AyawSaDILAW</t>
  </si>
  <si>
    <t>PRESIDENTE DUTERTE 's suppoerters does not only tweet for him in twitter, we also FOLLOW and CAMPAIGN HIM PERSONALLY https://t.co/BGhzmkVNeo</t>
  </si>
  <si>
    <t>#AyawSaDILAW  #RoxasQuitNow  https://t.co/2dVp4G3RFQ</t>
  </si>
  <si>
    <t>Badtrip yung PAID ad na pro binay daw pero nababahala. Reverse psych amp. Parehas kayo ng boss mo, puro kayo turo.</t>
  </si>
  <si>
    <t>Ano, Binay, kukunin mo yung Sabah? Tell me, ano pa bang hindi sayo na hindi mo pa tinatangkang angkinin? #TanginaMoSagad</t>
  </si>
  <si>
    <t>@fearlessanj yung pcos machines nga sa gapo ate tinesting miriam at duterte nakashade pero roxas lumalabas. Pwe!</t>
  </si>
  <si>
    <t>T'wing napapanuod ko campaign ads ni BINAY, nasasaktan ako.Naaawa ako sa mga pinoy na nagbayad ng tax para lang gawing pondo sa pagtakbo nia</t>
  </si>
  <si>
    <t>Si Trillanes kasi ang sabi nya noon hindi daw korap so duterte pero ngayun sasabihin nya korup tanga naman nya #BilangPilipino</t>
  </si>
  <si>
    <t>binay stahp</t>
  </si>
  <si>
    <t>Daniel Padilla on endorsing Mar Roxas... ??????????????</t>
  </si>
  <si>
    <t>Mananalo si Binay. Mhahati ang boto kay Miriam at Duterte eh. ????</t>
  </si>
  <si>
    <t>NAGKAKADAYAAN NA PO ?? MUKHANG MATUTULOY ANG PEOPLE'S REVOLUTION 2016 ???? PANGIT MO LUMABAN MAR ROXAS! ?????????? wew ????</t>
  </si>
  <si>
    <t>#DayaangDILAW</t>
  </si>
  <si>
    <t>Make me rap on #7thbananaversary Boooooooo for binay-dinay</t>
  </si>
  <si>
    <t>RT @thetigeRAD: Napapalipat ako bigla ng channel sa TV kapag si Jejemon Binay na ang nasa screen. Juice ko. Parang end of the world na 'pag…</t>
  </si>
  <si>
    <t>RT @neekochu: Hi @junenorella Mary JuneJune Binay. Hahahahajk!</t>
  </si>
  <si>
    <t>Tingnan mo!… https://t.co/1edM1Ocmge</t>
  </si>
  <si>
    <t>Ombudsman being its old, biased self–Binay camp
https://t.co/aBqjvzRN8U
@VPJojoBinay 
@OmbudsmanPh https://t.co/eBN76ovct1</t>
  </si>
  <si>
    <t>Bobo nalang boboto kay Poe,Mar, and Binay!!!??????????</t>
  </si>
  <si>
    <t>Mar Roxas, pabor na 'magpagulong' ng mga ulo sa airport ; Sen. Escudero, binanatan si Abaya sa 'tanim-bala' #BreaktimeHeadlines</t>
  </si>
  <si>
    <t>@ppappiyongs ma'am lugi si binay :(((</t>
  </si>
  <si>
    <t>Binay tells Pasay seniors he will turn 4Ps to 5Ps. Last P means free Pustiso. Senior citizens laugh | @Joyceilas https://t.co/A2Ex4ro0Ps</t>
  </si>
  <si>
    <t>Sinong Na-Lss sa campaign song ni binay ?! Kasi ako oo ! Only Binay hahaha</t>
  </si>
  <si>
    <t>RT @MeilouSirena: Breaking: May separate dissenting opinion si Nancy Binay. 76-pager daw. Bet?!</t>
  </si>
  <si>
    <t>Cong Toby Tiangco: lahat ng batikos, birada kay VP Binay kaya nya tiisin ngunit yung naririnig nyang kahirapan,reklamo hindi nya kaya tiisin</t>
  </si>
  <si>
    <t>Totoo ba tong tatakbo si Erap pag nadisqualified sila Poe tsaka Binay?</t>
  </si>
  <si>
    <t>Good job! bait mo talaga sa mga senior citizens! #binay2016 #gobinay</t>
  </si>
  <si>
    <t>Kung may Binay candy, may Mar sa kalendaryo. Kainis. ?? https://t.co/ZEttow8j1Z</t>
  </si>
  <si>
    <t>YAN SI BINAY AHAHAHAHAHAHA BAT ANG BENTA https://t.co/8RtEM25TTa</t>
  </si>
  <si>
    <t>ALAGA
Baste:durian,may amoy
Paolo:tsinelas, naka-rubber
Luis:alampay, nakalaylay
Sandro:bank accounts,malaki
Binay:uling, maitim
#RP69fanfic</t>
  </si>
  <si>
    <t>Pag nagsuot ng wig si Binay tapos minake-up'an, magiging kamukha niya si Lola Nidora. ??</t>
  </si>
  <si>
    <t>"Makapoy - Mar Roxas 
"Oo makapoy - Dj
HAHAHAHAHAHA QTQT. KAPOY KA SA TAPING J? @imdanielpadilla 
#PSYPagyanig</t>
  </si>
  <si>
    <t>@daisyjoyyyy Ayala's ang dahilan kung bakit umunlad ang Makati not the Binay's...</t>
  </si>
  <si>
    <t>Miriam/Duterte ako. Ung isang kasambahay kay Binay. Ung isa kong tito kay Binay. Ung 2 kong tita kay Mar. Ung tatay ko kay Binay/Duterte</t>
  </si>
  <si>
    <t>#NogNogHambog</t>
  </si>
  <si>
    <t>@MARoxas denies that he is behind the attack ads vs. Binay  @PhilippineStar @PhilstarNews</t>
  </si>
  <si>
    <t>Puro tayo disqualification cases sa mga presidentiable, si Binay tuwang tuwa at nakalimutan na natin ang isyu sa kanya. @DZMMTeleRadyo</t>
  </si>
  <si>
    <t>Oo binay iboboto kita. Wait lang tulog lang ako. ZZZzz</t>
  </si>
  <si>
    <t>May daya na din sa zamboanga. Kahit si Duterte yung binoto, Roxas talaga yung lumabas sa resibo. ???? #Halalan2016</t>
  </si>
  <si>
    <t>@hjklee_hi @imAinnaGonzales anong gagawin natin dun? Halaaa baka makita natin si binay hahahahahaah</t>
  </si>
  <si>
    <t>@megggylicious @highimjowd Binay parin Poe.Para ma Defensor niya tayo sa ibang bansa.At mapalaya ang mga nakakulong sa Roxas twing DUTERTE</t>
  </si>
  <si>
    <t>Nagbigay din ng pahayag si Mar Roxas hinggil sa mainit na isyu sa tanim bala sa NAIA. https://t.co/6I1SagRnCz</t>
  </si>
  <si>
    <t>Totoo po ito nangyari sa dagupan. Naka automatic count ang mga balota ky Mar Roxas. Wag matakot mag reklamo kung... https://t.co/qu1kRT3JFs</t>
  </si>
  <si>
    <t>Mananalo pa rin si Mar Roxas kapit lang</t>
  </si>
  <si>
    <t>Aba naito sa amin c binay??? #ABSCBNZEROINTEGRITY https://t.co/meret0MaS5</t>
  </si>
  <si>
    <t>@MyJigs ..which is a lie.. it was Binay's spox who first made public Grace Poe's problem on residency di ba?  @bluevill @rapplerdotcom</t>
  </si>
  <si>
    <t>@marloucleoh pwedeng si nancy binay muna...? HAHAHAHAHAHAHA</t>
  </si>
  <si>
    <t>ayaw pa din magConcede ni Binay no? parang ikaw sakanya, Umaasa ka pa din na may mababago kahit Wala naman na talaga..</t>
  </si>
  <si>
    <t>"@pib_a: So ano nang chance manalo ni Mar Roxas? Mas malaki pa siguro chance ko na wag malasing ngayong weekend."</t>
  </si>
  <si>
    <t>yung puro Makati yung narinig mo kay binay sa debate ???? #PiliPinasDebates2016</t>
  </si>
  <si>
    <t>Suportahan si Binay sa walang pagtigil na pagtulong sa mhihirap.</t>
  </si>
  <si>
    <t>#UNTVRepaso2015 Dismissed Makati Mayor Binay, sinampahan ng bagong plunder complaint sa Office of the Ombudsman [18-12-2015] [NY-A1831]</t>
  </si>
  <si>
    <t>#KampanyaSerye Mas tumitindi ang labanan sa pagitan ng mga Binay &amp;amp; Peña sa Makati. Ngayon sa @TVPatrol #Halalan2016 https://t.co/L5Mkt7mUFq</t>
  </si>
  <si>
    <t>Kapani paniwala ba yung kay roxas??? mas naniniwala pa ko sa voters ni binay kesa sa kanya eh</t>
  </si>
  <si>
    <t>Ugh Binay supporters ??????</t>
  </si>
  <si>
    <t>@ItsLinuel jusko wag muna at after a week dikit na si roxas at duterte hahahahahaah</t>
  </si>
  <si>
    <t>Take your pick:</t>
  </si>
  <si>
    <t>#BINAY : Boy Scout na ayaw maputikan!</t>
  </si>
  <si>
    <t>#ROBREDO :… https://t.co/lQkYMRoHln</t>
  </si>
  <si>
    <t>Bilyong piso para sa "projects", sa kampanya pala! Kay Binay,ang kasamaan laging may paraan! https://t.co/Jn7pzxhnqE https://t.co/g6uugzMvM7</t>
  </si>
  <si>
    <t>MAR ROXAS, pakibasa to https://t.co/MCB1xn0KJ2</t>
  </si>
  <si>
    <t>@Politiko_Ph Wala ng makakapigil pa sayo Vp #OnlyBinayInMakatiSanKaPa</t>
  </si>
  <si>
    <t>Hala bat dinadamay nyo so Grace??? Sila roxas at trillanes lang yun! Nananahimik katukayo ko ha!</t>
  </si>
  <si>
    <t>Si Binay! hahaha https://t.co/XbQgrrx7ZH</t>
  </si>
  <si>
    <t>1M na si Duterte. natagak sa 3rd si Roxas.</t>
  </si>
  <si>
    <t>MANANALO AKO SA DADATING NA HALALAN -Binay // JUSKOOOOO WAG PO</t>
  </si>
  <si>
    <t>Puro naman Binay nakikita ko</t>
  </si>
  <si>
    <t>Binay moves !</t>
  </si>
  <si>
    <t>Binay for PRESIDENT!</t>
  </si>
  <si>
    <t>Binay as President and Bong Bong Marcos as Vice-President? LOL. Hay, naku, Pilipinas ... https://t.co/sFoVw9vMMr</t>
  </si>
  <si>
    <t>@ANCALERTS tsk puro kayo patama kay VP Binay. Out of 200+ na accounts, isa lang ang totoo dun tsk 
#OnlyBinayUNAsaIlocos</t>
  </si>
  <si>
    <t>Sa Classroom</t>
  </si>
  <si>
    <t>Poe - Dream seatmate</t>
  </si>
  <si>
    <t>Miriam - Terror teacher</t>
  </si>
  <si>
    <t>Duterte - Sgt at arms</t>
  </si>
  <si>
    <t>Binay at roxas - Row 4 tabi basura</t>
  </si>
  <si>
    <t>Bakit ako naiinis sa advertisement ni Binay? Madami daw nagawa? Ano kaya? Bakit Makati lagi binibida eh VP sya?</t>
  </si>
  <si>
    <t>#DU30 parin ??</t>
  </si>
  <si>
    <t>People, utang na loob wag niyong iboto si binay. Thanks</t>
  </si>
  <si>
    <t>LP bet Mar Roxas, inindorso ni San Juan City Mayor Guia Gomez
Suportado ni San Juan City Mayor Guia Gomez si... https://t.co/QDGKaTHPPP</t>
  </si>
  <si>
    <t>RT @ChristineRufila: Bakit ang plastic ni Binay.</t>
  </si>
  <si>
    <t>FTW ANG PAG GANAP NI BINAY DIYAN. HAHAHAHAHA.  https://t.co/lR9qaMGdSl</t>
  </si>
  <si>
    <t>https://t.co/EUokVkkBdy</t>
  </si>
  <si>
    <t>Ako: SI DANIEL PADILLA, KAY MAR ROXAS???
Daddy: ANO PAKE MO???
I realized kay Mar Roxas si Daddy =( Kay Miriam pa din ako hehe =)</t>
  </si>
  <si>
    <t>Claim it Binay! Wala namang masama sa pangangarap! #PiliPinasDebates2016</t>
  </si>
  <si>
    <t>Kahit ilang milyon pa ang lead ni Duterte, kinakabahan pa rin ako kasi ROXAS 'yan e. Roxas.  #HalalanResults</t>
  </si>
  <si>
    <t>Binay laki daw sa hirap ???</t>
  </si>
  <si>
    <t>UH HIRITAN 2016</t>
  </si>
  <si>
    <t>#ALDUBSigawNgPuso</t>
  </si>
  <si>
    <t>Gryffindor-Grace Poe</t>
  </si>
  <si>
    <t>Slytherin- Rody Duterte</t>
  </si>
  <si>
    <t>Ravenclaw- Miriam Defensor</t>
  </si>
  <si>
    <t>Hufflepuff- Mar Roxas</t>
  </si>
  <si>
    <t>PERO ALAM KONG MAS MARAMING DINADALANG PROBLEMA SI BINAY WATCH THIS GUYS https://t.co/B1NvBBXs1q</t>
  </si>
  <si>
    <t>Yan din ba ang itinuro nyo kay @bernardokath kaya pinili nya ang pera ni Mar Roxas?</t>
  </si>
  <si>
    <t>#ABSCBNZEROINTEGRITY  https://t.co/7GtmMPM7dE</t>
  </si>
  <si>
    <t>@xpeanutgalleryx Hindi sinabi sa balita na si Binay pa rin ang may pinakamataas na distrust at disapproval rating.</t>
  </si>
  <si>
    <t>Tigilan mo ako sa “bakit si Binay na yan”. Anim na taon siyang naging VP pero pagiging mayor pa rin sa Makati nilalako niya sa taong bayan.??</t>
  </si>
  <si>
    <t>Retweeted Vernice Mapanoo (@berrynisce):</t>
  </si>
  <si>
    <t>Binay, naturingang Boy Scouts national president pero takot sa putik! https://t.co/C55Aja8hac</t>
  </si>
  <si>
    <t>PPCRV unofficial count as of 4:45am:
President
Duterte 15,881,413
Roxas 9,664,146
Poe 8,914,019
Binay 5,302,731
Santiago 1,418,872</t>
  </si>
  <si>
    <t>Mga pulitiko nakatikim ng kapangyarihan, ayaw na bitiwan. Di kita pinaparinggan Binay. Marami kayo #TVPatrol</t>
  </si>
  <si>
    <t>Ito si Juan</t>
  </si>
  <si>
    <t>Botante si Juan. Hindi nya iboboto si Mar Roxas.</t>
  </si>
  <si>
    <t>Matalinong botante si Juan.</t>
  </si>
  <si>
    <t>Tularan si Juan.</t>
  </si>
  <si>
    <t>‘Junjun’ Binay hopes for reversal of oust order https://t.co/S6BvyFe1g7 #Manila #News #Asia</t>
  </si>
  <si>
    <t>Mar Roxas. Hawak nila machinery e. https://t.co/Bu9UCLLNNn</t>
  </si>
  <si>
    <t>Balwarte daw ni Binay ang Laguna ?? aba! aba. ????</t>
  </si>
  <si>
    <t>Mali nalang ba ni Mr. Binay ang nakikita niyo ? Subukan niyo kayang tignan ung naitulong niya. Hindi lahat ng Suspicion nila ay totoo .</t>
  </si>
  <si>
    <t>Binay: Dapat may pagkain, trabaho, makapag-aral at walang namamatay sa kahirapan. #BilangPilipino | @janvicmateo</t>
  </si>
  <si>
    <t>Mas sumasakit lalo ulo ko sa ONLY BINAY na to :-\</t>
  </si>
  <si>
    <t>Wala lasting magnanakaw na Binay https://t.co/dq7VkTagO2</t>
  </si>
  <si>
    <t>SMH FOR MAR ROXAS ?? #Halalan2016</t>
  </si>
  <si>
    <t>Pag Si Mar Roxas ang mananalo People Power Rally ang katapat. https://t.co/YcNuUnAnnJ</t>
  </si>
  <si>
    <t>Kahit anong bad news bout Binay(s), I'll still support him/them. Tumira sa Makati to know whats real, wag puro judge and bash. :)</t>
  </si>
  <si>
    <t>@pambalitao @RejManzano Ay we? Kaalyado pala to ng binay's eXD hahaha joke</t>
  </si>
  <si>
    <t>#ABSCBNIRRESPONSIBLE https://t.co/0W2OP1vwAl</t>
  </si>
  <si>
    <t>Me:Hayaan mo sila kung sino iboboto nila</t>
  </si>
  <si>
    <t>H1:Boboto ko si Duterte!</t>
  </si>
  <si>
    <t>Me:good</t>
  </si>
  <si>
    <t>H2:  si Miriam!</t>
  </si>
  <si>
    <t>Me: Good</t>
  </si>
  <si>
    <t>H3: roxas ako kasi...</t>
  </si>
  <si>
    <t>[Adm:] Mayaman ang Makati ng mga Ayala, mahirap pa rin ang Makati ng mga Binay. Talamak pa rin ang problema sa droga https://t.co/1GWlkTE1Py</t>
  </si>
  <si>
    <t>@xNichole_ mas may chance pa siyang manalo compared to Mar roxas na huli sa rating. Hahahaha</t>
  </si>
  <si>
    <t>Eto ang dakilang epal sa balat ng lupa, Mar Roxas po. ?? https://t.co/AOMbRPstCZ</t>
  </si>
  <si>
    <t>natatae ako pag nakikita ko sa tv si mar roxas?</t>
  </si>
  <si>
    <t>#VoteEnriqueFPP #KCA</t>
  </si>
  <si>
    <t>@NickelodeonTV</t>
  </si>
  <si>
    <t>Hakot POE</t>
  </si>
  <si>
    <t>"Kung may kulang pa, pupunan ko, kung may mali itatama ko"
                              -Mar Roxas
Buti pa si Mar ????????</t>
  </si>
  <si>
    <t>@JoeyVillarinte @YouTube Baka hindi nakayanan ang pagtatakip kay Binay..kaya nahimatay</t>
  </si>
  <si>
    <t>Binay panira ng umaga.-_-</t>
  </si>
  <si>
    <t>Duh? Most SCs have their support for R4E. Kay Binay ba ang suporta ng masa? Wala. Learn the difference. #GASC2016 https://t.co/y8wf64Cv64</t>
  </si>
  <si>
    <t>TEAM BINAY talaga kami eh???? pero no problem kung si President Digong na ang panalo. MAY TIWALA PO KAMI SA INYO PRESIDENT?? #change??</t>
  </si>
  <si>
    <t>Para lang to nung Binay vid haha https://t.co/DCK2lROcKR via @YouTube</t>
  </si>
  <si>
    <t>HAHHAHAHAHHAHAH anak man diy kong binay woy https://t.co/49VCexo1lF</t>
  </si>
  <si>
    <t>#TV5Aksyon | VP Binay, iginiit na hindi nagkulang ang gobyerno sa pagtulong kay Zapanta</t>
  </si>
  <si>
    <t>So what do we have here? Si danding #poejuangco. Si mark na anak, binay. 
Danding cojuangco's bets: Poe-Escudero... https://t.co/jSQHr0exI9</t>
  </si>
  <si>
    <t>Binay: We need 'daang malapad at mabilis' https://t.co/SwROzRzet1 https://t.co/UWQyvngUW0</t>
  </si>
  <si>
    <t>Kung iisipin kasi wala kay Roxas at Poe ang suporta ng INC kaya daming plano na naman para mapataob si Duterte.</t>
  </si>
  <si>
    <t>Sa mga Botante, tignan nyo yung mga balota nyo maigi. May kumakalat na magkadikit pangalan ni Duterte at Roxas. Baka mapunta kay Roxas boto.</t>
  </si>
  <si>
    <t>https://t.co/exkCqCxBwz</t>
  </si>
  <si>
    <t>limlingan who's still missing - is he d…</t>
  </si>
  <si>
    <t>Poe is on point.</t>
  </si>
  <si>
    <t>Duterte has a point.</t>
  </si>
  <si>
    <t>Binay is pointless.</t>
  </si>
  <si>
    <t>"Magsama-sama tayo, kapwa Pilipino. Ang ating sigaw, Mar Roxas na!" VIDEO: https://t.co/X5xSQrahfB #RoxasRobredo https://t.co/Y0WohqukMl</t>
  </si>
  <si>
    <t>LP's demolition job against Binay worked. Ikaw ba naman ang siraan (or gawing accountable) ng anim na taon! They haven't seen Duterte coming</t>
  </si>
  <si>
    <t>Hindi daw magnanakaw si mar roxas pag sya ang nanalo.... Wag kami mar iba na lang hahahah</t>
  </si>
  <si>
    <t>#ABSCBNNEWSISHOAX</t>
  </si>
  <si>
    <t>Bakit si Grace Poe ang pinapaatras? Bakit hindi na lang si Mar Roxas? Siya naman nakaisip ??</t>
  </si>
  <si>
    <t>#TV5Aksyon | VP Binay, ikinalugod ang resulta ng bagong SWS election survey. Umaaksyon si @mongualvez #news5aksyon #BilangPilipino</t>
  </si>
  <si>
    <t>Binay as Terror ng Masa https://t.co/j7oyUC7i8p</t>
  </si>
  <si>
    <t>Iboboto mo si Mar Roxas, mananatili sina Abad and friends. Pag si Binay walang Integrity.</t>
  </si>
  <si>
    <t>Srsly, anong meron sina Binay, Poe at Roxas na wala si Sen. Miriam? ???? #Election2016</t>
  </si>
  <si>
    <t>Mar-Leni
Dutere-Leni 
Poe-Leni 
Santiago-Leni 
Binay-Leni
It's not impossible.
But for BBM, i doubt the 1st one.
#LeniTheRealVP</t>
  </si>
  <si>
    <t>Roxas iginiit na walang kinalaman ang LP sa pag-boo umano kay Binay sa Cebu https://t.co/6UOlQ5Df9o</t>
  </si>
  <si>
    <t>Pati si binay dinamay</t>
  </si>
  <si>
    <t>Bombo Radyo Philippines - Palasyo kay Binay: Mindanao power shortage, hindi pinapabayaan https://t.co/0GdzmAFH1L</t>
  </si>
  <si>
    <t>Ako:Diba ikaw yung nag-cheat sa exam natin noon?Kaya pala si Mar Roxas iboboto mo.</t>
  </si>
  <si>
    <t>Grabeng kwento to. Magsama kayo ni Binay kuya! #MMKAte</t>
  </si>
  <si>
    <t>Poe lumayo-layo ka naman kay Mar oy. Lamangan mo nang matindi-tindi . Para kayo nalang ni Duterte maglaban ??</t>
  </si>
  <si>
    <t>binay na boboto namin! oks siya regarding poverty issues #OnlyBinayKnows #PiliPinasDebates2016</t>
  </si>
  <si>
    <t>Mar Roxas: Ito ang team ng Daang Matuwid na patuloy na magbibigay kaginhawaan sa ating buong bansa. #Eleksyon2016 https://t.co/rAga6AjcF8</t>
  </si>
  <si>
    <t>@glaiizza nakakainis nga eh. Kapag tumakbo si duterte mahahai ako sa kanila ni miriam! ;(</t>
  </si>
  <si>
    <t>Binay at Mar roxas matgal na kayong nasa mataas na posisyon edi sana may babago na bkt wala padin??. DUTERTE! tayo guys!</t>
  </si>
  <si>
    <t>@dzrhnews @MARoxas it's spur of the moment out of desperation. Tsk.  Give way na lang sya kay Grace Poe.</t>
  </si>
  <si>
    <t>Ang masusing pagpaplano ni Mar Roxas at mga kawani ng DILG ng grid design. https://t.co/ygF4qROqXy https://t.co/lwRN8pKrge</t>
  </si>
  <si>
    <t>Kala ko ba hindi mo kailangan mga boto ng OFW? Eh bat nahingi ka ng tulong sa ibang kandidato? Wag kami Mar Roxas. #AyawSaDILAW</t>
  </si>
  <si>
    <t>@christiangultz Pero aminin mo, malaki contribution niya for BINAY's win over ROXAS as VP. He can extend Roxas voting base to C-D-E.</t>
  </si>
  <si>
    <t>BigBro: Mar Roxas ??</t>
  </si>
  <si>
    <t>LilSis: Rodrigo Duterte ??</t>
  </si>
  <si>
    <t>This is one of those times na hindi kami pareho. Emerghed. ??????</t>
  </si>
  <si>
    <t>Escudero itinanggi na pinagtaksilan si Poe matapos makipagpulong kay Binay https://t.co/5TfkoLk1a9 via @sharethis</t>
  </si>
  <si>
    <t>Nakakatakot kayang isipin na kahit lahat tayo hindi iboto si Binay o si Mar, Kayang kaya nilang bilhin or imanipulate ung mga boto.</t>
  </si>
  <si>
    <t>VLOG: Will Mar Roxas' Daang Matuwid lead to victory? https://t.co/NckjbotA3S #PHVote https://t.co/hVD9cDS0vf</t>
  </si>
  <si>
    <t>Pati ba naman profile pic kelangan si Only Binay. Grabe na!</t>
  </si>
  <si>
    <t>I mean, hindi ko iboboto sina Duterte at Roxas pero kung sinuman ang gusto ng nakakarami, wala tayong magagawa...</t>
  </si>
  <si>
    <t>Binay hindi ko kailangan mag buhay señorito't señorita, wag nang libreng paaral at cake exoluxion ticket nalang please hahahahaha :----(((</t>
  </si>
  <si>
    <t>POE:</t>
  </si>
  <si>
    <t>?? Permanenteng trabaho</t>
  </si>
  <si>
    <t>?? pagkain sa bawat lamesa</t>
  </si>
  <si>
    <t>?? kababaihan hindi dapat maliitin.</t>
  </si>
  <si>
    <t>My President is Mar Roxas . Share mo sa 10 tao within 10 mins magkakaroon ka ng Envelope . di ito joke ..... kapit bahay namin meron na ??</t>
  </si>
  <si>
    <t>@Senyora masyado ka na binulag ng sistema. Lagi nlng poe, binay at mar topic mo. Di ata kilala si @senmiriam #MIRIAM2016</t>
  </si>
  <si>
    <t>Bakit dahil kay binay</t>
  </si>
  <si>
    <t>Ang itim ng screen ng tv..</t>
  </si>
  <si>
    <t>????</t>
  </si>
  <si>
    <t>C arwind prang c mar roxas lang,, kahit anong "galing" walang dating hahaha</t>
  </si>
  <si>
    <t>Bakit ba si Binay, lagi nya sinasabi nung mayor sya "sa Makati..sa Makati" .. bakit wala syang maipagmalaki bilang bise presidente? Ano na</t>
  </si>
  <si>
    <t>Hala. To think na kalayo ng San Ignacio from the concert grounds ng "thanksgiving concert" ni Grace Poe ????????</t>
  </si>
  <si>
    <t>RT @sultanakisah: ONLY BINAY. PARANG JUST JULIA. GANERN? ?????? #cant</t>
  </si>
  <si>
    <t>@katrinapaulaaa hahaha sabihin mo sisipain ko siya pag inaway ka niya ???? yang binay na yan.. YAN SI BINAY HAHAHA</t>
  </si>
  <si>
    <t>@Wenchie318 @Chip2chip2 @cocoy @OmbudsmanPh omg pagnaka upo itong pamilyang Binay sa malacanang patay ang Pilipinas balik sick manof Asia</t>
  </si>
  <si>
    <t>Mar + Poe against Duterte? Nako SAYANG POE. #DuterteTillTheEnd #DuterteForPresident #Duterte2016</t>
  </si>
  <si>
    <t>@edzwendz  mg kalibo tayo para makakain ng Mcdo DI KC TAO c MAR ROXAS ayaw papasukin ang mcdo sa roxas kc knya jolibee</t>
  </si>
  <si>
    <t>#ALDUBSerendipity</t>
  </si>
  <si>
    <t>Etong binay na to pprituhin ko na eh</t>
  </si>
  <si>
    <t>pag si Binay nanalo masasagot na ako kahirapan #OnlyBinayParehoTayo</t>
  </si>
  <si>
    <t>Tas boboto daw nila Du30 lalabas sa resibo ata yun Roxas</t>
  </si>
  <si>
    <t>#BinayManalo</t>
  </si>
  <si>
    <t>Grabe di ko kinaya yung kay Binay! @joycecamposano @nikkisayson16 @milleplacido ???????? https://t.co/RQZEZqHuJi</t>
  </si>
  <si>
    <t>via @alexisbromero</t>
  </si>
  <si>
    <t>Talo man tayu sa president ok lang basta manalo ka leni Laban Ipag laban mo si Roxas  #LabanLeni</t>
  </si>
  <si>
    <t>nahiya na din si villar sa kahirapan ni binay</t>
  </si>
  <si>
    <t>"VP Jejomar Binay is still the man to beat sa eleksyon kahit na anong mangyari"
beat (verb) - to hit continuously to inflict pain or injury</t>
  </si>
  <si>
    <t>Hahahahhahhaha i cant even. Kami ang mamamatay dahil sayo Binay leche ka https://t.co/Lm23cUDQb8</t>
  </si>
  <si>
    <t>NEGA' BA TALAGA? | Binay camp blames LP for 'attack ads' https://t.co/PeGxBYIHTP | via News 5</t>
  </si>
  <si>
    <t>Binay.</t>
  </si>
  <si>
    <t>Di ko gets bakit kay Mar lahat ng blame for the faults of the current admin when</t>
  </si>
  <si>
    <t>Wag bastos, binay supporters #PiliPinasDebates2016</t>
  </si>
  <si>
    <t>Tuwang tuwa classmate ko nakamayan daw nya si VP binay. Dont me dad mo yun eh. ?????? Jk ????</t>
  </si>
  <si>
    <t>RT @keith_bondoc: Naging binay yung kikiam at squidball na niluto ko ???????? https://t.co/bfJzXif9mr</t>
  </si>
  <si>
    <t>RT @ImChristineAan: Tsk. Mar Roxas ?? Gagamitin pa si DJ ????.</t>
  </si>
  <si>
    <t>SANA HINDI MANALO SI BINAY #christmaswish</t>
  </si>
  <si>
    <t>DU30 AKO</t>
  </si>
  <si>
    <t>Palasyo pumalag sa paninisi ni Binay sa Zapanta case https://t.co/QdsRE6d4MB | via Bombo Radyo</t>
  </si>
  <si>
    <t>Asan si Binay? Di ko makita https://t.co/otqHrj4vBF</t>
  </si>
  <si>
    <t>walang iwanan kay VP Binay #OnlyBinayIsLove</t>
  </si>
  <si>
    <t>Daang Matuwid si Duterte o Mirriam Santiago lang makakabigay nyan. Oh come on.</t>
  </si>
  <si>
    <t>@astgarrido ni hindi siya papasalamatan, kasi t the first place dapat more than P2k ang increase sa pension. Magbabackfire yan kay Mar Roxas</t>
  </si>
  <si>
    <t>Si mar roxas puta gumagawa ng paraan para masira si du30!! Vote buying gaming pa e.</t>
  </si>
  <si>
    <t>Vote buying daw si Roxas,tas pag si Binay daw yung shinashade, Roxas yung lumalabas #Desperado</t>
  </si>
  <si>
    <t>#BayangMatuwid</t>
  </si>
  <si>
    <t>#RoxasRobredo https://t.co/r7ZWcDpCa6</t>
  </si>
  <si>
    <t>VP Binay: Tayo ang population natin ngayon ay more than 100 million pesos!</t>
  </si>
  <si>
    <t>Puro kasi pera nasa isip eh. Tsk! ??</t>
  </si>
  <si>
    <t>https://t.co/hxGB4CWw5j</t>
  </si>
  <si>
    <t>Overflowing amour propre, Mister Binay! ?? https://t.co/oHbgqmJzx9</t>
  </si>
  <si>
    <t>Taas ni Mar Roxas ah. KULTONG DILAW NGA NAMAN</t>
  </si>
  <si>
    <t>Bakit pa sasayangin
Ang naabot na asenso natin
Sama-sama, halina't magkaisa
Sa tuwid na daan hindi ka mag-iisa
#RoxasRobredo</t>
  </si>
  <si>
    <t>Honasan says "pag nanalo si VP Binay, parang nanalo na rin ako." | via @jv_arcena</t>
  </si>
  <si>
    <t>@News5E @MartinAndanar Puro lng bintang ky VP Binay wla nmn proof. #OnlyBinayNangabakIlocos</t>
  </si>
  <si>
    <t>@cocoy halata kayo,nung si binay last month ang leading sa surveys,hala banat.nung si du30,hala bira,ngayon balik G.isip din kayo kung</t>
  </si>
  <si>
    <t>~Aba'y MAGLUKSA kau habang buhay mga supporter ni Poe,Mar,Binay hahaha PURO KAU PERA PERA PERA Dapat sa inyong... https://t.co/eqS457jvFS</t>
  </si>
  <si>
    <t>@hygeialaurei at first i go for du30. But as campaign goes along, medyo may something that i myself cant understand. May kulang. May mali.</t>
  </si>
  <si>
    <t>Nakakainis makita yung pangalan ni Miriam sa baba ni Roxas, Binay.</t>
  </si>
  <si>
    <t>Wag kayong gagaya sa mata ni Binay.. .</t>
  </si>
  <si>
    <t>Kurap ng Corrupt ??</t>
  </si>
  <si>
    <t>Binay pasooooook!! ???? https://t.co/1c1osCSCuz</t>
  </si>
  <si>
    <t>So, daniel padilla endorsing mar roxas. Okay. Hindi pa ako boboto eh</t>
  </si>
  <si>
    <t>@NoToBinay2016 1 to sawa no term limit- binay</t>
  </si>
  <si>
    <t>If Mar, Grace &amp;amp; Binay spends billions just to protect their IMAGE, Duterte won't even try to. Hindi uso sa kanya ang pakitang tao. #DU30</t>
  </si>
  <si>
    <t>@dwtxys Tatay mo ba si Binay ? ???? Jk.</t>
  </si>
  <si>
    <t>PPCRV UNOFFICIAL COUNT AS OF 550pm 
PRESIDENT
Duterte 1,311,236
Poe 757,055
Roxas 748,482
Binay 457,575
Santiago 149,973
Señeres 1,923</t>
  </si>
  <si>
    <t>Hindi pa din kita iboboto Grace Poe.</t>
  </si>
  <si>
    <t>Hindi ba alam ng sultan sa Lanao del Sur na anti-muslim yang si Mar Roxas? Nakakabeastmode ha.</t>
  </si>
  <si>
    <t>I dont like Binay but I laud his marketing team. Sobrang galing ng branding, targeting and positioning. This is in stark contrast fr Roxas'</t>
  </si>
  <si>
    <t>Basta wag lang Roxas or Binay please!</t>
  </si>
  <si>
    <t>@prb08 binay tayo par. Hahaha</t>
  </si>
  <si>
    <t>RT @sipaulman: Hanga ako kay Sen Miriam Defensor. Siya na lang ang walang ads, samantalang si Roxas, Poe at Binay ang daming pera. Pano nyo…</t>
  </si>
  <si>
    <t>Yung feel na feel ni grace poe kumanta ng Lupang Hinirang. Kulang na lang ipagsigawan nya: Pilipino ako, guys!! #PiliPinasDebates2016</t>
  </si>
  <si>
    <t>Wala na akong hihilingin kay VP Binay #OnlyBinayMagAangatSaTacloban</t>
  </si>
  <si>
    <t>RT @ANCALERTS: Peña: I can offer a new kind of leadership. "Kailangan hindi na Binay ang maglilingkod."</t>
  </si>
  <si>
    <t>Cayetano to Binay: Pagsinabi niyang itigil ang corruption? Kaya bang itigil ng corrupt ang corruption? #BilangPilipino | @iambertramirez</t>
  </si>
  <si>
    <t>Retweeted Miriam Santiago (@MiriamLines):
Ay natural! Sinaktan mo eh, kaya ayan nagbago</t>
  </si>
  <si>
    <t>Bakit dahil kay binay nakapag-aral ang makakati.</t>
  </si>
  <si>
    <t>Andto nnman yung commercial ni binay ??</t>
  </si>
  <si>
    <t>Sabi ko sainyo mananalo sa Mar Roxas. https://t.co/1SJAQlhfRK</t>
  </si>
  <si>
    <t>What if sinasadyang tumakbo si Binay para matalo? Para maging masaya/kuntento tayo sa kung sino man ang uupo?</t>
  </si>
  <si>
    <t>wala kaming picture ni binay, masyadong mahigpit yung bodyguard</t>
  </si>
  <si>
    <t>Ang bait magsalita ni Poe :) #PiliPinasDebates2016</t>
  </si>
  <si>
    <t>Hindi ba pwedeng Duterte Defensor #Duterte2016</t>
  </si>
  <si>
    <t>KILALANIN: Vice President Jejomar Binay https://t.co/bQVwo06SyO #Manila #News #Asia</t>
  </si>
  <si>
    <t>@MakatiInfo ganito sila sa makati walang pakialam.. Ibalik si Binay (peace)</t>
  </si>
  <si>
    <t>Behave kayo sa next #PilipinasDebate2016 Mar, Duterte, at Grace Poe! Binay, bawal ang notes! https://t.co/JVyaNWeJF5 https://t.co/j4vZtXN2CM</t>
  </si>
  <si>
    <t>Kilalanin si Jejomar Binay bilang presidential candidate sa Halalan 2016</t>
  </si>
  <si>
    <t>Source: ABS-CBN News</t>
  </si>
  <si>
    <t>Para updated ka... https://t.co/YOHjmn7PkF</t>
  </si>
  <si>
    <t>Mas importante sa akin ang hindi manalo si Binay kesa sa issue ng same sex marriage. #NoToBinay</t>
  </si>
  <si>
    <t>Binay is unbelievable! Halos lahat libre. AS IF! ?? #PiliPinasDebates2016</t>
  </si>
  <si>
    <t>VP Jejomar Binay,ipinagdiwang kahapon ang kanyang ika-73 na kaarawan. https://t.co/SONX7UT0dt</t>
  </si>
  <si>
    <t>"Ayaw na natin ng gobyernong manhid." #GALINGATPUSO #POE2016</t>
  </si>
  <si>
    <t>Hindi ko matanggap na nauungusan nina Binay at Roxas si Miriam. Philippines come on :( #HalalanResults</t>
  </si>
  <si>
    <t>@joshuaquino Mar Roxas!</t>
  </si>
  <si>
    <t>Crowd cheers when Binay says: "Ang aming mga senior citizen sa Makati libre pedicure at manicure, libre sine, wag lang magsama ng di asawa"</t>
  </si>
  <si>
    <t>“Bayan bago ang sarili"
May obligasyon kang magsilbi; 
unahin mo ang kolektibo kaysa personal.
Mar Roxas https://t.co/47V6JVeqbw</t>
  </si>
  <si>
    <t>As of now: #Halalan2016 #Election2016 [Partial &amp;amp; Legit]
Duterte: 12,924,166
Roxas: 7,533,599
Poe: 7,319,008
Binay:4,372,141
MDS: 1,256,566</t>
  </si>
  <si>
    <t>grabe ang supporta ng mga taga makati kay VP Binay</t>
  </si>
  <si>
    <t>guys eto na po ung video na ginamit ung mga bata..tsk!</t>
  </si>
  <si>
    <t>https://t.co/JJkyusg4Xz via @youtube</t>
  </si>
  <si>
    <t>Buhay naman ni Mar Roxas next week sa MMK.</t>
  </si>
  <si>
    <t>Wala ata naka-exercise si vp binay lakad ng lakad eh??</t>
  </si>
  <si>
    <t>Poe, hindi pinilit si Duterte na gawin siyang running mate https://t.co/KWvWt7eDkg | via Brigada News Philippines</t>
  </si>
  <si>
    <t>#PSYPagyanig</t>
  </si>
  <si>
    <t>Binay at Roxas: So uwi na kami? Atras na ganern?</t>
  </si>
  <si>
    <t>Binay must be paying millions for those ads. Iba-iba yung ads eh. Dats where he's spending d money nga kinurakut nya. Courtesy of taxpayers.</t>
  </si>
  <si>
    <t>Mar Roxas: Tuloy ang 4P's, tuloy ang pension ng mga Senior Citizens, tuloy ang programa sa mga kabataan @dzrhnews https://t.co/Rv4v5T3dxG</t>
  </si>
  <si>
    <t>@jhasskidding madaaamm si mar roxas ba</t>
  </si>
  <si>
    <t>Ano bang meron sila mar, binay at poe na wala si miriam? Bukod sa cancer. Hustistya!</t>
  </si>
  <si>
    <t>Urg naiinis ako tuwing nakikita ko TV ads ni Binay. Konting hiya naman.</t>
  </si>
  <si>
    <t>Grabe yung @995PlayFM, @BarangayLSFM at #Radyo5 -_- Puro radio ads ni Grace Poe naririnig ko kanina -_- Ayusin Natin ang Pinas? -_-</t>
  </si>
  <si>
    <t>SelFie W/ Mrs. Ellen Binay Last Night~</t>
  </si>
  <si>
    <t>Sa Wakas Nag Selfie Na Kami Its My Pleasure Na Makasama… https://t.co/NaclSBlZBa</t>
  </si>
  <si>
    <t>Walang atrasan sa laban for Poe. So lousy of #Roxas2016 to think that #poe https://t.co/735n1m24zP</t>
  </si>
  <si>
    <t>Sa  UPLB pa pumunta si VP Binay. Aktibista mga students dun ??</t>
  </si>
  <si>
    <t>Kung si Mar Roxas ang next president (malamang hindi mangyayari) walang daang matuwid na maaasahan. Asawa pa lang baluktot na e. #BiasABSCBN</t>
  </si>
  <si>
    <t>yung mga tumawa ng sobra sa classroom kanina, may mga problema ngayon haha @ellzykah @Itsmesinsuatshe ???? si binay na lang kulang</t>
  </si>
  <si>
    <t>Tanong isa lang ang sagot</t>
  </si>
  <si>
    <t>Sino ang better?</t>
  </si>
  <si>
    <t>Mar Roxas</t>
  </si>
  <si>
    <t>Noynoy Aquino</t>
  </si>
  <si>
    <t>Paolo Roxas and Aika Robredo at the Muntinglupa Sports Complex #RoxasRobredo2016 #LeniIsmyVP @aikarobredo https://t.co/WtUN9Z9X4i</t>
  </si>
  <si>
    <t>Ok na e. Ggv na e. Sumingit pa tong racist na commercial ni binay hahahahahaha</t>
  </si>
  <si>
    <t>Binay, sa laki ng budget ng Makati na Halos P12billion bawat taon, Ang dami pang mahirap sa Makati. Saan mo dinala Ang pera ng Makati?</t>
  </si>
  <si>
    <t>Nagsasayang ng Effort.</t>
  </si>
  <si>
    <t>Si poe pinadi-disqualify then si binay pinapakulong tas ngayon naman si miriam kini-question yung kalusugan hays sino nalang kalaban ni mar?</t>
  </si>
  <si>
    <t>Lss ako sa kantang Only Binay</t>
  </si>
  <si>
    <t>Hahaha :P</t>
  </si>
  <si>
    <t>Mar Roxas : Kung nagpasok ka ng contraband sa airport, pa'no naging problema ng gobyerno 'yun?
Me : *facepalm* #LaglagBala</t>
  </si>
  <si>
    <t>Ako lang ba ang annoyed sa ad ni Binay? Feeling ko nagbblack screen of death TV namin. Lol.</t>
  </si>
  <si>
    <t>Binoto daw nila si duterte pero bket pangalan daw ni roxas lumabas sa resibo? ????</t>
  </si>
  <si>
    <t>Sa mga naninira kay VP Binay Goodluck sainyo .isa lng msasabi ko sainyo d nyo kayang siraan ang d nmn sira!</t>
  </si>
  <si>
    <t>VP BINAY, IGINIIT NA ITUTULOY ANG CCT PAG NANALONG PANGULO @Luchitweet... https://t.co/PJVTSOMYOI (via @News5E) #OnlyInThePhilippines</t>
  </si>
  <si>
    <t>@bEARLington_ sayang dalawa na kayo pogi ni binay sana huhu tas wala nadin burger lord</t>
  </si>
  <si>
    <t>Walang Drama. Trabaho lang. Yan si Mar Roxas. #DaangMatuwid</t>
  </si>
  <si>
    <t>https://t.co/3DUfgVGceA</t>
  </si>
  <si>
    <t>RT @TropangMARangal: Mar Roxas, kasama ang faculty members at mag-aaral ng Monfort Academy sa Biniray Festival sa Romblon https://t.co/NRfT…</t>
  </si>
  <si>
    <t>Ang binay na ito hindi matali sa pwesto</t>
  </si>
  <si>
    <t>Ito ba ang Disenteng tao? MAR ROXAS VOTE BUYING SCANDAL</t>
  </si>
  <si>
    <t>https://t.co/QXBPiwlFYC</t>
  </si>
  <si>
    <t>#GoDigong</t>
  </si>
  <si>
    <t>#PhVoteDuterte</t>
  </si>
  <si>
    <t>@RRD_Davao @iam4du30 @4Duterte</t>
  </si>
  <si>
    <t>Duterte? Poe? Mar? Or Miriam?</t>
  </si>
  <si>
    <t>Sorry walang Binay :3</t>
  </si>
  <si>
    <t>PPCRV Unofficial count as of 510pm
Presidential Race
Duterte 9,990 
Roxas 8,711
Poe 7,543
Binay 5,250
Miriam 1,096
Señeres 16</t>
  </si>
  <si>
    <t>TAMA KNA YA MAR ROXAS HA</t>
  </si>
  <si>
    <t>@gmanews sana makulong n ang mga binay..pra wag tularan ng iba..</t>
  </si>
  <si>
    <t>@Ryan728728 wala pa akong napupusuan. Need to do some research. Charot. Peri definitely not Binay.</t>
  </si>
  <si>
    <t>Kung sino pa daw ang maitim sya pa daw ang nagbigay ng liwanag. Anong liwanag e hindi nga umattend ng mga hearing para maliwanagan. #Binay</t>
  </si>
  <si>
    <t>Rep. Binay, pumalag sa pagpapasara ng kanyang tanggapan https://t.co/FCUtcaDKc0 | via Balita Newspaper</t>
  </si>
  <si>
    <t>Kung 30K pababa sweldo mo wala ka ng buwis may increase ka pa! Binay na! #onlybinaytaxcut #onlybinay  https://t.co/uAd7SsbHcZ</t>
  </si>
  <si>
    <t>Mars, Bungis, Kap, Pndak, Negneg, Laki sa hirap. Nasayo na ang lahat.Ikaw ang tunay na anak ni Binay ?? @MissJoohann https://t.co/HD8k4nQYPZ</t>
  </si>
  <si>
    <t>MALIGAYANG KAARAWAN, VICE PRESIDENT JEJOMAR C. BINAY! https://t.co/2epTABABdw</t>
  </si>
  <si>
    <t>@MakatiTraffic Muli po, kami'y nananawagan, wala pong nangongolektang basura sa amin. Tambak na po ang #basura. #Makati #Binay</t>
  </si>
  <si>
    <t>at wala pa daw si binay sa bauan tech</t>
  </si>
  <si>
    <t>RT @akosinix08: Ayaw nyo kay Roxas, pinatalsik niyo si Poe. Tapos ngayon ayaw na rin kay Duterte. So ano to? Si Binay nalang?
NO.</t>
  </si>
  <si>
    <t>Di kapanipaniwala yung vote kay roxas??????Tangina nung mga bumoto sa kanya  pilipinas talaga ang kawawa. DU30 Sana siya ang manalo??????????</t>
  </si>
  <si>
    <t>Leni Robredo on MMK. 3 days before the official campaign season starts. Hmm… Ayaw pa naman ni Mar Roxas ng drama.</t>
  </si>
  <si>
    <t>Alamat ka talaga binay ???? may sukli yung 22,500 na voucher incash pa ibibigay yung 12k ?????? whoooo #BinayForPresident ????</t>
  </si>
  <si>
    <t>Nangdadaya ng botohan at maysamang plano Kay duterte bukas????</t>
  </si>
  <si>
    <t>SI MAR ROXAS?!</t>
  </si>
  <si>
    <t>@kimchiiii02 okey na yon basta wag lang roxas at binay haaha</t>
  </si>
  <si>
    <t>Buuurnn. Mar Roxas yan eh ???? #DayaanMOVES</t>
  </si>
  <si>
    <t>#TVPatrol Comelec, pinabulaanan na nabilang ang boto ni Duterte kay Roxas sa pagtesting ng mga VCM | @pia_gutierrez https://t.co/arvmscITL3</t>
  </si>
  <si>
    <t>3 lang bumoto kay mar roxas dito samen tapos puro duterte na. whyyyy</t>
  </si>
  <si>
    <t>Hay, Binay.. Ayaw sayo kasi, Makati lang bukambibig mo. Baka nakakalimutan mong VP ka ng bansa at hindi na Mayor. #PiliPinasDebates2016</t>
  </si>
  <si>
    <t>Kaya nga si MAR ROXAS naging</t>
  </si>
  <si>
    <t>RT @JezzellPrime: Kambingan with Senator Nancy Binay ?? http://t.co/QlUvWdbZ6e</t>
  </si>
  <si>
    <t>Thank You Mar dahil you know how to accept defeat. Unlike binay.</t>
  </si>
  <si>
    <t>kinakabahan ako, sino kaya pipiliin ng judges between Poe and Roxas to go to semis ?? #PGT5 #PresidentiablesGotTalent #Halalan2016</t>
  </si>
  <si>
    <t>Di ko kinaya yung mukha ni Binay :( https://t.co/cbeHOZAKsj</t>
  </si>
  <si>
    <t>Para kay Binay yung huli.</t>
  </si>
  <si>
    <t>Ngaung si mayor duterte bumoboto, bawal ang media sa loob ng precinct. Pero si roxas, may media sa loob ng precinct knina. Ha?
#Eleksyon2016</t>
  </si>
  <si>
    <t>Pinauso yata ni Junjun Binay yang 'banned for life' na yan! Hawa hawa lang poe kaya?  https://t.co/f08Ge7c7kA</t>
  </si>
  <si>
    <t>RT @pilosopo_tasho: Wala po akong duda sa aking puso, sa aking isip. Ako po ay PILIPINO. - Sen. Grace Poe  #IkawNaPOE</t>
  </si>
  <si>
    <t>Mar Roxas for President</t>
  </si>
  <si>
    <t>Chiz Escudero for VP...</t>
  </si>
  <si>
    <t>#angdaangmatuwid</t>
  </si>
  <si>
    <t>Umangat na ang rank ni Roxas. HALA. DayaangMatuwid? #BilangPilipino</t>
  </si>
  <si>
    <t>PPCRV Presidential candidate results: (PARTIAL) as of 6:47 p.m.
1 - DUTERTE-5,084,173
2 - POE- 2,938,878
3 -... https://t.co/1WtBpUdN9C</t>
  </si>
  <si>
    <t>Sa ad ni Binay ung 3 lang na sinabi sa dulo ang totoo.</t>
  </si>
  <si>
    <t>Mar roxas? https://t.co/TLel18TZmJ</t>
  </si>
  <si>
    <t>@cessa_luka @CullaAnna_ binay ?? ay late</t>
  </si>
  <si>
    <t>Puno na ng tao ang Plaza sa Naga! ?? #RoxasRobredo #MayoNaRoxasNa #WeAreForMar #PHVoteRoxas #MaayosAksyonReporma https://t.co/Xf6hwyeq8p</t>
  </si>
  <si>
    <t>@trinapresto ang bigat nga nung bagsak nung tv ad ni binay galing eh. I haven't! Solid ba?</t>
  </si>
  <si>
    <t>Binay twits Roxas: Kung lahat nagawa na, wala na dapat nagrereklamo #PILIPinasDebates2016 #VotePH2016 https://t.co/0cFnxJAn65</t>
  </si>
  <si>
    <t>Kaya pala gumiginta na si Binay kasi hindi siya nakikita siya na nag adjust ??</t>
  </si>
  <si>
    <t>nakakainis tlaga tong ad ni Binay tsk tsk #ALDUBHALFWayThere @allanklownz</t>
  </si>
  <si>
    <t>@cassandra_krb kay Binay. Haha</t>
  </si>
  <si>
    <t>#AyawSaDILAW</t>
  </si>
  <si>
    <t>Takteng mga patama quotes yan sa twitter pati ba naman si Rodrigo at Miriam gagawin niyong jeje? Bat si jejomar binay di niyo gawing jeje?!</t>
  </si>
  <si>
    <t>KUNG HINDI NIYO IBOBOTO SI DUTERTE, SI MIRIAM AT POE NA LANG, WAG LANG YONG DALAWANG KURAKOT!!!! #DUTERTEpresidenteKO</t>
  </si>
  <si>
    <t>Magsama sama tayo, kapwa Pilipino. Ang ating sigaw: Mar Roxas, Mar Roxas na!!
#SwitchToMar
#RoxasRobredo</t>
  </si>
  <si>
    <t>Miski ilang artista pa ang mag endorse kay Mar Roxas, di pa rin mananalo yan. At alam nyo yan kung BAKIT. ???</t>
  </si>
  <si>
    <t>@scarletsalonga Nako naman, ikaw nga parang Binay eh ??</t>
  </si>
  <si>
    <t>@SungEmpress Kasalanan ni Binay!!! @chicprotagonist</t>
  </si>
  <si>
    <t>Natatawa ko sa mga haters ni Duterte na iboboto si Binay at Mar. Tanga nyo. Haha! If u think, vote for Santiago or Poe! Cowards ??????</t>
  </si>
  <si>
    <t>Kampo ni Binay, binatikos ang Ombudsman sa inihain na kaso https://t.co/BRffuRQc5b | via Brigada News Philippines</t>
  </si>
  <si>
    <t>Kung si Mar Roxas ang ma presidenti ambot nalang jud aning Pilipinas</t>
  </si>
  <si>
    <t>Kay VP Binay matatapos ang kahirapan</t>
  </si>
  <si>
    <t>Groupy w/ Binay ??</t>
  </si>
  <si>
    <t>Hahahahhaha ?? https://t.co/jORVcVmtqd</t>
  </si>
  <si>
    <t>I love boodle fight. Pero kung si Binay ang makaka boodle. Titiisin ko na lang ang gutom. O kaya ay mag Mang Inasal. https://t.co/PMwnkPRrJV</t>
  </si>
  <si>
    <t>When Binay was heckled in UPLB, Dutertards rejoiced. When Duterte was asked a legitimate question, Dutertards cried foul. #doublestandards</t>
  </si>
  <si>
    <t>Yellowtards out there!! Is Mar Roxas' actions still "decent" to all of you? Pagmata intawon mo!! #AyawSaDILAW</t>
  </si>
  <si>
    <t>Si Poe nalang please. Wag na si DU30 ??</t>
  </si>
  <si>
    <t>@eahespinosa @mplacanilao paparangalan daw ni jejemar binay yung manalo h3h3 ok bai</t>
  </si>
  <si>
    <t>6. EILYLizQuen SomethingNew</t>
  </si>
  <si>
    <t>7. JKLabajoPhotograph WishFM</t>
  </si>
  <si>
    <t>8. Day36 OF JoshAneBER</t>
  </si>
  <si>
    <t>9. LTFRB</t>
  </si>
  <si>
    <t>2015/10/6 11:55 PHT</t>
  </si>
  <si>
    <t>Yan si binay.</t>
  </si>
  <si>
    <t>@Kristancore @iamzeelle @celinacupcupin @_itsmecherry kamuka mo din un onyok/binay</t>
  </si>
  <si>
    <t>@GraymarSy @KNSquad07 @spcalinares likewise i dont even watch any show of them lalo na pag nanalo c mar roxas yayabang lalo c korina</t>
  </si>
  <si>
    <t>Masakit, malupit, pag ang tao'y minamaliit. -Binay ????????????</t>
  </si>
  <si>
    <t>Roxas: Plastic Mode</t>
  </si>
  <si>
    <t>Binay: Nakaw Mode</t>
  </si>
  <si>
    <t>Poe: Drama Mode</t>
  </si>
  <si>
    <t>Duterte: Beast Mode</t>
  </si>
  <si>
    <t>I can't be the only one annoyed with that Mar Roxas ad right??? NAKAZOOM IN PA SA MUKHA NIYA NSNLENXHSBA</t>
  </si>
  <si>
    <t>walang pinagkaiba kay Binay https://t.co/WoEroaDOlq</t>
  </si>
  <si>
    <t>Blame Poe, Roxas and Binay voters https://t.co/BAjEw5uW85</t>
  </si>
  <si>
    <t>RT @sizzlingbubbles: Bigyan ng award si Binay - Denial King! Spending King! Corruption King! https://t.co/BuaEfo95Qb</t>
  </si>
  <si>
    <t>DICK Gordon o JUN-JUN Binay?!</t>
  </si>
  <si>
    <t>#Pagbabago</t>
  </si>
  <si>
    <t>Pampatraffic yung kaganapan kanina sa Magsaysay 'cause Binay ?? muntik na ako malate kay Ma'am Arias ha.</t>
  </si>
  <si>
    <t>Sana pag tinignan ko si Binay last time ko na makakita ng corrupt na sinungaling. ?? https://t.co/7skFBlsx6C</t>
  </si>
  <si>
    <t>#AILYSWhoIsMyRealFather</t>
  </si>
  <si>
    <t>Bakit dahil kay Binay libu-libong Pilipino ang nagrereklamong kurakot sya? :( Haha</t>
  </si>
  <si>
    <t>“No act of kindness, no matter how small, is ever wasted.” 
Ang Pagbabalik Binay In Makati 
#OnlyBinayInMakatiSanKaPa</t>
  </si>
  <si>
    <t>Bakit puti si Poe? Dahil, walang bahid ng anumang kasamaan. Puro kabutihan lamang. #PiliPinasDebates2016</t>
  </si>
  <si>
    <t>"WALANG DRAMA?" "HINDI PAAWA?"
HOAX yan Mar Roxas!
Parang ABS-CBN!
#ABSCBNNEWSISHOAX https://t.co/NyVlDN2SYo</t>
  </si>
  <si>
    <t>@MARHCalfoforo @janIuIu nahiya ka pa di mo na ginawang binay</t>
  </si>
  <si>
    <t>1.3M na duterte! Pucha goodbye roxas na aba! Ayaw pa bumitaw eh! Wala kanang ma dadaya! Haha.</t>
  </si>
  <si>
    <t>@zenbrusola Binay ?</t>
  </si>
  <si>
    <t>@imdanielpadilla kinikilig si Mar Roxas ????????</t>
  </si>
  <si>
    <t>https://t.co/kg3by5zwQr</t>
  </si>
  <si>
    <t>Dahil nanginginig na ang mga tuhod ko, Grace. Parang awa mo na. Kapag nanalo si Duterte. Paano kaming mayayaman? https://t.co/2yeChpVbxH</t>
  </si>
  <si>
    <t>Hahaha! Chinat ako ni kuya binay!!????</t>
  </si>
  <si>
    <t>Baka isang kurap niyo lang lamang na si Mar Roxas kay Duterte</t>
  </si>
  <si>
    <t>PPCRV as of 730pm Duterte 8.5M, Poe 4.8M, Rocas 4.6M, Binay 2.8M, MDS 895k (partial &amp;amp; unofficial)</t>
  </si>
  <si>
    <t>@CathefromPH sorry na be. Sabihan ko na si babe binay ko. Haha</t>
  </si>
  <si>
    <t>RT gmanewsbreaking: Honasan on corruption charges vs Binay: Dapat sa tamang korte ito. Hindi by trial by publicity… https://t.co/kMZwTCsrmF</t>
  </si>
  <si>
    <t>Nao-OC-han ako sa grammar ng ad ni Binay. -.-</t>
  </si>
  <si>
    <t>Sana sumali si Mar Roxas ng #Survivor. Galing magmanipulate ng tao tsaka mag-initiate ng alliance. ?? #AyawSaDILAW</t>
  </si>
  <si>
    <t>Ang tanging Pangulo na hinding hindi tayo kakalimutan! Yan si VP BINAY!</t>
  </si>
  <si>
    <t>Tama po VP Binay, kc sa yellow govt wala lng pki.alam
#ABSCBNNEWSISHOAX @MyINCDefender  @Access_TRUTH https://t.co/lW90jgSHNv</t>
  </si>
  <si>
    <t>To Mar Roxas! #AyawSaDILAW https://t.co/ETi3iLJkHl</t>
  </si>
  <si>
    <t>Ano bang pinupunto ni Binay? You are part of the current admin. May naitulong ka ba talaga?</t>
  </si>
  <si>
    <t>Si Binay ba ?</t>
  </si>
  <si>
    <t>nakakaLSS ung bagong campaign song ni binay. Only B1NAY</t>
  </si>
  <si>
    <t>Binay at Morales, parehong nakapuntos sa bagong ruling ng SC
Parehong nakapuntos sina Ombudsman Conchita Carpio... https://t.co/Lg6Y8gU18J</t>
  </si>
  <si>
    <t>RT @ergenpod: Sa isang Island nlang bumuo po kayo sariling gobierno with Nancy Binay, Pacquiao, Neri, Dino, Isko and Alma Moreno!  https://…</t>
  </si>
  <si>
    <t>Pwede mag separate nalang ang Mindanao if manalo si Binay? ??</t>
  </si>
  <si>
    <t>Ano tong nababalitaan kong nangunguna na daw si Mar Roxas? ??</t>
  </si>
  <si>
    <t>Tama si @bongbongmarcos about sa plan b nila Roxas,Leni,Aquino na e papanalo si Leni at impeach si Duterte!No to Leni!
#Halalan2016 
#BBM4VP</t>
  </si>
  <si>
    <t>Maniniwala pa ako kung si binay o si poe pumapangalawa eh</t>
  </si>
  <si>
    <t>Bastie Ano Mar Roxas pa ka ba? https://t.co/pj1dfBaPGX</t>
  </si>
  <si>
    <t>Nako nagprotesta mga tacloban laban kay Mar Roxas tapos si DJP ieendorse si mar. Tsk #PSYPagyanig</t>
  </si>
  <si>
    <t>#NOtoMarRoxas</t>
  </si>
  <si>
    <t>#Halalan2016</t>
  </si>
  <si>
    <t>President: Rodrigo Duterte</t>
  </si>
  <si>
    <t>Vice Pres.: Bongbong Marcos</t>
  </si>
  <si>
    <t>Secretary: Miriam Santiago</t>
  </si>
  <si>
    <t>3 lang naman pagpipilian sa ieendorse ni DJ eh, si Roxas, Binay or Poe</t>
  </si>
  <si>
    <t>@inquirerdotnet @NCorralesINQ Hindi takot tpos pag si VP Binay ang manalo bka bigla ka nmn mg quit ha day. #PHVoteBinay</t>
  </si>
  <si>
    <t>@bandila, sabi  ng panelist kay Binay... Bawal magdala ng notes o kaya papeles during debate!</t>
  </si>
  <si>
    <t>Hahayaan pa ba nating buong Pilipinas naman nakawan ni Binay? Wag naman! Di to magandang biro. #NoToBinay  https://t.co/cDrZQQlFkZ</t>
  </si>
  <si>
    <t>Halatang pinag-iinitan lang nila si Mayor Binay (im not pro or anti) Like Hello? Bakit Makati lang nakikita nila, why not other places?  ????</t>
  </si>
  <si>
    <t>Ituloy natin ang magandang nasimulan na natin sa Daang Matuwid kasama sina Mar Roxas at Leni Robredo  https://t.co/7wLC6HIrFr</t>
  </si>
  <si>
    <t>Okay lang kahit wag ako yung tulungan mo.</t>
  </si>
  <si>
    <t>@JamJoeJam wala kaya! Nandito si VP Binay nagpapagupit</t>
  </si>
  <si>
    <t>@xamarivera @jiyowsheyll @jamilahsol KAYA NGA KANINA PA DI MATIGIL YANG BINAY MO! ??????</t>
  </si>
  <si>
    <t>#PHVote</t>
  </si>
  <si>
    <t>Sorry ha pero annoying gud ang advertisements ni Mar Roxas. Wala daw drama. Hahahaha so kana iyang mga chuchu sa... https://t.co/WWi2NmkR3v</t>
  </si>
  <si>
    <t>Nabasa ko lang. Hahah laugh trip.</t>
  </si>
  <si>
    <t>Anong pinagkaiba ni Binay kay Alma?</t>
  </si>
  <si>
    <t>Si alma moreno</t>
  </si>
  <si>
    <t>#ShowtimeULtimateKiLig</t>
  </si>
  <si>
    <t>I don't know Grace Poe ??????</t>
  </si>
  <si>
    <t>@OhYesJoloS we need discipline talaga 'Lo! And over Neggy Binay, TraPoe, MarEpal? I'd go for Duterte na lang, Miriam sana kaso #Du30 talaga</t>
  </si>
  <si>
    <t>@gmanews @sengracepoe @MARoxas kelan pa ba may problema ang mrt? Eh dami nang nakaupo bago Roxas. Election nga naman. Tsk tsk...</t>
  </si>
  <si>
    <t>@jairagizelle heyheyyow. Mag s'submit ka kay binay? ??</t>
  </si>
  <si>
    <t>@issotoshi @ArdvinKester Ganito naman lagi, kung sino pa yung nagmamalasakit sila pa yung nakakalimutan :( Buti pa si Binay</t>
  </si>
  <si>
    <t>Hindi lahat ng tao magkakagusto sayo. -Mar Roxas</t>
  </si>
  <si>
    <t>#WantedPresident</t>
  </si>
  <si>
    <t>Papa: Basta tayo Binay ah</t>
  </si>
  <si>
    <t>Ate: bakit????</t>
  </si>
  <si>
    <t>Papa: wala ng bakit bakit</t>
  </si>
  <si>
    <t>@jemimajessica1 @AksyonTV @alanpcayetano Binayaran Spotted. Hindi dahil sa pagiging bias ko dahil sa taga makati ako.</t>
  </si>
  <si>
    <t>Kabahan na bukas. May dayaan talaga ?? gigising ka nalang na si mar roxas na nangunguna.</t>
  </si>
  <si>
    <t>Ang laki ng pagbabago na ng Makati ibalik ang mga Binay..go Abby Binay</t>
  </si>
  <si>
    <t>Poe, hindi pinilit si Duterte na gawin siyang running mate https://t.co/K1ElidsptQ</t>
  </si>
  <si>
    <t>@ANCALERTS LOL..</t>
  </si>
  <si>
    <t>binay nanaman pala bukas</t>
  </si>
  <si>
    <t>Binay at Morales, parehong nakapuntos sa bagong ruling ng SC https://t.co/Np5rUkFc3K  |@kbdaenlle</t>
  </si>
  <si>
    <t>Seriously? Duterte is the only candidate who remains strong and firm on marriage equality. Ayaw na ngayon ni Poe.... https://t.co/W0zzMj6fAz</t>
  </si>
  <si>
    <t>Mar and Binay were desperate: instead of giving lots of effort sa kampanya, ayun binabantayan si Duterte at sinisiraan. ULOL. Don't me</t>
  </si>
  <si>
    <t>Binay sa unang tanong: Ha? Ha? Ha? Nagbibingibingihan. #SiMiriamAngSagot #MIRIAM2016 #MiriamTuloyAngLaban #MiriamPaRin #MiriamFight #NO2DU30</t>
  </si>
  <si>
    <t>@WordsPosts Laki ng galit kay Binay. ??</t>
  </si>
  <si>
    <t>Kung si Poe or Binay yan at sa dos nasalang, Yari mga tanong at issue na ibabato dyan.. #SayNOtoABSCBN https://t.co/oKOSctOw9i</t>
  </si>
  <si>
    <t>"@clarrkeyyy: Annoying nakay ang ngalan ni Binay sa news by." IKR!!!!!!!!!!!!!!</t>
  </si>
  <si>
    <t>Roxas mentions Daang Matuwid</t>
  </si>
  <si>
    <t>RT @iimMHEL: daming political ads ni Binay. ????</t>
  </si>
  <si>
    <t>Kumusta Mar Roxas? Saan banda ang masakit? Sa bulsa ba? O sa puso?</t>
  </si>
  <si>
    <t>Kabado na si Mar Roxas. #DayaanMOVES #DayaangMatuwid</t>
  </si>
  <si>
    <t>| @YGonzalesINQ https://t.co/j2FBEwFbWh</t>
  </si>
  <si>
    <t>maasahang gagawin ang lahat pra s mga nangangailangan. kaya suportahan ntin si Binay pra s pagbabago at kaginhawaan.</t>
  </si>
  <si>
    <t>5M lead. Mahirap na habulin. But Lord, don't let Roxas win please ?? #DUTERTE #Halalan2016</t>
  </si>
  <si>
    <t>Si Mar Roxas ang magpapatuloy, magpupuno, magtatama ng nasimulan ng Daang Matuwid. Sinsero, dedikado. Di tayo dadramahan, di tayo nanakawan.</t>
  </si>
  <si>
    <t>Aba! Mar Roxas on the 2nd spot!?! Is this a miracle or what? ???? #Election2016 #DayaangDILAW</t>
  </si>
  <si>
    <t>Roxas to Poe</t>
  </si>
  <si>
    <t>@monika_lucero si roxas ang Du30 nalang ang nag lalaban</t>
  </si>
  <si>
    <t>RT @TropangMARangal: Ang simula ng pagiging lingkod-bayan ni Mar Roxas</t>
  </si>
  <si>
    <t>https://t.co/RBu0dG5nlk https://t.co/X9unjGhtfw</t>
  </si>
  <si>
    <t>Tunay na paglaban para sa kahirapan ang gingawa ni VP Binay !</t>
  </si>
  <si>
    <t>Kath and DJ shamelessly supported Mar Roxas knowing that they may be hated because of it kasi may sarili silang utak. #VoteKathrynFPP #KCA</t>
  </si>
  <si>
    <t>15 mahihirap na probinsiya, tututukan ng Binay government
Nangako kahapon si Vice President Jejomar Binay na mas... https://t.co/ylOMv7UNJc</t>
  </si>
  <si>
    <t>Leni hindi idol si Binay</t>
  </si>
  <si>
    <t>Nakahandang lumagda sa kasulatan si Libera­l Party (LP) Vice Presidential bet at... https://t.co/oAR0eTu8Q1</t>
  </si>
  <si>
    <t>Bat gusto ni binay na maging pangulo? Eh ngayong bise siya makati lang naman ang pinauunlad niya eh. ??</t>
  </si>
  <si>
    <t>Wag lang talaga maging President si Mar Roxas ??</t>
  </si>
  <si>
    <t>sa #TeamThirty walang maiiwan. sa team thirty una ang Plipinas. - grace poe.. ay chareeet. hahahahah</t>
  </si>
  <si>
    <t>Nakakabeastmode 'tong Mar Roxas na 'to.</t>
  </si>
  <si>
    <t>Si mar roxas kumakain sa baso at umiinom sa plato.</t>
  </si>
  <si>
    <t>Wag iboto si mar. ??</t>
  </si>
  <si>
    <t>#TVPatrol Ombudsman, hindi natatakot sa anumang pagbabanta mula sa kampo ni VP Binay | @carolyn_bonquin https://t.co/RjaJ063AhX</t>
  </si>
  <si>
    <t>@ajheib @yssabinay @Pattressyyaa oo nga eh hahaha daya yan si binay</t>
  </si>
  <si>
    <t>Pag si Binay nanalo push to :( https://t.co/JFrtG1eZ63</t>
  </si>
  <si>
    <t>Di naman magsasayang ng pera pampaprint si Cayetano para i-woo si Duterte na tumakbo. At saka duh, planado na yan. Si Pia in favor kay Poe e</t>
  </si>
  <si>
    <t>Inaabangan ang pagdating ni Vice President Jejomar Binay ng kanyang mga kaalyado sa Central... https://t.co/rTN0VRpVGX</t>
  </si>
  <si>
    <t>Hala ka? #RP69fanfic starring Sandro Marcos, Sebastian Duterte, Paolo Roxas, JunJun Binay.
Ihabol daw si Luis Hontiveros at Jake Ejercito.</t>
  </si>
  <si>
    <t>Si Binay puro "ha"
Si Mar, napansin ko puro may word na "alam mo.."
#WantedPresident  https://t.co/n7mE36lY5v</t>
  </si>
  <si>
    <t>Just saw Binay's TVC. Srsly no tax for 30k and below salary? Talk to my hand. It needs gradual change hindi biglaan.</t>
  </si>
  <si>
    <t>Bawal daw magpicture sa loob ng precinct. Tapos yung media, puro kuha ng pictures kay Grace Poe. Hayyyyyys! Very bad.</t>
  </si>
  <si>
    <t>Pag nanalo 'tong sina Alma Moreno, Binay, Pacquiao atbp. ayawan na talaga. Hindi dapat #PrayForParis, lets #PrayForThePhilippines dapat.</t>
  </si>
  <si>
    <t>Basta ewan ko na lang pag si Binay pa banda huli ang manalo dyan ??</t>
  </si>
  <si>
    <t>PPCRV 60% of all clustered precincts - Duterte 10.4M, Poe 5.9M, Roxas 5.8M, Binay 3.5M, MDS 1.1M</t>
  </si>
  <si>
    <t>Hindi ako anti or pro Binay o kahit sinong pulitiko pero yung commercials ni VP Binay di maganda kasi paawa effect ????</t>
  </si>
  <si>
    <t>Kahit nmn mag duterte buong Padilla clan kung wala nmng duterteng tatakbo! Kesa nmn si binay. #PSYPagyanig</t>
  </si>
  <si>
    <t>Binay hired an Olivia Pope! Daming pera! https://t.co/Cw3fT3vPbl</t>
  </si>
  <si>
    <t>WOW! May new TV Ad na naman si #Binay!!!!!! Ang daming budget ?????? #NoToBinay2016</t>
  </si>
  <si>
    <t>@nildaprestoza04 xempre ate pag d nmn talaga totoo ung issue ibabalita nila yan.parang si binay madming issue binato skanya,binalita din nmn</t>
  </si>
  <si>
    <t>BAKIT SI MAR https://t.co/xJJiRuDDJh #PHVoteDuterte #PHVoteRoxas #PHVotePoe #PHVoteSantiago</t>
  </si>
  <si>
    <t>Kaya pala hinimatay ang abogado ni VP Binay dahil nagulat sa inilaking yaman ni Binay.</t>
  </si>
  <si>
    <t>Samahan natin ang tandem nina Mar at Leni para sa Bayang Matuwid!</t>
  </si>
  <si>
    <t>#RoxasRobredo2016 https://t.co/va3jIFa0xs</t>
  </si>
  <si>
    <t>RT @markAlvinSNTS: Only Binay  Only Binay</t>
  </si>
  <si>
    <t>Bakit ganun yung partial result.. ?  Baka naman nailipat kay mar roxas mga boto sa mga ibang presidente..l</t>
  </si>
  <si>
    <t>hi binay kumusta ka na dyan sa ub...</t>
  </si>
  <si>
    <t>Mar Roxas naupo para sa kapihan  portion sa Lungsod ng Dagupan. @dzrhnews #DagupanCity #Pangasinan #Balita https://t.co/jQftcNDkvg</t>
  </si>
  <si>
    <t>Pag nanalo si Mar Roxas kakain ako ng tae.</t>
  </si>
  <si>
    <t>#RoxasRising https://t.co/rV149imklr</t>
  </si>
  <si>
    <t>RT @TropangMARangal: Mar Roxas - Ang pangunahin nating layunin: To ensure that every traveler can enter and leave our airports with 100 per…</t>
  </si>
  <si>
    <t>Kahit sino na manalo wag lang si Mar Roxas.</t>
  </si>
  <si>
    <t>Binay uso maging bitter ??</t>
  </si>
  <si>
    <t>Mar Roxas inangkin ang Proyekto ni Gloria Arroyo (Laguindingan Airport) na ito'y bunga sa Daang... https://t.co/4TaSeUZHgo</t>
  </si>
  <si>
    <t>MAR ROXAS pag si Danilo dinala mo sa Roxas ngayon HALARAN naku iboboto na kita tas pakainin mo sa bahay namin HAHAHAHAHAHA ????</t>
  </si>
  <si>
    <t>Wala naman silang napatunayan puro bintang lang. Commented on: Binay camp: No regrets about strategy vs allegations: https://t.co/jOuaRaKmMU</t>
  </si>
  <si>
    <t>RT @v_vangogh: Aray. Kelan matatapos itong nakakasulasok na pagkakamkam ni Binay at ng pamilya nia sa pera ng Pilipinas? https://t.co/KgE8t…</t>
  </si>
  <si>
    <t>@aireeeee haha wag naman yun lang pakinabang ni binay ee hahah</t>
  </si>
  <si>
    <t>Wala ng lulubog na bayan lahat aangat kay Binay #OnlyBinayMagAangatSaTacloban</t>
  </si>
  <si>
    <t>Si Binay para sa pagbabago. Si Binay pa rin. @BinayPaRin2016</t>
  </si>
  <si>
    <t>#OnlyBinay</t>
  </si>
  <si>
    <t>Mom: yko na matulog, yko na mangampanya ????basta may pnag uutos pa sya, dko na maalala kung ano pinag uutos ni Mar Roxas. 
HAHAHAHHAA</t>
  </si>
  <si>
    <t>“Binay, bakit nga ba?” Mga aral na napulot mula Kay Heneral Luna https://t.co/kCfK2iM2Fs</t>
  </si>
  <si>
    <t>Hello, @MARoxas. 
Bakit magback-out yung #2 in favor of #3? It's illogical.
You should have given way to Poe from the start.
#AyawSaDILAW</t>
  </si>
  <si>
    <t>Vice President: Jejomar Binay</t>
  </si>
  <si>
    <t>Yung matatawa ka nalang sa advertisement ni Binay at Roxas. Wag kami uyyyy! #VoteWisely #Election2016</t>
  </si>
  <si>
    <t>#ABSCBNDONTLIE</t>
  </si>
  <si>
    <t>anything to discredit binay and bring mar up.</t>
  </si>
  <si>
    <t>Trend Alert: 'Only Binay'. More trends at https://t.co/dRwxiUtCOV #trndnl https://t.co/s09bdZz5M9</t>
  </si>
  <si>
    <t>RT @MgaPatama: Wala po akong duda sa aking puso, sa aking isip. Ako po ay PILIPINO. - Sen. Grace Poe  #IkawNaPOE</t>
  </si>
  <si>
    <t>@aria_pon bulacan I mean hahahahahaha. Nag-uusap kasi sila Papa dito tungkol sa politics chuchu Binay.</t>
  </si>
  <si>
    <t>Mar Roxas FTW</t>
  </si>
  <si>
    <t>e bata kase ginamit nyo abs-cbn, trillanes, poe, roxas, aquino ??</t>
  </si>
  <si>
    <t>ANG ITIM ITIM KO NAAA KAMUKA KO NA SI NANCY BINAY :( https://t.co/vGtCEaqHHu</t>
  </si>
  <si>
    <t>@MyRizalPH @WeSupportMAR Duterte. Whatever you say, MAR ROXAS IS A HUGE LOSER. Desperado. ??</t>
  </si>
  <si>
    <t>Pera muna bago mamamayan, yan si Binay.</t>
  </si>
  <si>
    <t>@IamNancyBinay , I didn't know na singer ka pala "Beyoncé" Binay !????
#ShowtimeWagiWednesday</t>
  </si>
  <si>
    <t>Walang bibitaw. DUTERTE TILL THE END</t>
  </si>
  <si>
    <t>Bakit daw walang nagreklamo na ibinoto nila ROXAS pero DUTERTE lumabas? © ???? #DU30 #Election2016 #DuterteForPresident</t>
  </si>
  <si>
    <t>Ang ganda ni VP @lenirobredo sa personal. Bait pa. :)
Nakapag-papicture pa ako sa kanya. Si Pres.Mar Roxas, may itsura din.</t>
  </si>
  <si>
    <t>Tama ba ang nababasa ko sa Yahoo SG patungkol kay Junjun Binay ??</t>
  </si>
  <si>
    <t>#sabisaTV</t>
  </si>
  <si>
    <t>Bakit kailangang pagtulungan si Duterte? Takot na ba kayo di na kayo makakapagnakaw ng pera? ?? #RoxasQuitNow</t>
  </si>
  <si>
    <t>Ito ba ang susunod na pangulo? Pati surveys e binabayaran nya! Binay dynasty. Hay naku! #duterte for president! https://t.co/c58g3mPKL7</t>
  </si>
  <si>
    <t>Vice Pres. Binay, pinupulitika lang ang kaso ng OFW na si Joselito Zapanta | @albarmarch22</t>
  </si>
  <si>
    <t>Parang mag-asawa sina Miriam at Duterte tapos anak nila si Poe. Driver nila si Binay at kapitbahay nila si Mar! #PiliPinasDebates2016</t>
  </si>
  <si>
    <t>@ImCoolBi nagaral ng chinese schl walang bahay?  Hahaha kwento mo kay binay??</t>
  </si>
  <si>
    <t>Daw high blood si Mar Roxas ba??</t>
  </si>
  <si>
    <t>Duterte: "my friends here, Miriam and Grace."
Sorry Mar, Sorry Jojo di kayo friends :((
#PiliPinasDebates2016 #PiliPinas2016</t>
  </si>
  <si>
    <t>PPCRV Presidential candidate results: (PARTIAL) as of 10:30 p.m.
1 - DUTERTE- 12,263,802
2 - ROXAS-7,024,106
3 -... https://t.co/3cIH7Ekhdc</t>
  </si>
  <si>
    <t>BINAY, please wag puro Makati. You are the incumbent VP for God's sake!</t>
  </si>
  <si>
    <t>VP Binay hits admin's "selective relief" in Lando-hit areas | via @jv_arcena</t>
  </si>
  <si>
    <t>MAKA BWST NING AD NI MAR ROXAS HA DAKONG BORET KAAYO PAG PUYO</t>
  </si>
  <si>
    <t>@ChaseCustodio Feeling ko sure sa isa sa mga senators e si Nancy Binay. ??</t>
  </si>
  <si>
    <t>Pangatlo na ??</t>
  </si>
  <si>
    <t>#MarRoxasIsMyPresident #Halalan2016</t>
  </si>
  <si>
    <t>* Kung hindi ka taga Makati ,
hindi mo pwedeng husgahan ang mga #BINAY ?</t>
  </si>
  <si>
    <t>ONLY BINAY daw...</t>
  </si>
  <si>
    <t>Escudero kay Binay: Dapat sumagot siya sa Senado. Pero ngayon wala na siyang choice kundi sagutin niya yan sa Korte. #DZMMTeleIkawNaBa</t>
  </si>
  <si>
    <t>?? #Halalan2016</t>
  </si>
  <si>
    <t>Sana lahat ng nagpapicture kay Binay ay iboto siya.??</t>
  </si>
  <si>
    <t>Memorize na ng kapatid ko commercial ni binay ??</t>
  </si>
  <si>
    <t>Sigurado mahahati ang boto kay Miriam at Duterte. Please, sana wag manalo si Binay!!!!! #Duterte2016</t>
  </si>
  <si>
    <t>ako lang ba yung bwisit n bwisit kapag nakikita mga ads ni Mar Roxas sa TV? Lalo na yung linya nya na
"Hindi ako magnanakaw"
 #AyawSaDILAW</t>
  </si>
  <si>
    <t>Kahit talo si @VPJojoBinay sa presidential elections sya parin. ONLY Binay ?</t>
  </si>
  <si>
    <t>@gladisgusting @hazelpajel @xiasssss @Jmaluchee Q2. Anong masasabi mo kay Mar Roxas bukod sa amoy palengke sya? ??</t>
  </si>
  <si>
    <t>di ko matanggap na si Mar Roxas PANG SECOND SYA! #AyawSaDilaw</t>
  </si>
  <si>
    <t>@maga_justine @BilangPilipino @News5AKSYON @alanpcayetano hindi nmn sa pgiging bias ako ah ? DapatBinay Talaga.</t>
  </si>
  <si>
    <t>@FoxyCamiie ibang klase talaga tambalan nyo ni binay haha</t>
  </si>
  <si>
    <t>Mar Roxas: Walang drama, trabaho lang.
Ah, trabaho mo na palang mag traffic sa EDSA at magbuhat ng isang sakong sibuyas. #ABSCBNONESIDED</t>
  </si>
  <si>
    <t>@BawalPasaway Great episode po! Hwag rin kalimutan Mare  Binay is d "Manchurian candidate" sleeper of China. Perfect 4 corrupt governance</t>
  </si>
  <si>
    <t>Freudian slip, VP Binay? Hahaha. Good catch, @ReclaimEDSA!  https://t.co/n6MGnDBj1y</t>
  </si>
  <si>
    <t>Pag ako naging Architect/Lawyer, magtago ka na Binay. Uunahin ko lahi mo.</t>
  </si>
  <si>
    <t>RT @Perryyy23: Galawang Binay! https://t.co/0Utl6NkTiH</t>
  </si>
  <si>
    <t>Only Binay? bakit trending si Bae ugh.</t>
  </si>
  <si>
    <t>LAV for presidential race: Duterte (10,283), Binay (4,375), Poe (1,628), Roxas (1,419), Defensor (1,253) Señeres (2). Source: @commrguanzon</t>
  </si>
  <si>
    <t>Kung yung ginastos ni Grace Poe sa pagpakyaw ng mga bus sa RTMI ay binili na lang niya ng bigas at pinamigay hindi sana sayang.</t>
  </si>
  <si>
    <t>127k for duterte. 93k mar roxas tlga???? Hahahahaha</t>
  </si>
  <si>
    <t>Ako ray nalungkot. Pakyo Mar Roxas, Lp, Trillanes, Abs-Cbn, Tv5 and Gma ????
DUTERTE TILL THE END</t>
  </si>
  <si>
    <t>WALANG NAGAWA SI MAR ROXAS!</t>
  </si>
  <si>
    <t>Tama Ka!!!</t>
  </si>
  <si>
    <t>*dahil sa kanya pwede ka mag-refund... https://t.co/mPpt7orh5G</t>
  </si>
  <si>
    <t>Roxas, bInay, Poe...... Pag may nanalo sa tatlong yan RIP na talaga bansang Pilipinas! #Halalan2016 #NoBioNoBoto #AllSaintsDay</t>
  </si>
  <si>
    <t>Pagkatapos mapanood ang speech ni VP Binay, sabi ni Cong. Erice 'wala naman laman, ampaw na ampaw. Wala specifics puro general accusation'</t>
  </si>
  <si>
    <t>Galawang Desperado Mar Roxas! ????</t>
  </si>
  <si>
    <t>#Election2016</t>
  </si>
  <si>
    <t>Mar wag mo kami ligawan di kami si korina!</t>
  </si>
  <si>
    <t>Umm u know yung mas malayo pa… https://t.co/hoDWZosMLt</t>
  </si>
  <si>
    <t>Mar Roxas ?? https://t.co/VFE3dDvlIn</t>
  </si>
  <si>
    <t>Di pa daw masyadong malakas yung BOOOOOO kaya nagawa pang angkinin na Binay country ang Cebu. #EhDiWow  https://t.co/9zfkaQutfG</t>
  </si>
  <si>
    <t>Binay: "LOVE IS BLIND, SO LOVE ME"
Ako: Hindi pa ako blind, hindi na kita makita.
#NogNogHambog https://t.co/Q2TI1oWLoB</t>
  </si>
  <si>
    <t>@GiaraMrtnz @cartallarachel AHAHAHAHA naalala ko na naman yung "wag kang mag-alala tutulungan ka ni Binay" WAHAHHAHA</t>
  </si>
  <si>
    <t>Halos lahat pabor kay Duterte kaya ewan ko nalang pag nanalo si Roxas.</t>
  </si>
  <si>
    <t>Bwiset duterte pa kayo alam namn nating walang pnagaralan yan eh @alanpcayetano  @AksyonTV  DapatBinay</t>
  </si>
  <si>
    <t>#OnlyBinayUNAsaSamar</t>
  </si>
  <si>
    <t>Passed by the debate venue and literally heard the Roxas, Binay and Poe jingles in succession. Ganda ng mga LSS for today.</t>
  </si>
  <si>
    <t>c binay ngayon, sunod sabado c mar. #WantedPresident</t>
  </si>
  <si>
    <t>Puro yung bank acc ni Rodrigo Duterte hinahalukay ni trillanes ba't di yung yolanda funds na winaldas ni Mar Roxas?</t>
  </si>
  <si>
    <t>@owwzumm i feel bad kay Miriam. Matatalo nanaman ata sya for the 3rd time. And baka manalo pa si Roxas/Poe/Binay dahil dyan ??</t>
  </si>
  <si>
    <t>RT @MetroManela: si grace poe yung overbearing group leader pero hindi naman pala enrolled</t>
  </si>
  <si>
    <t>https://t.co/cNzTt30gcw</t>
  </si>
  <si>
    <t>Madami naman talaga nagawa si Binay, corrupt nga lang</t>
  </si>
  <si>
    <t>Di pa rin maungas sa mga servey sa mga presidentiables next year si mar roxas at si sen grace poe pati si vp binay ang naglalaban sa survey.</t>
  </si>
  <si>
    <t>Sino kaya ang nasa likod ng tvc na full of questions for binay? Clap clap clap ??????</t>
  </si>
  <si>
    <t>HAHAHAAH! Galit ka kay Binay HA!!!! :PPP @eypril09 HAAHAHAHA https://t.co/e6YK5eRLoO</t>
  </si>
  <si>
    <t>Andyan pa rin pala si Binay. #inclusivekunginclusive  https://t.co/7uEA8aESda</t>
  </si>
  <si>
    <t>@rapplerdotcom this is scary #HalalanResults #Halalan2016 kasi mukhang ginagapang na ni Roxas ang pwesto nina Poe...</t>
  </si>
  <si>
    <t>@agudakate hahahaha. Cute mo dyan binay. Hahaha</t>
  </si>
  <si>
    <t>Hay BINAY! DI MO KAYANG SUMAGOT NG MAAYOS! TAKOT KA KAY DUTERTE!</t>
  </si>
  <si>
    <t>Hindi kamo nawala sa isip ni Binay ang mananakaw sa Makati. Char.</t>
  </si>
  <si>
    <t>@IamLeiManiquiz kahit dinamin or natin nakita binayaran sya. Alam mo at alam natin lahat binayaran ang kathniel para kay mar roxas :)</t>
  </si>
  <si>
    <t>Ang population natin ngayon ay 100 million pesos - VP Binay ahhaha</t>
  </si>
  <si>
    <t>si Binay ang kailangan para matapos ang kahirapan !</t>
  </si>
  <si>
    <t>#TVPatrol Roxas, Binay at Poe, bukas sa kanilang health condition #Halalan2016 https://t.co/zBsPJOW8YT</t>
  </si>
  <si>
    <t>Binay: We need 'daang malapad at mabilis' https://t.co/oVusgVq3Pf https://t.co/rr5tZWKbhT</t>
  </si>
  <si>
    <t>Sino get Presidentiable Ang makakabasa nito !!  Binay ? Roxas ? Poe ?   Nakupo.   #Dutertesolid https://t.co/8Dq1UWE7Kz</t>
  </si>
  <si>
    <t>@TurtleGirlHanna nung sa Manila ako lahat nasakyan ko grab a car or taxi na duterte isa lang nag #Binay</t>
  </si>
  <si>
    <t>KAKAMPI MO ANG BATAS.SYNDICATED, ENGLISH. 30 MARCH 2016 Why Erap did not choose Erap, Binay (see https://t.co/I2o2fRK5bb   )</t>
  </si>
  <si>
    <t>Mar Roxas: Excited na akong umupo sa Malacanang.</t>
  </si>
  <si>
    <t>#daangmatuwid</t>
  </si>
  <si>
    <t>Basta ewan ko na lng pag di Binay pa banda huli ang manalo dyan ??</t>
  </si>
  <si>
    <t>statesman + MARangal = statesMAR</t>
  </si>
  <si>
    <t>#SwitchToMAR #PHVoteRoxas ??</t>
  </si>
  <si>
    <t>dito na lang ako sa twirrer mag-iingay mej nakakairita ang FB news feed coz mar roxas</t>
  </si>
  <si>
    <t>"Dahil kay #Binay ang mga senior citizens sa Makati buhay senyorito at senyorita"- This is the most stupid claim I heard so far #Halalan2016</t>
  </si>
  <si>
    <t>Bakit hindi pa nagko-concede si VP #Binay ? Anong hintay nya Pasko? O umaasa pa din siyang manalo? Sayang kasi ang speech ha ha #Halalan2016</t>
  </si>
  <si>
    <t>"@ItsSuperJhakez: Binay: Kahirapan
Miriam : Economy
Duterte: Criminality
Poe : Agriculture
Roxas: Tsinelas ni Korina" ???</t>
  </si>
  <si>
    <t>binay, not convincing ?? totohanin mo kasi</t>
  </si>
  <si>
    <t>#PiliPinasDebates2016 yung sinasabi ni POE na papakainin nya ang mga public schools ng tanghalian? Hays drawing</t>
  </si>
  <si>
    <t>#POE2016</t>
  </si>
  <si>
    <t>HALA NA HULOG LOG LOG</t>
  </si>
  <si>
    <t>Naiinis ako kase close fight si Roxas at Poe. Akala ko nga walang boboto dyan ee #Halalan2016</t>
  </si>
  <si>
    <t>Pero ang hassle ng matataas sila roxas poe at binay kay MDS. Wew ??</t>
  </si>
  <si>
    <t>It seems unlucky for P-Noy and Mar Roxas
DAANG MATUWID NGA, MAY NAGTATANIM NAMAN NG BALA.
Naku, di bale nang... https://t.co/dqfL8db6PP</t>
  </si>
  <si>
    <t>Hacienda BINAY:"Hindi naman talaga ganoon kalaki ang aming pag-aari. Wala kaming hasyenda.”  BINAY https://t.co/533GZiLvsE</t>
  </si>
  <si>
    <t>Wag si Miriam mamatay na yan--Tingin mo mabubuhay ka kay Duterte,Roxas,Poe,Binay#SiMiriamAngSagot #Miriam2016 #PilipinasDebates2016 #NO2DU30</t>
  </si>
  <si>
    <t>#NatamemeKayoNoh</t>
  </si>
  <si>
    <t>@BilangPilipino @alanpcayetano @VPJojoBinay just mind ur campaign. Ksi kulelat ka. Talo kna. #OnlyBinayUNAisIlocos</t>
  </si>
  <si>
    <t>Ilang DNA tests pa ba ang kailangan? One to magsawa just like Binay?  https://t.co/8yF1CjfyqK</t>
  </si>
  <si>
    <t>VP BINAY, TINAWAG NA TEAM 'GALING SA HIRAP' ANG UNA @jv_arcena @Luchitweet https://t.co/GPcfrg6jkP (via @News5E)</t>
  </si>
  <si>
    <t>@Dharleneee all for the love for MAR ROXAS ???? HAHAHAHAHAHAHA</t>
  </si>
  <si>
    <t>@ricaangeloves Hahahaha. Rica Binay. Lol</t>
  </si>
  <si>
    <t>Sorry na *binay tone* :&amp;gt; @judibanania</t>
  </si>
  <si>
    <t>@rebeccarlos edi sabihin mo kay mar roxas</t>
  </si>
  <si>
    <t>@JMainDo @enadpogi17 @kaylaebora kontrabida talaga tong si Binay.</t>
  </si>
  <si>
    <t>Missed today's proclamation rallies? Here's a rundown of each tandem's.</t>
  </si>
  <si>
    <t>Jejomar Binay and Gringo Honasan:... https://t.co/s6CqDaRCuB</t>
  </si>
  <si>
    <t>Duterte poe or miriam... but pls not mar or binay ??</t>
  </si>
  <si>
    <t>Mar Roxas, DESPERADO KA. Kulang nalang pati Alien sabihan mo na iboto ka. #Eleksyon2016</t>
  </si>
  <si>
    <t>‘Ang Pagiging Pangulo Po Ay RESPONSIBILIDAD, Hindi OPORTUNIDAD’ — Open Letter To Binay  https://t.co/CeycOCbPcN #OpenLetterToBinay</t>
  </si>
  <si>
    <t>Tumigil ka na the more na binabagsak mo si mayor mas dumarami kaming nagmamahal sa kanya wag desperado masyado @MARoxas #NOTOMARROXAS</t>
  </si>
  <si>
    <t>Duterte - 88,789
Mar - 64,606
Poe - 53,255
Binay 38,317
Miriam - 10,715
via PPCRV. Partial &amp;amp; unofficial
PH VOTE Duterte</t>
  </si>
  <si>
    <t>VP Binay di kampante sa kabila ng pangunguna sa mga survey</t>
  </si>
  <si>
    <t>Hindi pa kampante si Vice President Jejomar Binay sa... https://t.co/qn120izPHw</t>
  </si>
  <si>
    <t>@krizamarzan @Senyora kay binay ako natawa!!</t>
  </si>
  <si>
    <t>#DayaangDilaw</t>
  </si>
  <si>
    <t>@wawam Maybe. But even the staff, guards and the maids here (and my driver) and I talk. I hear Duterte, Poe, Binay. No Mar.</t>
  </si>
  <si>
    <t>Bakit ganun,
Mas mukhang lolo pa itsura ni Mar Roxas kesa kay Duterte? 
#KayDUTERTEako</t>
  </si>
  <si>
    <t>@ANCALERTS matagal na. Tanungin mo si Binay.</t>
  </si>
  <si>
    <t>@papaparapapao BINAY KA? HAHAHAHAHA.</t>
  </si>
  <si>
    <t>LSS Only Binay</t>
  </si>
  <si>
    <t>BETA | #NEWSROOM5: VP BINAY: KAHIRAPAN AT HINDI KORAPSYON ANG 'MORAL PROBLEMA NG BANSA</t>
  </si>
  <si>
    <t>For more videos visit us... https://t.co/CMBYRiZlpD</t>
  </si>
  <si>
    <t>"Only Binay"
"Ipagpapatuloy ko ang nasimulan ni FPJ"
"Ako si Mar - trabaho lang, walang drama"
"Patay kayo"
Me: https://t.co/P9ojtCP6Gp</t>
  </si>
  <si>
    <t>Sayang po yung magagandang posters nyo laban sa #Kto12 , Sen @TrillanesSonny . Sana focus n lng kayo sa mga Binay.</t>
  </si>
  <si>
    <t>Palasyo kay Binay: Mindanao power shortage, hindi pinapabayaan
Kinontra ng Malacañang ang kritisismo ni Vice... https://t.co/dGMowhLMUD</t>
  </si>
  <si>
    <t>@nsabl @SlvdrClarissa may nangangampanya kanina sa dau. Mar Roxas dw. 30mins trapik</t>
  </si>
  <si>
    <t>Hala ka Mar Roxas slowly creeping in. Ayan na siya @youfoundMigs</t>
  </si>
  <si>
    <t>Nandamay ka pa ?????? baka si atr binay sa LSPU yan ahh ??????@jerickogener</t>
  </si>
  <si>
    <t>Dear VP #binay :</t>
  </si>
  <si>
    <t>RT @interaksyon: Trillanes: Nag-create ako ng isang dambuhalang kaaway tulad ni Binay. #BilangPilipino</t>
  </si>
  <si>
    <t>Bakit aasa sa foreign investors Binay? Bakit intro mo nanaman tatay mo Poe?</t>
  </si>
  <si>
    <t>@JAYDEEAF @jayyypanget WALA EH! orayt! only binay can touch my skin  ?? ??</t>
  </si>
  <si>
    <t>Hindi talaga! (see pic) NO to Mar Roxas! https://t.co/Lxn65ZTD2f</t>
  </si>
  <si>
    <t>#GracePOE2016</t>
  </si>
  <si>
    <t>#LabanPOE https://t.co/LDndspUTas</t>
  </si>
  <si>
    <t>Nangunguna ngayon sa bilangan sina Mayor Duterte at Sen. Marcos pumapangalawa naman sina Roxas at Rep. Robredo.... https://t.co/Zt968VfKSp</t>
  </si>
  <si>
    <t>@ALDUBFanBoysPH Malamang si Binay! Malakas yun e! Haha! #ALDubEBTamangPanahon</t>
  </si>
  <si>
    <t>RT @Politiko_Ph: Binay on UNA deserters: Kunsensya na lang</t>
  </si>
  <si>
    <t>https://t.co/B7ZHhm1QYN</t>
  </si>
  <si>
    <t>@_Stephynie nagcacamouflage ang ash sa kanya te. Binay lang ang peg</t>
  </si>
  <si>
    <t>Madami pang nakulimbat na pera.</t>
  </si>
  <si>
    <t>Magulat nalang tayo konti nalang agwat ni roxas Kay duterte ?????? #DayaangMatuwid</t>
  </si>
  <si>
    <t>To Mr. MAR ROXAS! kahit angkinin mo na lahat ng artist ng abs cbn. Hindi mo pati matatalo o mapipigilan na iboto ng mga tao si Duterte!okay??</t>
  </si>
  <si>
    <t>RT @LaLigaya: Kung hindi tumakbo si Grace Poe bilang presidente, hindi nalaman ng mga ordinaryong mamamayan ang citizenship issue na to.</t>
  </si>
  <si>
    <t>Nawala kinang ni Poe, noh? Nvm Mar Roxas. Never naman siya kuminang.</t>
  </si>
  <si>
    <t>Ilan kayang patalastas pagagawa ni Binay? Kotang kota na, artista ba o presidente?</t>
  </si>
  <si>
    <t>GO BINAY! #BINAY</t>
  </si>
  <si>
    <t>#RoxasRobredo2016  iboto natin! https://t.co/3yO0IGWwep</t>
  </si>
  <si>
    <t>Hay naku Mar Roxas, busy sa pagtratrabaho yung mga tao. Wag mo na sila abalahin pa. https://t.co/ifbpaBBC8L</t>
  </si>
  <si>
    <t>Hindi na mangyayare ang nakaraang mga sakuna kay Binay #OnlyBinayMagAangatSaTacloban</t>
  </si>
  <si>
    <t>‘Panibagong alegasyon ni Binay, imahinasyon lang’ https://t.co/bGCpqEWl3X | via Brigada News Philippines</t>
  </si>
  <si>
    <t>totoo pala talaga yung kahit duterte yung binto mo, kay roxas nag cacount yung vote ????</t>
  </si>
  <si>
    <t>ngayon ko lang nakita tong si binay ngumiti ng ganito ulet ha hmm?</t>
  </si>
  <si>
    <t>Mar Roxas to Poe: Sabihin mo lang kung kelan at saan. Open-minded ka ba sa business? Usap tayo.</t>
  </si>
  <si>
    <t>Poe: *seen 5:53 PM*</t>
  </si>
  <si>
    <t>si binay yung gustung-gusto mo pa rin ipaglaban kahit gaano pa kasama tingin ng ibang tao sa kanya. wala lang, feeling mo kasi siya na e ??</t>
  </si>
  <si>
    <t>@interaksyon ipagpatuloy nyo lang yan pero hindi nyo masisira ang suporta namin kay VP Binay</t>
  </si>
  <si>
    <t>May rason kung bakit di si Mar Roxas ang pinatakbo nung huling halalan.. Malamang si Joseph Estrada ang pangulo ngayon</t>
  </si>
  <si>
    <t>Puro ka naman pangako eh.Hindi mo  naman kayang tuparin@MARoxas roxas.??kaya kay@SenGracePOE tayo para sa Gobyernong May Puso?
#AyawSaDILAW"</t>
  </si>
  <si>
    <t>Si Mar Roxas po ang desperadong disenteng tao ?</t>
  </si>
  <si>
    <t>PNP dinepensa ng Palasyo laban sa bintang na panggigipit sa Pamilya Binay | @albarmarch22</t>
  </si>
  <si>
    <t>Sino pa ba? ONLY BINAY HAHAHAHAHA LSS</t>
  </si>
  <si>
    <t>Me: Una si Duterte, Pangalawa si Roxas.
Mom: Pangalawa si Roxas? Syempre dinaya na yan.
Me: *nods*
Kinakabahan ako sa magiging resulta ??</t>
  </si>
  <si>
    <t>Ako din! Mas irerespeto mo ang taong alam kung kailan magpapakumbaba! Kaya fo lang, Mar Roxas! #RoxasNa https://t.co/5rS3Ky7Mxv</t>
  </si>
  <si>
    <t>Buti pa rappler nag-apologize re taking Mar Roxas' statement out of context. E yung ANC? Nag-sorry ba kay MDS sa headline re BBM as VP?</t>
  </si>
  <si>
    <t>Buti nakita pa kay Binay yung ash kahapon. Hehez</t>
  </si>
  <si>
    <t>Good fight, senator. Maraming salamat dahil hindi kayo pumayag sa napaka-indecent proposal ni Mar Roxas.  https://t.co/AShp90EaoH</t>
  </si>
  <si>
    <t>me @ mar roxas. https://t.co/IwT5KHG6a3</t>
  </si>
  <si>
    <t>anong meron kay binay ? ????</t>
  </si>
  <si>
    <t>KABAHAN NA ROXAS AT TRILLANES #Eleksyon2016</t>
  </si>
  <si>
    <t>Pag ito talaga si Mar Roxas pa manalo,literal gusto ko na umalis ng Pinas.....</t>
  </si>
  <si>
    <t>Nabalitaan ko lang yung MMK na tungkol sa buhay ni leni robredo, kada commercial si mar roxas daw ang lumalabas. Biasity lvl 1m #ABSCBNFAIL</t>
  </si>
  <si>
    <t>Laptrip talaga tong commercial ni Binay hahaha</t>
  </si>
  <si>
    <t>MOOreKiligMoments WithLOISHUA</t>
  </si>
  <si>
    <t>#PushAwardsLOISHUA</t>
  </si>
  <si>
    <t>Si Binay ayaw pa mag concede! Pakigising nga.</t>
  </si>
  <si>
    <t>BAKIT SI MAR Namimigay ng envelope</t>
  </si>
  <si>
    <t>BAKIT SI POE Nanghahakot sa bus</t>
  </si>
  <si>
    <t>BAKIT SI BINAY Nangungurakot</t>
  </si>
  <si>
    <t>Ito dahilan kung BAKIT SI MIRIAM dapat iboto</t>
  </si>
  <si>
    <t>Binay: Masakit ang mga binitiwang salita laban sa akin at aking pamilya. Ngunit mas masakit na makita kayong naghihirap. | @janvicmateo</t>
  </si>
  <si>
    <t>Honasan on corruption charges vs Binay: Dapat sa tamang korte ito. Hindi by trial by publicity #IkawNaBaHonasan https://t.co/BLzHgvDiJn</t>
  </si>
  <si>
    <t>bat kaya bitter parin ung maka MDS bakit di nalang maging happy AHAHAHA atleast di si Roxas or Grace Poe</t>
  </si>
  <si>
    <t>@cemberella BINAY BLING, DAFUQ?! https://t.co/dvOyKZrQCp</t>
  </si>
  <si>
    <t>6. Only Binay</t>
  </si>
  <si>
    <t>7. Cara Kendall On PH 2016</t>
  </si>
  <si>
    <t>8. BATB</t>
  </si>
  <si>
    <t>9. Miles</t>
  </si>
  <si>
    <t>10. Monica Sacay</t>
  </si>
  <si>
    <t>2015/11/22 01:53 PHT #trndnl https://t.co/dRwxiUtCOV</t>
  </si>
  <si>
    <t>Nakakuha si Binay ng 29 %  sa survey na nilahukan ng 1200 respondents na mga validated voter.</t>
  </si>
  <si>
    <t>Pamilyang Pilipino</t>
  </si>
  <si>
    <t>Takuza, Tagay at Kung Bakit May Tulog si Mar Roxas https://t.co/L0drl75zOZ via @societyofhonor</t>
  </si>
  <si>
    <t>But don't get me wrong, I considered Poe and Duterte parin pero wala eh, #Miriam2016 talaga mga momshie.</t>
  </si>
  <si>
    <t>#ALDUBLoveLock The BIAS T.V Network Award Goes Too!?!!!? Pati bata nadadamay GO #DU30</t>
  </si>
  <si>
    <t>VP Binay visits #LandoPH victims in Isabela. @rapplerdotcom https://t.co/icNg4rogsG</t>
  </si>
  <si>
    <t>Sumipot daw si Binay sa #TheLeaderIwant kaso naka-all black daw kaya...</t>
  </si>
  <si>
    <t>Binay @isabeylicious ??????</t>
  </si>
  <si>
    <t>@_Jugado 2 pa ako. Kay binay at kay algeb. Ayun nga, nagyuyugyugan pa atm. Hays :'(</t>
  </si>
  <si>
    <t>Binay's Ad ????</t>
  </si>
  <si>
    <t>Bakit dahil kay binay... Andaming nawalang pondo Para sa pilipinas? Hahahahaha! Kasi naman eh paulit ulit ??</t>
  </si>
  <si>
    <t>@genecurlsss Si Binay</t>
  </si>
  <si>
    <t>"Papalitan na daw pangalan ng MRT.. Mar Roxas Transit." ?? #DZBB</t>
  </si>
  <si>
    <t>Dapat sila sotto revila lapid binay honasan trillanes estrada ay ginanito rin ni davila https://t.co/1ab3i8WJ8P</t>
  </si>
  <si>
    <t>maypag mag Barangay Tanod ka Mar Roxas bagay pa kaayo</t>
  </si>
  <si>
    <t>RT @francesgarra: Si binay lagi nalang binibida yung pagkain ng nakakamay kasama ng mga pinoy. HAHAHHAHA HUYYYY TAMA NA YAN! Walang naniniw…</t>
  </si>
  <si>
    <t>#UNTVRepaso2015 Dismissed Makati Mayor Binay, sinampahan ng bagong plunder complaint sa Office of the Ombudsman [18-12-2015] [NY-A1801]</t>
  </si>
  <si>
    <t>RT @Escalonesss: kapag si Binay kaya naging presendente tatawagin kaya siyang P-Nay?! Tanong lang HAHAHAHA</t>
  </si>
  <si>
    <t>Baka si live debate aabsent yung mga shungang kandidato kasi walang maisagot.</t>
  </si>
  <si>
    <t>#CircusPolitics</t>
  </si>
  <si>
    <t>Yung strategy niyo po obvious na yan. Duterte tapos Roxas kaya png mahabol. Tapos sa huli si Roxas lalabas. Edi wiw! Pati kay marcos at leni</t>
  </si>
  <si>
    <t>Binay puro Citizenship lang pwedeng itanong? C'mmon!!!</t>
  </si>
  <si>
    <t>#GracePoeAKO</t>
  </si>
  <si>
    <t>VP Binay sasamahan kita sa paglaban sa kahirapan..</t>
  </si>
  <si>
    <t>@Senyora @rizzaa_mae hindi naman bagay opposite ni Binay si Alden..at para walang masabi na nagiindorse sya ng kandidato.</t>
  </si>
  <si>
    <t>#VoteMaineFPP #KCA</t>
  </si>
  <si>
    <t>#philippines #eleksyon2016</t>
  </si>
  <si>
    <t>Bakit mo iboboto si binay? Kasi kakulay mo? -Papa ??</t>
  </si>
  <si>
    <t>ang galing ni Binay hahah https://t.co/2sWNsMQV3S</t>
  </si>
  <si>
    <t>Pareho silang may mabigat na bagahe. Duterte = HR violations; Binay = corruption. #NoToDuterte #NoToBinay https://t.co/XUxll3y1CB</t>
  </si>
  <si>
    <t>#TYForTheLoveMadlangPeople</t>
  </si>
  <si>
    <t>#RoxasWantedPresident https://t.co/BM6UNvPPPN</t>
  </si>
  <si>
    <t>@maracepeda the pain the feels grabe siguro tlg. Abby Binay stay strong VP Binay fight. #OnlyBinayInMakatiSanKaPa</t>
  </si>
  <si>
    <t>i think walang tatalo sa level ng pagiging balimbing ni remulla sa ginawa nya kay binay</t>
  </si>
  <si>
    <t>@GMaaalit *binay's commercial* hahahaha</t>
  </si>
  <si>
    <t>Gigil na sa mga Binay, gigil pa sa LP. JAHSVZHABSVAJABSJSVSKA</t>
  </si>
  <si>
    <t>Nakakataas kilay figures ni Roxas ky Poe. Tsk. Wag lang xa hahabol ky Duterte. Alam na this pag nagkataon. #Eleksyon2016 #DapatTama</t>
  </si>
  <si>
    <t>Alam ko yan. Yan yung ginagawa namin kapag pupunta kami ni VP Binay sa Sogo.</t>
  </si>
  <si>
    <t>Alma Moreno for Senator!  https://t.co/W2HXoPhLbm</t>
  </si>
  <si>
    <t>Mar Roxas kasi di umatras eh panalo sana si Poe. :))))</t>
  </si>
  <si>
    <t>Saw a Mar Roxas poster and punched his face. Sana na feel niya yon irl</t>
  </si>
  <si>
    <t>#ABSCBNNEWSHOAX  news ng abias cbend baklas poster ng mmda walang pinakita na tinatangal ang poster ni mar roxas whaaahhh biased talaga</t>
  </si>
  <si>
    <t>@ANCALERTS puro kayo patama kay VP Binay pero hindi matitinag yung suporta namin sa kanya</t>
  </si>
  <si>
    <t>@JoshtineAnne hahaha wala naman talagang tax ang minimum wage. Hay nako Binay.</t>
  </si>
  <si>
    <t>Why Mar after Yolanda? "Hindi alam ng lahat..." #RoxasRobredo #SwitchToMAR #SilentNoMore https://t.co/QnF9BDwAot</t>
  </si>
  <si>
    <t>Samahan natin sina Mar at Leni ituloy, palawakin, at patibayin ang Daang Matuwid. #RoxasRobredo https://t.co/HPk3yrsZgN</t>
  </si>
  <si>
    <t>@RagingPotatoooo ako hindi kakain? Asa naman hahaha tsaka mas maputi kaya ako kay binay ??????</t>
  </si>
  <si>
    <t>@nicajavier_ Yan si Binay! Hahahahahahah.</t>
  </si>
  <si>
    <t>Brigada News Update! - Desisyon ng SC sa suspension order kay Junjun Binay, ilalabas ngayong araw  - https://t.co/sUkMEvlfzi #brigadanews …</t>
  </si>
  <si>
    <t>PNoy, Mar Roxas and Trillanes, magtago na kayo! Matitikman niyo ang bagsik ng isang api. ?? #DuterteDay #Duterte2016</t>
  </si>
  <si>
    <t>Duterte fans, 'wag pakasisiguro.
Mar fans, partial pa lang yan.
Poe fans, same to you.
Binay fans, 'wag bitter.
Miriam fans, stay classy.</t>
  </si>
  <si>
    <t>Si Binay ang binoto pero si Roxas ang lumalabas. Hays. Kasalanan daw ng Administration ??</t>
  </si>
  <si>
    <t>BACOLOD MAYORALTY AS OF 7:17PM
1. DUTERTE, RODY (PDPLBN); 7,034,664
2. POE, GRACE (IND;) 4,012,417
3. ROXAS, MAR... https://t.co/P79fSZ0qej</t>
  </si>
  <si>
    <t>@binayssss tss. Kanino ko itatanong? Sa nagtext sayo na humble ka? Hay nako binay! ??????</t>
  </si>
  <si>
    <t>Wala kay pulos mar roxas... #noTo??RORO                            #YestoDUCAY https://t.co/hIMOI8t3pA</t>
  </si>
  <si>
    <t>LSS nanaman ang Only Binay hahahuhuhaha #OnlyBinay #binay2016</t>
  </si>
  <si>
    <t>https://t.co/yKUMxARUVP</t>
  </si>
  <si>
    <t>Binay: Sa print media, nasasala 'yan unlike sa online. | via Aya Yupangco</t>
  </si>
  <si>
    <t>Si Duterte at Santiago lang please. Wag si Poe at Mar. Utang na loob. #PiliPinasDebates2016</t>
  </si>
  <si>
    <t>Buti pa Jejomar Binay kumakapit kahit alam na talo na sya, ikaw pa kaya, ??</t>
  </si>
  <si>
    <t>grabe nakakainis sina pnoy! go binay ikaw p rin kakampihan namin! #binayforever</t>
  </si>
  <si>
    <t>Tinawag namang hindi patas ng kampo ni Vice President Jejomar Binay ang mga resolusyon ng Office of the @OmbudsmanPh.</t>
  </si>
  <si>
    <t>BINAY daw siya oh pero nagpa register as a Volunteer ni Duterte. Muahahaha ?? @ Duterte Campaign… https://t.co/M8Mlxo9StG</t>
  </si>
  <si>
    <t>Grace madi-disqualify, Binay makukulong. MAR WALANG "K" MAGING PANGULO! - DUTERTE.  Alamin sa BULGAR! http://t.co/qqOjc1IEiA</t>
  </si>
  <si>
    <t>@ngetsyyy diba diba diba?! Go for Binay ??</t>
  </si>
  <si>
    <t>Patuloy ang paghahanda para bukas! Tulong tulong tayo! Walang maiiwan. Walang bibitaw. Sama sama.</t>
  </si>
  <si>
    <t>#RoxasRobredo2016 https://t.co/aXCLb7K4aI</t>
  </si>
  <si>
    <t>@BarzegarMilca Poe or Roxas ateee. hehez, pero di pa naman ako botante, i just can't wanna know why there are sooo many fans of DU30</t>
  </si>
  <si>
    <t>Don't me Binay! Ayaw mo pa umamin e. Juskooooo! ?? #PiliPinasDebates2016 #DuterteTayo</t>
  </si>
  <si>
    <t>@chualyssarose si binay? Si binay na walang malay? Haha</t>
  </si>
  <si>
    <t>‘@owwzumm i feel bad kay Miriam. Matatalo nanaman ata sya for the 3rd time. And baka manalo pa si Roxas/Poe/Binay dahil dyan ??</t>
  </si>
  <si>
    <t>FULL STORY: Palasyo hindi nababahala sa survey ratings ni Mar Roxas https://t.co/DdDOPbF3AR https://t.co/obGAkXqOMu | via DWIZ 882</t>
  </si>
  <si>
    <t>SAYANG POE ang mga nagbuwis ng buhay para sa ating freedoms during martial law, kung babalik pa tayo dun. #RoxasRobredo</t>
  </si>
  <si>
    <t>Bat d tanggalin ungcommercial ni binay?! Hahaha</t>
  </si>
  <si>
    <t>Pero binay parin akol Go Binay. naks.</t>
  </si>
  <si>
    <t>baka umiiwas si duterte sa mga sagot/tanong kasi ayaw nyang ma-binay? https://t.co/1wkGvM9cbj</t>
  </si>
  <si>
    <t>Ang totoo, kaya hindi nanguna sa bilang si Mar Roxas, ayaw ng mga Pilipino people maging First Lady si Korina Sanchez. HAHAHA</t>
  </si>
  <si>
    <t>#Headlines
Approval at trust rating nina Pangulong Noynoy Aquino at Vice President Jejomar Binay, mas bumaba pa ayon sa Pulse Asia survey</t>
  </si>
  <si>
    <t>sayad na sayad na e.. binay pa lang binanggit nya may sabit na.. super turn off kumbaga hahaha #PrayForAlmaMoreno</t>
  </si>
  <si>
    <t>@mickeeangela yeaaaahhh, sinasabihan nila ko, magmove on na daw ako dun sa ad ni binay, pano ako magmomove on sa bagay na nagpapasaya sakin?</t>
  </si>
  <si>
    <t>Pag si Mar Roxas talaga manalo sa election sorry pero GAME OVER na talaga ang Pinas.</t>
  </si>
  <si>
    <t>Tatakbo si Duterte. So mahahati ang boto ng mga middle class... Pag nanalo si Binay... Fudge, I can't imagine. Ang laki ng chance. #nocure</t>
  </si>
  <si>
    <t>RT ABSCBNNews: Cayetano on terminated Binay inquiry: Sa akin naman very clear ang ebidensya na talagang may massive plunder. | via ANC ALER…</t>
  </si>
  <si>
    <t>Nagsasagutan pa si Binay and Roxas, walang mananalo sa inyong dalawa uyyyy hahahahahahaha</t>
  </si>
  <si>
    <t>n. Mar Roxas</t>
  </si>
  <si>
    <t>#OTWOLTooGood</t>
  </si>
  <si>
    <t>mga bata ng Propagandang Dilaw!! tsk tsk puro kasiraan na lang nila poe, binay at duterte eh! #BiasABSCBN</t>
  </si>
  <si>
    <t>Siraan nyo na si Mar Roxas pero wag nyo na idamay si Cong. Leni Robredo. Si Mar Nalang!</t>
  </si>
  <si>
    <t>Matutulog na sana ako, pero nesfruta. Bigla akong nagising, pangalawa na po si Mar Roxas.</t>
  </si>
  <si>
    <t>Santiago 895K</t>
  </si>
  <si>
    <t>Opinion: Si Poe at Roxas ay halatang nanguuto lang! Wag kami! #PiliPinasDebate2016</t>
  </si>
  <si>
    <t>@ABSCBNNews One of the black propaganda lng yn ng TND kuno. di nyo masisira si VP Binay sa masang Pilipino #PHVoteBinay</t>
  </si>
  <si>
    <t>Si Mar Roxas ang mananalo sa eleksyon dahil siya ang ineendorso ng PCOS. Ihanda na ang mga bomba ?? Tawagin na ang... https://t.co/yD8qHW2vWN</t>
  </si>
  <si>
    <t>Mas pipiliin ko pa si ROXAS kesa kay Binay. Ako pipiliin yon yang wala ng ginawa kundi manisi at naninira? Kawawa knabukas ko dyan</t>
  </si>
  <si>
    <t>YAN SI BINAY!</t>
  </si>
  <si>
    <t>#HalalanResults #Election2016 #DayaangDILAW</t>
  </si>
  <si>
    <t>Dahil nandito si Binay. Wala ng klase. #INIT #haggardface https://t.co/LW7klM3nxT</t>
  </si>
  <si>
    <t>Bakit parang hindi masaya at kumbinsido si Mar Roxas sa sariling TV ad niya? Boom.</t>
  </si>
  <si>
    <t>@alfredpng taga doon si FPG so pabor yan kay Grace Poe</t>
  </si>
  <si>
    <t>Alam naman natin na si Duterte at Miriam ang nangunguna sa survey, bakit pumangalawa si roxas at pang huli si miriam?</t>
  </si>
  <si>
    <t>@Pitoot_18 @nisahpanda haha dubidim ???? in short for duterte, binay and natindim ????????</t>
  </si>
  <si>
    <t>"So blanko parin ung presidente niyo?"
"kay Poe nalang"
"ayaw niyo kay Miriam?"
"gusto namin kaso mas malapit na kalaban si Poe kay Duterte"</t>
  </si>
  <si>
    <t>@Paulelli kung gaano nia k hate si Mar, multiply it a million x, ganun k repulsive si Binay s'kin. But never ko minura or say ng ganyan.</t>
  </si>
  <si>
    <t>sayang ka talaga grace poe ?? pero mas kailangan namin ng pres na may tapang at kayang lumaban para sa bayan ????</t>
  </si>
  <si>
    <t>pag ako binay hindi mo natulungan sa taong mahal ko eh</t>
  </si>
  <si>
    <t>eto tlg. be it miriam or duterte, wag lang roxas o binay. pag si poe, pede na, subukan narin. #Eleksyon2016 https://t.co/QNJcR9Scer</t>
  </si>
  <si>
    <t>Anu ka ngayon #MarRoxas ? Mas madami pa boto si #GracePoe sayo! Dapat ikaw nalang nag give way Mar!! Hahaha #PiliPinas2016 #DutertePaRin</t>
  </si>
  <si>
    <t>Wala pa din akong iboboto. :(</t>
  </si>
  <si>
    <t>Sagot ni Binay kung bakit siya dapat iboto?: “I hit the ground running, I make decisions right away. Wala akong teka-teka.” #WantedPresident</t>
  </si>
  <si>
    <t>Ayan na ang pandaraya ng mga kultong dilaw pumapangalawa na si Mar Roxas ???? #Halalan2016 #HalalanResults</t>
  </si>
  <si>
    <t>@hakutakus duterte - roxas - poe - binay - miriam
marcos - robredo, cant remember the rest, nagpatalastas eh</t>
  </si>
  <si>
    <t>BREAKING: Mar Roxas called on his rival Grace Poe to talk "for the unity of our country." ..takot na sila alam na nilang talo na sila eh</t>
  </si>
  <si>
    <t>Grabe yung pagkakalagay ng ash kay binay. ??????</t>
  </si>
  <si>
    <t>Ito pa po masyado naman po kayong obvious sa PR promotion nyo kay Mar Roxas ?? https://t.co/GteRVMStW3</t>
  </si>
  <si>
    <t>RT @jcnicanor21: @jojovenuts thanks binay super enjoy ako and thanks sa kuya mo na sobrang mabait grabe a uulitin hehehhe</t>
  </si>
  <si>
    <t>Feel na feel na ni Binay pagiging head of state. Hahahaha. #NoToBinay https://t.co/cT05sNRR2T</t>
  </si>
  <si>
    <t>@airaameiii HAHAHA tas may nakausap kasi akong pro binay. Nakita ko yung eagerness na iboto si Binay</t>
  </si>
  <si>
    <t>@JuaninoClaudine idol ko si binay hahaha</t>
  </si>
  <si>
    <t xml:space="preserve">ROXAS-ROBREDO sa May 9! Diretso lang! Walang liliko! Daang Matuwid pa rin! </t>
  </si>
  <si>
    <t>O ano masasabi nyo mga "taga norte"? Kalintianan nindo. Move on na. Si Binay lang ang naghihintay ng poreber. ?????? https://t.co/eGIW6xRdgB</t>
  </si>
  <si>
    <t>Ano kaya kung kasing itsura ng mga anak ni Binay si Sandro? What will happen? :(((</t>
  </si>
  <si>
    <t>Si kid pena hehehe dati junjun binay https://t.co/eyNisxaC2e</t>
  </si>
  <si>
    <t>• Nagpa pic lang siya sa CDO Limketkai bomb site. Ditched the police briefing &amp;amp; went back to the airport.</t>
  </si>
  <si>
    <t>konkretong  plano para sating bayan ang meron ang ating VP Binay.</t>
  </si>
  <si>
    <t>Bakit kung Di ba tatakbo c Duterte may choice pa ba? Santiago? Pinagdaanan na rin sya ng panahon. She's done. #Duterte2016</t>
  </si>
  <si>
    <t>Binay gaming???? https://t.co/DgejYIQTN6</t>
  </si>
  <si>
    <t>Sorry Mar Roxas, hindi ko makita sa hinaharap na ikaw ang magiging presidente. Pwe! #AyawSaDILAW</t>
  </si>
  <si>
    <t>Bakit mo pipillin ang isang puppet kung meron namang Mar Roxas na may sariling isip at paninindigan na kayang patakbuhin ang bansa? WAG POE</t>
  </si>
  <si>
    <t>Pag nanalo si Mar Roxas sisinghot ako ng tsinelas.</t>
  </si>
  <si>
    <t>@News5AKSYON @mongualvez Walang pinipiling pagkain si VP Binay ohhh. #OnlyBinayBFF</t>
  </si>
  <si>
    <t>Paawa effect si Binay. Humor si Miriam. Getting rid of corruption si Duterte. Focusing on Mindanao si Poe. "Pet ako ni Aquino" si Roxas.</t>
  </si>
  <si>
    <t>Yan na naman patalastas ni binay gagu.</t>
  </si>
  <si>
    <t>me: #PSYPagyanig https://t.co/mEBVbDUvXY</t>
  </si>
  <si>
    <t>Duterte nangunguna sa partial at unofficial count ng @inquirerdotnet, pangalawa si Roxas, pangatlo si Poe</t>
  </si>
  <si>
    <t>HOMAYGAHD Mar Roxas! Enough with the paawa ADS! I want to bite my elbow everytime I see it! #ElectionNears</t>
  </si>
  <si>
    <t>pag napapanood ko ung campaign advertisment ni binay naalala ko emman ????????</t>
  </si>
  <si>
    <t>Nako si Mar Roxas pala ang iblock voting ng mga ano. Haysss</t>
  </si>
  <si>
    <t>Wag lang si Roxas at Binay pleaseeee :'(((</t>
  </si>
  <si>
    <t>Ano bang wala si Miriam na meron kay Roxas or Binay at mas nanguna sila?</t>
  </si>
  <si>
    <t>Sabi nila madadaya daw yan ni mar roxas. Kasi pangsecond daw siya.  #HalalanResults</t>
  </si>
  <si>
    <t>Roxas or Poe na lang daw.. Sabi ko, DU30 na lang kesa dyan sa 2. Ayaw nya daw. Sabi ko, sure W na yan si digong. Eh Bakit pa raw nag-uusap ??</t>
  </si>
  <si>
    <t>bat sa dame ng pwedeng suportahan ni Gloc-9 si Binay pa.</t>
  </si>
  <si>
    <t>RT @yogibenj: What if may sariling Christmas station ID si Binay?</t>
  </si>
  <si>
    <t>Kainis naman ng commercial ni binay</t>
  </si>
  <si>
    <t>REAKSYON | 'AGUINALDO DOCTRINE,' GINAMIT NI JUNJUN BINAY SA PAGKUWESTYON SA KANYANG PREVENTIVE SUSPENSION
FULL... https://t.co/AZLPtOrmaR</t>
  </si>
  <si>
    <t>Plunder sa mag-amang Binay, inirekomenda sa partial report ng Senate Blue Ribbon subcommittee https://t.co/OC1AHQdOh6 | via Radyo Inquirer…</t>
  </si>
  <si>
    <t>@fugou @jenktheradical @commrguanzon @MARoxas mas ok p kung si poe kung manalo wag lng si @MARoxas juicekolord! Disaster ang pinas</t>
  </si>
  <si>
    <t>Dear #MarRoxas,
Wala kameng pakialam kung anong suot mo sa bahay. Di kame uunlad dyan. Mas "tattered" ba yan kesa sa suot ko?
#PHVote</t>
  </si>
  <si>
    <t>Palagay ko  nangangampanya na si VP Binay? wag mo sana kalimutan na ikaw pa rin ang Vice Pres ng Pilipinas. https://t.co/mBeCnfs9LD</t>
  </si>
  <si>
    <t>So what's next Abs Cbn, special appearance of Mar Roxas in Pangako Sa'yo then special number of LP Senatorial bets in ASAP? Sows naman</t>
  </si>
  <si>
    <t>"2nd daw si Mar Roxas" https://t.co/Ncd44YTXIx</t>
  </si>
  <si>
    <t>"Maganda mata ni binay, corrupt ng corrupt" :(((((((((( hahahahahahahahahahahaha</t>
  </si>
  <si>
    <t>Dapat si MAR ROXAS ANG NASA BOTTOM HINDI SI MAAM MIRIAM #HalalanResults</t>
  </si>
  <si>
    <t>At dahil na-bored ako, Pinagtripan ko si Nancy Binay sa viber  Hahahaha :))) Laughtrip ka @aymkimarrianne ?? http://t.co/JgBucWXdjU</t>
  </si>
  <si>
    <t>Manila city, partial results
1. Duterte- 17,574
2. Poe- 10,219
3. Binay- 5,028
Hi Silent Majority ?? https://t.co/TbxEvAHPTK</t>
  </si>
  <si>
    <t>Tama kaming mga maka Duterte ano! Halata na si Mar at Poe. #AyawSaDILAW</t>
  </si>
  <si>
    <t>Ang mga taga Pasig ay nasa #DaangMatuwid #RoxasRobredo2016 #RoxasRobredo #RoRo https://t.co/2lcrvYRQae</t>
  </si>
  <si>
    <t>Mukhang ambait bait ni Poe noh? Ang hirap kasi sa mabit, naaabuso. Di natin kailangan ng mabait na Pangulo ngayon eh! #PiliPinasDebates2016</t>
  </si>
  <si>
    <t>Sa tingin mo, kapag nanalo si Mar Roxas, maitutuloy ba niya ang tuwid na daan? If yes, anu-ano ang mga itutuloy niya?</t>
  </si>
  <si>
    <t>Lord utang na loob wag sina Roxas at Binay.</t>
  </si>
  <si>
    <t>Walang imposible sa dayaang matuwid. Habol Mar Roxas! 6M na LANG!!! #Eleksyon2016 ??????</t>
  </si>
  <si>
    <t>#KCA</t>
  </si>
  <si>
    <t>#Repost</t>
  </si>
  <si>
    <t>No to Mar Roxas na iresponsable, Grace Poe na hindi filipino, Jejomar Binay na korap https://t.co/7nUVpOnfWU</t>
  </si>
  <si>
    <t>Duterte tuloy na sa pagka-presidente | “I've nothing against Grace. Wag mo akong bigyan ng di Pilipino,” ani Duterte https://t.co/xVa9UhRUNd</t>
  </si>
  <si>
    <t>"Walang pulitika, tumutulong lamang", depensa ng kampo ni Roxas at Binay tungkol sa pagbisita sa mga biktima ng bagyong Lando. (C)</t>
  </si>
  <si>
    <t>Ang wish ko sa iyo, Binay, sana matauhan at makonsensiya ka na. A terribly long shot pero baka naman may himala. https://t.co/HHswM4Oght</t>
  </si>
  <si>
    <t>Habol Mar Roxas @MARoxas. Habol Leni Robredo @lenirobredo . Good night. God bless. ????????</t>
  </si>
  <si>
    <t>Pero wag nyo parin I boto si binay utang na loob.</t>
  </si>
  <si>
    <t>Oo ikaw yun! Pressuring Poe to give way! Grabe k! Bahala kayo basta Duterte Cayetano ako #AyawSaDILAW #RoxasQuitNow  https://t.co/lFQEl76JPe</t>
  </si>
  <si>
    <t>Ako lang ba ang naiinis sa mga nasigaw ng "OLNY BINAY"?</t>
  </si>
  <si>
    <t>Natatakot tlaga akong isipin na si Binay magiging pres. :(( Di ko pa pala nasabi kay dad plano ko if ever na maging pres. si Binay. Hahaha</t>
  </si>
  <si>
    <t>RT @Politiko_Ph: VOX ranking as of 1:30 p.m.: 1. Santiago 2. Poe 3. Duterte 4. Binay 5. Escudero 6. Cayetano https://t.co/3LHvsNtjFo https:…</t>
  </si>
  <si>
    <t>Just watched Wanted President: GMA, the exclusive interview of Mike Enriquez to VP Binay. It was really shocking and extremely upsetting ??????</t>
  </si>
  <si>
    <t>kaya siguro umabot ng milyon yung boto kay MAR ROXAS dahil sa pag-inom nya sa plato at pag-kain nya sa baso! HAHAHAHA #Eleksyon2016</t>
  </si>
  <si>
    <t>Nonsense mga Dada mo ateng! Siguro may anumalya ka din o baka isa ka sa mga binayaran para siraan si DU30. https://t.co/YlB8ddFsRg</t>
  </si>
  <si>
    <t>Si Mar Roxas ang Pangulo at tagapag ligtas ko ipasa ito sa 50 na friends mo sa Fb at mag kakaroon ka ng tsinelas... https://t.co/wHFY0Ml0LF</t>
  </si>
  <si>
    <t>Roxas: For these and so many reasons, di tayo papatinag. #PHvote</t>
  </si>
  <si>
    <t>Partial and unofficial tally of PPCRV:
Duterte - 9,990
Roxas - 8,711
Poe - 7,543
Binay - 5,250
Santiago - 1,096</t>
  </si>
  <si>
    <t>.ang aking pangulo ay si mar roxas https://t.co/8UGJtfAV9F.jk</t>
  </si>
  <si>
    <t>"MANANALO TAYO DAHIL HINDI TAYO KORAP!"
"MANANALO TAYO DAHIL HINDI TAYO ASTANG DIKTADOR!"
-Mar Roxas, LP
#Halalan2016</t>
  </si>
  <si>
    <t>POE
SANTIAGO
DUTERTE
silang 3 lang yung Choices ko sa PRESIDENT, 
si Du30 habang natagal nag aalanganin sakin,,... https://t.co/jWodVn8yjN</t>
  </si>
  <si>
    <t>Poe</t>
  </si>
  <si>
    <t>WAG POE kay DUTERTE. Wala tayong First Lady. More than 12 or 13 years na tayong walang First Lady.</t>
  </si>
  <si>
    <t>50 million binayad kay Daniel Padilla to endorse Mar Roxas?</t>
  </si>
  <si>
    <t>Only Binay, only Binay. ?????? 
#MMKSpokenWord</t>
  </si>
  <si>
    <t>In my OWN opinion lang po ha pabayaan nyo nalang siya kesa naman si binay or roxas manalo</t>
  </si>
  <si>
    <t>Wooo lutong ng PI ko sa commercial ni Binay. ??</t>
  </si>
  <si>
    <t>Natatawa si Mama sa TVC ni Binay. Haha</t>
  </si>
  <si>
    <t>MABUHAY KA OMBUDSMAN MORALES!!!  #IsupportOmbudsmanMorales #StopBinay ‘I’m not scared of Binay’ https://t.co/vCetVFkdHl via @inquirerdotnet</t>
  </si>
  <si>
    <t>.@senmiriam: I always visit Duterte's house. His house has been very humble, so is the neighborhood. Di niya pinepera ang pamumuno.</t>
  </si>
  <si>
    <t>sabi ni Mar Roxas, trabaho lang daw, wala syang drama. aba, eh WALA KA RIN NAMANG BOTO! hehe. #ABSCBNFAIL</t>
  </si>
  <si>
    <t>Grabe, Nataasan na ni Poe si Roxas ?? #LENIforVP #LabanLeni ??</t>
  </si>
  <si>
    <t>- a Yolanda SURVIVOR ??</t>
  </si>
  <si>
    <t>Pansin niyo? Wala ka man lang maririnig na magagandang bagay about Duterte, Poe or Binay mula sa news nila.Puro demolition job! #BiasABSCBN</t>
  </si>
  <si>
    <t>Probably, the bully loves being bullied.  Ayaw natin nyan. #RoxasRobredo2016 https://t.co/SJD00dWNua</t>
  </si>
  <si>
    <t>Dear Makati,
+1 Taxpayer
- 1 Binay vote
= 1 step to progress... 
#Taxes &amp;amp; #Politics https://t.co/rodAWM2ICa</t>
  </si>
  <si>
    <t>DJ Padilla is endorsing Mar Roxas. Sya lang ang nadala sa PERA. Yung ibang celebs ginamit ang utak sa pagpili ng susuportahan na Politiko.</t>
  </si>
  <si>
    <t>si mar roxas nga ba ang bagong new evil boss ng mga minions? :))) https://t.co/5xnzj7DdT1</t>
  </si>
  <si>
    <t>kaumay itong binay ad</t>
  </si>
  <si>
    <t>RT @ayanap09: Dear ABSCBN, Bat puro MAR ROXAS. Sobrang bias? :) #NotSurprised #NoToMarRoxas</t>
  </si>
  <si>
    <t>Wag lang talaga si Mar roxas! Ewan ko na lang kung ano mangyari sa bansa.</t>
  </si>
  <si>
    <t>Nagpapalakas si BINAY</t>
  </si>
  <si>
    <t>Dali ka kay Vice President Binay hahaha! Nang aano ka ha ! Haha #YFSFAngSaya</t>
  </si>
  <si>
    <t>Yung boyfriend kong galit na galit kay Binay ??????</t>
  </si>
  <si>
    <t>Kung naniniwala ka pa kay VP Binay, ewan ko na lang sayo! https://t.co/GXsIeP6fqB</t>
  </si>
  <si>
    <t>If it is Duterte or Miriam, i'd be happy. If it is Poe, pwedeng pwede.  If it is Mar, heck no. #Election2016</t>
  </si>
  <si>
    <t>Only Binay ang may kaya nun! #Binay2016 https://t.co/QEQnsK67Gm</t>
  </si>
  <si>
    <t>Mar Roxas,kusang minaneho ang van papunta sa susunod na destinasyon @dzrhnews @TropangMARangal #Pangasinan #Bailta https://t.co/efJO4Fmof8</t>
  </si>
  <si>
    <t>2015/9/17 07:36 PHT #trndnl http://t.co/dRwxiUtCOV</t>
  </si>
  <si>
    <t>@aymkimarrianne hoy binay?! May problem ka sa Aldub? ?? Bitter ka? Hahaha</t>
  </si>
  <si>
    <t>Manalo na lahat basta wag lang si #MarRoxas #DayaangDILAW #DayaanMOVES #DayaangMatuwid</t>
  </si>
  <si>
    <t>@inquirerdotnet @NCorralesINQ dapat lng habulin ka ni VP Binay pero hindi violence gamit dn ang batas dpat. #PHVoteBinay</t>
  </si>
  <si>
    <t>Poe - Escudero top Pulse Asia's latest survey. Poe-39% VP Binay 2nd with 24%. In VP race: Escudero - 43%, 2nd is Marcos at 21% #CNNPhUpdates</t>
  </si>
  <si>
    <t>@aikohollic sino vote mo? Ah si Binay nga pala. Ok</t>
  </si>
  <si>
    <t>RT @BinayPaRin2016: Kay VP Binay walang napag-iiwanan lalo na sa kalusugan. #Binay2016 https://t.co/cfSP7gND6b</t>
  </si>
  <si>
    <t>Hay naku Mar Roxas tumigil ka nga. Wala kang maitutulong sa sitwasyon ng mga otwolistas ngayon. Haha! #OTWOLTheHardestDecision</t>
  </si>
  <si>
    <t>Si Mar ang tagapagmana</t>
  </si>
  <si>
    <t>Si Poe ang anak ng alamat</t>
  </si>
  <si>
    <t>Si Digong ang may bayag</t>
  </si>
  <si>
    <t>Si Binay ang para sa mahirap</t>
  </si>
  <si>
    <t>Si Miriam? Siya ang sagot</t>
  </si>
  <si>
    <t>Pagresolba sa kahirapan mas prayoridad ni Vice President Binay | https://t.co/O6jSZOrd8A</t>
  </si>
  <si>
    <t>wag n kau mwalan ng pag asa pag si Binay ang inyong binoto.</t>
  </si>
  <si>
    <t>Oo binay ikaw na nakatulong sa mga senior na mag buhay senyorito senyorita sa makati https://t.co/sNj6I0c7cM</t>
  </si>
  <si>
    <t>Kay Binay, hayahay ang buhay....ANO? TUMAHIMIK KA! https://t.co/ijMX7CtnpN</t>
  </si>
  <si>
    <t>Duterte o miriam? Hirap mamili!</t>
  </si>
  <si>
    <t>@_ezrarara tama na nga. Pati si Binay pinoproblema ?????? hahahahaha sari sari na</t>
  </si>
  <si>
    <t>Sandro Marcos, Sebastian Duterte, Brian Poe, Jake Ejercito. And theres..... Jun jun Binay</t>
  </si>
  <si>
    <t>Ayaw talagang manalo ng LP si Mar Roxas.??</t>
  </si>
  <si>
    <t>NOT FUNNY, BEASTLY | Binay, Poe, Roxas react to Duterte comment on Australian rape victim #BilangPilipino https://t.co/zq3iHXbVsq</t>
  </si>
  <si>
    <t>Good job POE, MIRIAM &amp;amp; DU30 supporters! Yan ang unity #AyawSaDILAW</t>
  </si>
  <si>
    <t>MAR ROXAS NATION https://t.co/4HgyhU5OKL</t>
  </si>
  <si>
    <t>Wala ang Susi kina Roxas Poe Binay Duterte. Kundi na Kay Sen. Miriam. Nasa kanya ang Susi ng tagumpay. #Miriam2016 #MiriamFight</t>
  </si>
  <si>
    <t>@JLDejesusINQ @InqEnt @lenirobredo basta wag lang Roxas and Binay and Poe</t>
  </si>
  <si>
    <t>@teeeeepy HAHAHAHAHA. binay ta ha?</t>
  </si>
  <si>
    <t>Maintindihan mo din poe sana sina Binay at Chiz - they've been cloooose friends for years. https://t.co/lMcnOC4HPq</t>
  </si>
  <si>
    <t>SINONG PRESIDENTE MO?</t>
  </si>
  <si>
    <t>RT @aldrincredible: Kapag nanalo ang mga kandidatong katulad nina Mar Roxas, Binay at lalo na si Alma Moreno, ewan ko na lang kung anong ma…</t>
  </si>
  <si>
    <t>2nd na si Poe! Magbabago pa yan tutal lahat naman nagbabago</t>
  </si>
  <si>
    <t>Nastress na yung camera man kay binay lakad kasi ng lakad ????</t>
  </si>
  <si>
    <t>Little do people know, that there is another presidential candidate aside from Duterte, Roxas, Poe, Binay and Santiago, and that is Soguilon</t>
  </si>
  <si>
    <t>?????? https://t.co/UoDYocGNKk</t>
  </si>
  <si>
    <t>@asodisendee1 Grabe sya oh ??. Haters ka rin ni Binay ????. XD</t>
  </si>
  <si>
    <t>as of 5:13pm duterte with 9,990 votes, roxas 8711, poe 7543, binay 5250, and mds 1096 ??????</t>
  </si>
  <si>
    <t>Sorry holding hands kami. Hahahaha Happy birthday po VP Binay. Salamat po sa lahat! ?? sayang i didn't… https://t.co/nemDBWI6w9</t>
  </si>
  <si>
    <t>Si VP BInay ang solusyon sa kahirapan #OnlyBinayPriority4Ps</t>
  </si>
  <si>
    <t>KAKAMPI MO ANG BATAS.SYNDICATED, FILIPINO. 15 FEBRUARY 2016 Wala ng makakapigil pa kay Binay ngayon (see https://t.co/I2o2fRK5bb       )</t>
  </si>
  <si>
    <t>"@ukgdos: Sen. Trillanes: rerespetuhin ko si VP Binay kung manalo siya bilang pangulo" karesperespeto ba?</t>
  </si>
  <si>
    <t>—Mar Roxas https://t.co/9Gh6YKK6Dl</t>
  </si>
  <si>
    <t>Puro kayo alegasyon kay Binay. Wala namang katotohanan. 
Wag niyo nang siraan si VP, kasi halata namang siya lang malinis sa inyo!</t>
  </si>
  <si>
    <t>So yung ginawa ni Pnoy na nanawagan kala Poe, Binay, MDS na magkaisa at wag hayaang manalo si Du30 hindi ba dictatorship yun? MARTIAL LAW PA</t>
  </si>
  <si>
    <t>Sad parin ako until now na 1m+ lang nag vote for Miriam, sana naman yung mga nag vote for Mar or Binay sa kanya nalang ??</t>
  </si>
  <si>
    <t>#OnlyBinayParehoTayo</t>
  </si>
  <si>
    <t>#TV5Aksyon | Kampo ni Mar Roxas, ‘di alintana ang pag-angat sa survey ni VP Binay. https://t.co/wtC67l4egD</t>
  </si>
  <si>
    <t>Tanggap ko naman na si Duterte ang nagunguna, ang hindi ko lang matanggap she's on the 5th spot on top of binay and roxas. #HalalanResults</t>
  </si>
  <si>
    <t>@VhinCes @gggggaaaaa12 Kailan ka p naging Kristine Hermosa nakakahiya naman si Kristine Hermosa stand for Grace Poe</t>
  </si>
  <si>
    <t>Naririndi talaga ako sa campaign ad ni Binay. ??</t>
  </si>
  <si>
    <t>Mas maraming 'nagawa' si Binay ngayon kumpara nung nakaupo pa siya bilang Vice President.</t>
  </si>
  <si>
    <t>E kasi nga diba sabi ni roxas tska ni binay nung debate sila ang mananalo. Sige na, dalawa na presidente natin. ????</t>
  </si>
  <si>
    <t>Du30 ?? ((pero dapat si Miriam yon instead of Roxas...))</t>
  </si>
  <si>
    <t>#Duterte wag ka papatalo sa dilaw! Omg pag talagang biglang maungusan ni roxas si digong mangangarate chop ako sa face!</t>
  </si>
  <si>
    <t>*Nanunuod ng TV*
Derrick: "Si mar roxas naman yang ipanalo ang pamilyang pilipino"</t>
  </si>
  <si>
    <t>Hanapan n'yo nmn ako ng maskara ni #BINAY. Gagamitin kong costume para manakot.</t>
  </si>
  <si>
    <t>@DZMMTeleRadyo Present si Binay sa proclamation rally pero sa senate investigation nya 'no show'..anebeyen:((</t>
  </si>
  <si>
    <t>duon tayo sa may totoong plano at magagawa #POE2016 https://t.co/szjRn8Eeap</t>
  </si>
  <si>
    <t>@inquirerdotnet @NCorralesINQ bakit kapag negative issues lagi na lang si VP Binay? Parang wala akong nakikitang positive #PHVoteBinay</t>
  </si>
  <si>
    <t>@cebudailynews 1. Asan sina Limlingan at Baloloy? 2. Kanino talaga ang hacienda? 4. Anong track record??? 5. Anong vision? Wala nun si Binay</t>
  </si>
  <si>
    <t>Bday boy VP Binay at Sta Clara parish, Pasay City @manila_bulletin https://t.co/smTb6Ygv2A</t>
  </si>
  <si>
    <t>Mar Roxas, grabe para kang desperado. Grabe.</t>
  </si>
  <si>
    <t>Walang atrasan sa laban for Poe. So lousy of #Roxas2016 to think that #poe  will give way to Mar https://t.co/735n1m24zP</t>
  </si>
  <si>
    <t>TANIMAN NIYO NGA NG BALA SI MAR ROXAS SA BAG NIYA PAG NASA AIRPORT SIYA. PLEASE LANG AT NANG MAY IDULOT NAMANG MAKABULUHAN YANG MODUS NA YAN</t>
  </si>
  <si>
    <t>hoy binay, roxas at trillanes, umayos kayo baka mag inarte pa kayo https://t.co/39I40d3CC2</t>
  </si>
  <si>
    <t>DISENTENG PAMUMUNO?THEN VOTE FOR DUTERTE,NOT ROXAS ???? https://t.co/mC8jtrV2oF</t>
  </si>
  <si>
    <t>friend: nag concede na si Poe at Binay at talo na si Miriam.
ako: at panalo na si Duterte. at si Mar? eto parang ako, umaasa pa din...</t>
  </si>
  <si>
    <t>Naaano ako dun sa ad ni binay eh ??</t>
  </si>
  <si>
    <t>paging sa mga fans ni mar roxas!! tweet niyo nga ako, marami akong itatanong sa inyo.</t>
  </si>
  <si>
    <t>#PiliPinasDebates2016 Roxas, nag retouch. Poe, busy. Binay, forever alone. Rody and Miriam, bakit parag Jadine? https://t.co/zHXcnAHRaa</t>
  </si>
  <si>
    <t>I posted 2 photos on Facebook in the album "ISANG KASINUNGALINGAN! hindi KAMI BINAY O BONGBONG MARCOS," https://t.co/LZGRgRrUg7</t>
  </si>
  <si>
    <t>@haydeedinglasan truly at kamo nakaballer pa na mar roxas/daang matuwid sa mismong botohan, bawal din yun pero wala eh #DayaangDILAW</t>
  </si>
  <si>
    <t>1m nasab si Poe ug Binay tsk</t>
  </si>
  <si>
    <t>Roxas should change his slogan to "Masyadong madrama magtrabaho." #NotoMarRoxas</t>
  </si>
  <si>
    <t>Yung mga kaibigan ko Mar Roxas iboboto e. Pero medyo may doubt pa ko kay Roxas. :3 wew</t>
  </si>
  <si>
    <t>Ene man segut binay ing kutang ng roxas hay</t>
  </si>
  <si>
    <t>Cara Kendall On PH 2016</t>
  </si>
  <si>
    <t>@carizzaviernes why? I dont like roxas either pero mas okay ata sya kay binay? Hahaha ewan</t>
  </si>
  <si>
    <t>Si Mar Roxas nalang ang di pa bumibisita sa UPLB at mukhang wala na siyang balak pa.</t>
  </si>
  <si>
    <t>Kilalanin muna natin kung sino ba tlga si VP Binay bago tyo magpaniwala sa mga paratang nila.</t>
  </si>
  <si>
    <t>ABS-CBN Bagong TV Ads Panira kay Mar Roxas https://t.co/lgFbv7BuWv</t>
  </si>
  <si>
    <t>What was the last time you were angry? What happened? — KAHAPON. DAHIL KAY MAR ROXAS! https://t.co/Zvf3Rkzrab</t>
  </si>
  <si>
    <t>Parinigan Binay at Marcos?? Take it ez mga bro!</t>
  </si>
  <si>
    <t>Grabeeeeeeee!!! BINAY VS MAR!! #PiliPinasDebates2016</t>
  </si>
  <si>
    <t>Kaibigan ko pala sila mar roxas at leni hahahahaha</t>
  </si>
  <si>
    <t>kailangan tlg pg ngbibigay ng relief goods i-beso isa-isa ang inaabutan!? at kodakan tuwing kakain s fastfood ksma mahihirap? #Binay #TraPo</t>
  </si>
  <si>
    <t>Hoy Trillanes na pakawala ni Mar Roxas.. Ikay magtigil.. lol</t>
  </si>
  <si>
    <t>@gmanews @senmiriam Ang politician  na hindi natatakot maging matalino ang mga Pilipino. Miriam 4 president. #Miriam2016 #MiriamFight</t>
  </si>
  <si>
    <t>HAHAHAHAHA! Buti nga! RT @rapplerdotcom: Students roast Binay at UPLB forum: 'Wala namang ganyanan' http://t.co/mzA2MdP8h9 #BinayBwisitsUPLB</t>
  </si>
  <si>
    <t>Can you imagine 150 million pala ang ibinayad sa mga artista na nag kampanya kay Mar Roxas at Leni Robredo.#YolandaFunds</t>
  </si>
  <si>
    <t>Sabi ni Senator Grace, si Neil Llamanzares kanyang first and only BF. Si Mar Roxas marahil ang una niyang binasted. Twice.</t>
  </si>
  <si>
    <t>Tama ginagamit ni Mar Roxas at LP ang 4Ps program sa kanyang TV ad upang linlangin ang mga mahihirap nating... https://t.co/YS9Ql2U2Hh</t>
  </si>
  <si>
    <t>Paging Mar Roxas na gumasta ng mahigit 50 million para sa commercial niya with Daniel Padilla. https://t.co/UD3GPyR8pp</t>
  </si>
  <si>
    <t>Mar Roxas and Leni Robredo!! #BumotoAko</t>
  </si>
  <si>
    <t>4. Chicser ulit</t>
  </si>
  <si>
    <t>Lagot kayo nagalit si mar roxas dahil kay Justine</t>
  </si>
  <si>
    <t>hahahahaha Nicole Russele Mark Gerald Gilbert Dixon https://t.co/7sRDxnC1SR</t>
  </si>
  <si>
    <t>Mar Roxas, Ginamit ang 4P's Pantakot sa Beneficiaries Para Makakuha ng Boto https://t.co/HZbGTvyuVO</t>
  </si>
  <si>
    <t>Notice all of Mar Roxas's postings under his name the word "sponsored"
Ang lakeng kita ng face book puro fake ang like.</t>
  </si>
  <si>
    <t>Di namn mananalo si MAR ROXAS #SoShutUpNaLangSeries</t>
  </si>
  <si>
    <t>Ito si Mar. Tularan si Mar! #BayangMatuwid #DaangMatuwid #RoxasRobredo2016 #Halalan2016 #VotePH https://t.co/Q4XS1tuol8</t>
  </si>
  <si>
    <t>#RadyoPatrol Mga militante at SSS pensioner, nag-rally sa Mendiola; veto ni PNoy, zero vote umano ang katapat para kay Mar Roxas</t>
  </si>
  <si>
    <t>Tsk! Dapat si Roxas or Binay na lang ang nasa last eh. #Election2016</t>
  </si>
  <si>
    <t>Pag binoto mo daw si Duterte si Roxas lalabas. Kay Miriam nalang tayo #SiMiriamAngSagot #MiriamSaMayo9</t>
  </si>
  <si>
    <t>Matapos ang pagsusuri sa mga kandidato, eto na ang aking desisyon..
President: Mar Roxas
Vice President: Antonio... https://t.co/eogMz2n8J0</t>
  </si>
  <si>
    <t>Huwag nating patayin ang demokrasya! #GustoSaDILAW #RoRo #PHVoteRoxas</t>
  </si>
  <si>
    <t>Why Mar after Yolanda? "Hindi alam ng lahat..." #RoxasRobredo #PHVoteRoxas #MayoNaRoxasNa #MaayosAksyonReporma https://t.co/hvsz7AQK3D</t>
  </si>
  <si>
    <t>If Mr.Palengke looses his Presidential bid ,di c Binay di c Duterte At lalong di c Poe ang sisihin kundi ALDUBNATIONS. #VoteMaineFPP #KCA</t>
  </si>
  <si>
    <t>No one else but Mar Roxas for Leni Robredo. #RoxasRobredo ang tambalang magsusulong ng disenteng Pilipinas! https://t.co/O7YzpnT7N9</t>
  </si>
  <si>
    <t>Magkano na Kaya ginastos nitong si binay sa political ads Nya? #PSYLinlang</t>
  </si>
  <si>
    <t>bakit sa plato umiinom si mar roxas ng tubig? at bakit sa baso siya kumakain ng kanin? -_____-, yan ba yung iboboto niyong president?</t>
  </si>
  <si>
    <t>Pag ba nanalo si Mar Roxas Ipanema, Havaianas, Toe Berries na ipapamigay ni Korina na tsinelas?</t>
  </si>
  <si>
    <t>#DaangMatuwid https://t.co/Zw8u6V4OBk</t>
  </si>
  <si>
    <t>BINAY !! Utang na loob #Debate ito hindi #TalkShow .. Makaintriga naman 'to. Hahaha. #PiliPinasDebate2016</t>
  </si>
  <si>
    <t>“Nakita ko kay Binay, ang lalaki ng braso. Aba, hindi madali mag bilang ng pera. One million lang abutin ka ng umaga,” Rody Duterte HAHAHA</t>
  </si>
  <si>
    <t>@puuusssaaa jejomar binay and nancy binay ??</t>
  </si>
  <si>
    <t>Mar Roxas, handang tulungan ang 'katukayo' na nag-withdraw sa 2016 polls https://t.co/3UxP9xXVHJ | via Bombo Radyo</t>
  </si>
  <si>
    <t>Robles on Arrest warrant out for Trillanes over Binay libel case: Kung akala ng mga nagsampa ng kaso na sya ay panghihinaan, hindi po. | vi…</t>
  </si>
  <si>
    <t>VP Binay ikaw ang sagot sa kahirapan #OnlyBinayNangabakIlocos</t>
  </si>
  <si>
    <t>@gmanewsbreaking @gmanews Binay: Pareng digong, baka pwede ipagpaliban muna yung kaso samin ah ????</t>
  </si>
  <si>
    <t>@adinemae Hahahahahahaha unya ganahan man sad si Robi Domingo ug jadine ?? Hahahaha si Mar Roxas nalang president nila oy. ??</t>
  </si>
  <si>
    <t>Santiago parin ako, I mean powerplay yan ni Duterte e... Collect muna charm and sympathy tapos yun..Pa yummy kumbaga</t>
  </si>
  <si>
    <t>See? .. Sa survey b4 pang 4th lang lagi si Mar.. Dito sa Partial result dikit na dikit sila ni Duterte.. Madaming silent na maka-Roxas.. :-)</t>
  </si>
  <si>
    <t>Kelan niyo pa aayusin MRT? Pag nanalo na si Mar Roxas sa election? More reasons to boycott yung kandidato niyo uy @DOTCPhilippines</t>
  </si>
  <si>
    <t>Tsk tsk... Wala kasi silang credibility eh.. Like sa UP and Binay issue, narat-rat din sila dun
#ABSCBNnomore  https://t.co/KXcPPFFmx7</t>
  </si>
  <si>
    <t>Ano kayang gagawin ni #Du30 'pag binoto niya ang sarili niya tapos biglang pangalan ni Roxas ang lumabas sa resibo? Haha! #Halalan2016</t>
  </si>
  <si>
    <t>Bakit dahil kay Binay....</t>
  </si>
  <si>
    <t>@MaeSoller haahhahaahahahaahaha sus wala na nga lang e. BINAY lang talaga</t>
  </si>
  <si>
    <t>Duterte, wala ka ng nakita kung hindi si Mar! Gusto mo pa isupport si Binay pg na DQ ka! Nakakaduda lang! What's up? https://t.co/uuCN2EWgpS</t>
  </si>
  <si>
    <t>Kahit sino nalang manalo, please wag lang sina roxas, binay, poe, mar, grace at jojo. Please! Please!</t>
  </si>
  <si>
    <t>RT @ofcALDUB_makati: Commercial: "Dahil kay Binay...(bla bla bla bla bla bla)"
Me: (no comment) (rolls eyes) (no comment) (rolls eyes)
#AL…</t>
  </si>
  <si>
    <t>Mangyayari ito kung si Mar Roxas ang magiging susunod na pangulo. Buo ang suporta ko kay Mar Roxas! https://t.co/2Xnp6y3hTr</t>
  </si>
  <si>
    <t>RT @venzie: Today is #Yolanda 2nd year anniversary. Let's #Throwback to a Mar Roxas moment: https://t.co/8qW9kwmmV9</t>
  </si>
  <si>
    <t>Dear Blue Ribbon Committee: Please get on with those plunder cases versus Binay. Makabawi ka nang kaunti Sen Koko sa pagpili mo kay Digong.</t>
  </si>
  <si>
    <t>"Ang assumption sa ating mga magsasaka, negosyante sila. Kaya pwede sila ma-zero. Dapat baguhin ito." - Mar Roxas #MBHotSeat</t>
  </si>
  <si>
    <t>#TVPatrol Duterte: Binay, sa kulungan ang bagsak kung totoo mayroon siyang milyon-milyong pisong bank account #Halalan2016 | @DorisBigornia</t>
  </si>
  <si>
    <t>RT @lolosuave: Senatorial candidates:
Alma Moreno (Binay)
Isko Moreno (Poe)
#overheard
"Who's the nuisance?"</t>
  </si>
  <si>
    <t>Mukhang confident si Binay na 'mababawi' nya yung mga nagastos niya sa kanyang mga tv ads</t>
  </si>
  <si>
    <t>Mar Roxas #ItuloyAngDaangMatuwid https://t.co/uBozP0kR42</t>
  </si>
  <si>
    <t>#Election2016 Sana si Mar Roxas ang Presidente..#YesToMar</t>
  </si>
  <si>
    <t>Ang saya2x namin d2. ?????? Buti na lng tatakbo na c DUTERTE 4 Pres. kundi mag b.Binay na sana aq. Haha!</t>
  </si>
  <si>
    <t>#shareLang... https://t.co/Yu3bccCdnl</t>
  </si>
  <si>
    <t>@silentn0m0re @OrasNaRoxasNa Kung may mali, itatama ko. Kung may kulang, pupunan ko. - President Mar Roxas https://t.co/JgXvjKuvL5</t>
  </si>
  <si>
    <t>Close fight for Mar and Poe. Pero kahit pa. Malabo pa yan sa tubig na may sabon. #HalalanResults #DU30</t>
  </si>
  <si>
    <t>https://t.co/SatFgomLWN @VPJojoBinay https://t.co/h12oIUnqnl</t>
  </si>
  <si>
    <t>DUTERTE FOR PRESIDENT</t>
  </si>
  <si>
    <t>#KapalMuks #Binay #IEC2016 | ctto https://t.co/gwk5n43sFW</t>
  </si>
  <si>
    <t>Graft raps ordered vs Binay Jr.; VP to be accused after his term https://t.co/1NjPRIWNyt | via Manila Bulletin</t>
  </si>
  <si>
    <t>Binay advertisements ??</t>
  </si>
  <si>
    <t>Hay naku Binay lahat na ata pinangako mo https://t.co/1Cp6zBegW3</t>
  </si>
  <si>
    <t>WAG POE!!!  WAG POE!!!  WAG POE!!!
Hear that, .@SayChiz?!
https://t.co/Jm3Kb6MZn1</t>
  </si>
  <si>
    <t>PPCRV Presidential candidate results: (PARTIAL) as of 7:06 p.m.
1 - DUTERTE- 7,034,664
2 - POE- 4,012,417
3 -... https://t.co/GtQ3RjDPrX</t>
  </si>
  <si>
    <t>waiting for Mar, Binay and Duterte to make sapakan ??</t>
  </si>
  <si>
    <t>Overheard a group of pedicab drivers voting for Binay. Nasira araw ko.</t>
  </si>
  <si>
    <t>PRO-STUDENT MY ASS
Puro kayo "we raise your concerns, wala kami magagawa chuchu" &amp;amp; "Di ko function 'yan"
Binay Mode: ON</t>
  </si>
  <si>
    <t>Duterte kasi masama ugali</t>
  </si>
  <si>
    <t>Poe kasi amerikano</t>
  </si>
  <si>
    <t>Binay kasi kurakop</t>
  </si>
  <si>
    <t>Miriam kasi may kanser</t>
  </si>
  <si>
    <t>savage nung edit kay binay</t>
  </si>
  <si>
    <t>@theDarui @BenieAustria haahha wow kamukha ku tlaga sa binay?huhubels</t>
  </si>
  <si>
    <t>Only Binay lang para pangulo,wala ng iba...</t>
  </si>
  <si>
    <t>Soooo if ma president si Binay... Makati lang ang muunlad? XD</t>
  </si>
  <si>
    <t>#OnlyBinayNaTayo</t>
  </si>
  <si>
    <t>Tanggap kona na matatalo si Miriam Defensor Santiago pero mahirap tanggapin pag nanalo si Mar roxas huwag mo sana... https://t.co/7dgFgLewaZ</t>
  </si>
  <si>
    <t>@ajmaligantonio DU30 din ako tol tahahaha dati kay poe dami issues ngayon sa papa digong natin hahahahaha</t>
  </si>
  <si>
    <t>HAHAHAHA la nahulog mar roxas &amp;gt;&amp;gt;&amp;gt;&amp;gt; steph curry https://t.co/dz7Ho3pRpZ</t>
  </si>
  <si>
    <t>GO VP BINAY</t>
  </si>
  <si>
    <t>https://t.co/hghLidY4eR | @YGonzalesINQ https://t.co/d64XDPxLKb</t>
  </si>
  <si>
    <t>LOISAandJOSHUA LANG</t>
  </si>
  <si>
    <t>Cavite, please bumoto ng tama sa eleksyon. Wag magpadala sa mga mabubulaklak na salita ni Binay. :((((( Paano na ang Pilipinas?????</t>
  </si>
  <si>
    <t>pano kaya kapag wala si duterte, si roxas mananalo!? hahaha chos. miriam yan.</t>
  </si>
  <si>
    <t>@chakamilya101 pati si Binay at Roxas, ayoko rin. Haha</t>
  </si>
  <si>
    <t>RT @dyesameh: Hayyy naku Binay. #OTWOLBackToYou</t>
  </si>
  <si>
    <t>VP Binay dismayed over SSS pension hike veto; "maliit na halaga, pinagkait pa" | via @jv_arcena</t>
  </si>
  <si>
    <t>Buti nalang at malayo ang lamang ni SOON TO BE PRESIDENT DUTERTE. Kung dikit yan kay Roxas, #DayaangMatuwid talaga labanan. #BilangPilipino</t>
  </si>
  <si>
    <t>life nasad ni Duterte, Mar Roxas, Binay, Miriam, etc.</t>
  </si>
  <si>
    <t>Poe camp fires back at Duterte https://t.co/pcLWvXpvvM</t>
  </si>
  <si>
    <t>#Halalan2016 https://t.co/Rqhy2WNhS4</t>
  </si>
  <si>
    <t>Jusko trillanes araw araw n lng yang putak mo...#DutertePaRin</t>
  </si>
  <si>
    <t xml:space="preserve">Only Binay ang korap? </t>
  </si>
  <si>
    <t>@carloismeee @jessaylaya mga tropa ni binay HAHAHAHAHAHAHAHAHAHA UNITE</t>
  </si>
  <si>
    <t>Karma? KARMA. Junjun Binay ??</t>
  </si>
  <si>
    <t>@kaisoofficient anong binay at miriam na lang kulang? mga ano?</t>
  </si>
  <si>
    <t>@cruz_kateashley @CrstneChvz @juneldelacruz19 @kuyajoshuaa @NicksChan637237 Hahaha ashleh. Taghirap tayo e pinapabayan na tayo ni fafa binay</t>
  </si>
  <si>
    <t>Maraming ayaw sa kawatan! Kaya #RoxasRobredo ang tamang tambalan! https://t.co/vopJkQzEHd</t>
  </si>
  <si>
    <t>What I mean is dati gusto ng karamihan si Binay nung Mayor pa sya pero ngayon halos kamuhian na sya ng lahat https://t.co/Kytygi7YF2</t>
  </si>
  <si>
    <t>RT @cocoy: Ang Pamilyang Filipino ang nasa sentro ng Daang Matuwid 2.0 Platform ni Mar Roxas at Leni Robredo https://t.co/XZbfCgOky5</t>
  </si>
  <si>
    <t>sorrna hahaha sayang nga lol dapat siya nalang tumakbo kesa kay BINAY . thuglyf https://t.co/hKiML8gNXH</t>
  </si>
  <si>
    <t>#PiliPinasDebates2016 https://t.co/lTdu1Tqxsp</t>
  </si>
  <si>
    <t>Mahahati ang boto. :( https://t.co/Rw0AxC8vUX</t>
  </si>
  <si>
    <t>Duterte pa rin,,kahit magsama pa Poe at roxas.... #AyawSaDilaw</t>
  </si>
  <si>
    <t>2015/11/22 03:18 PHT #trndnl https://t.co/dRwxiUtCOV</t>
  </si>
  <si>
    <t>@v_vangogh @profmssyj @jvejercito sabihin niyo muna kay Mar Roxas, isigurado muna niyang madi-disqualify si Poe.  @beacupin</t>
  </si>
  <si>
    <t>#Binay confirms UNA Senate slate https://t.co/769DEAxYAu @VPJojoBinay https://t.co/Uwg3yNhmMd</t>
  </si>
  <si>
    <t>Ganyan talaga ang mga commies, walang Diyos... mag isip isip na mga kaibigan kong duterte partisan, kung dapat... https://t.co/esZzcLBw89</t>
  </si>
  <si>
    <t>@News5AKSYON  hindi kami nani2wla sa mga ganyan alam nming si VP Binay ang magwawagi.</t>
  </si>
  <si>
    <t>#onlybinay</t>
  </si>
  <si>
    <t>@tynnxx pangalan ko sa obituaries Sandra Binay</t>
  </si>
  <si>
    <t>Kapag sinasabi ng kapatid ko ang Mar Roxas. Sinasabi niya bilang Maroxas walang space</t>
  </si>
  <si>
    <t>Imagine Manny Pacquiao, Alma Moreno, Nancy Binay debate in the senate. #PRICELESS ??
#prayforthephilippines</t>
  </si>
  <si>
    <t>Kinakabahan ako baka manalo si grace poe...</t>
  </si>
  <si>
    <t>eh yung biglang humabol sa 2nd spot si Mar Roxas. #HalalanResults</t>
  </si>
  <si>
    <t>Ayw mg concede ni binay. Kc dw sa cebu 69k lng bumoto sknya. Nung ngkkampya dw 100k dw katao nkpgshake hand sknya. Nbilang nya pa un ah ??</t>
  </si>
  <si>
    <t>Ala Senator Binay ang magaganap. May magandang maidudulot tong pagbash sayo Alma. #PrayForAlma #PrayForAlmaMoreno</t>
  </si>
  <si>
    <t>Bawal na gamitin, pero last na kay binay, hahaha... https://t.co/DvuOAVW8MT</t>
  </si>
  <si>
    <t>@ABSCBNNews masaya to, si Binay mag wawala na naman pag hindi pinayagan magdala ng notes sa podium.</t>
  </si>
  <si>
    <t>Rodrigo Duterte Vs Mar Roxas "Magsasapakan este Magsasampalan" 
Grace poe Vs Jejomar Binay "Magbubungaan"
#WantedPresident #debate</t>
  </si>
  <si>
    <t>#MambobolangDuterte</t>
  </si>
  <si>
    <t>@AmazingShineeee truuut!!! boto mo si binay para wala na tayong tax hahaha??</t>
  </si>
  <si>
    <t>Yan si binay https://t.co/SibCoExMR5</t>
  </si>
  <si>
    <t>Imbes na meriam, napunta yung kalahati kay duterte. Urkey, binigyan nyo ng pag asang manalo si binay.</t>
  </si>
  <si>
    <t>Buti na lang hindi ko binoto si Mar Roxas, simpleng rules di magawa hahaha #Halalan2016</t>
  </si>
  <si>
    <t>Sa relasyon kapag nkikipagbalikan ang boy sa girl:
Mar Roxas: "We need to talk"
Grace Poe: "We have nothing to talk about" 
Ansakit!??</t>
  </si>
  <si>
    <t>#UNTVRepaso2015 Dismissed Makati Mayor Binay, sinampahan ng bagong plunder complaint sa Office of the Ombudsman [18-12-2015] [NY-A1681]</t>
  </si>
  <si>
    <t>nakakatakot. what if di manalo si duterte? magrerebulusyon ba ang mga tao? pano kung si mar roxas ang manalo? mas nakakatakot yun.</t>
  </si>
  <si>
    <t>Si binay. hahahahha https://t.co/DIqsGxv2Gb</t>
  </si>
  <si>
    <t>PPCRV Presidential candidate results: (PARTIAL) as of 10:47 p.m.
1 - DUTERTE- 12,606,829
2 - ROXAS-7,290,234
3 -... https://t.co/TNu2j5Q0WV</t>
  </si>
  <si>
    <t>binay ishdatyu? hahahahahaha</t>
  </si>
  <si>
    <t>LP ‘black ops’ vs Poe, Binay, ibinunyag https://t.co/rEYcCLudqj</t>
  </si>
  <si>
    <t>Mar roxas di ka mananalo!</t>
  </si>
  <si>
    <t>https://t.co/fj5WuTLEj3 https://t.co/Mz6W2l1h1O</t>
  </si>
  <si>
    <t>Binay: Hindi mo ba ako kilala? Tinulungan kita.</t>
  </si>
  <si>
    <t>ABS-CBN's "Ipanalo ang Pamilyang Pilipino" election jingle sounds like "IPANALO SI MAR ROXAS AT ANG BUONG LIBERAL PARTY". #AyawSaDILAW</t>
  </si>
  <si>
    <t>Magician na pala itong Mar ROXAS NA ITO! https://t.co/SKZXUukoXz</t>
  </si>
  <si>
    <r>
      <rPr/>
      <t xml:space="preserve">Kahit sino wag lang manalo si Binay at Roxas. </t>
    </r>
    <r>
      <rPr>
        <color rgb="FF1155CC"/>
        <u/>
      </rPr>
      <t>https://t.co/pXJ3wDyuH4</t>
    </r>
  </si>
  <si>
    <t>Napaka-dramatic ng filter ng mga ads ni Mar Roxas. Fistbump naman dyaaaan</t>
  </si>
  <si>
    <t>Hindi magbabago si Binay, hindi niya kakalimutan ang mga pangakong kanyang binitawan
#OnlyBinayUNAsaSamar</t>
  </si>
  <si>
    <t>oa kayning kang mar roxas ad oy hahaha</t>
  </si>
  <si>
    <t>Mga tipo pala ni Binay :D https://t.co/Aat8lLp4zD</t>
  </si>
  <si>
    <t>#KonekNews: Palasyo sinabing pahayag ng Ombudsman; patama kay VP Binay https://t.co/wcIiwu5Biv</t>
  </si>
  <si>
    <t>Mar Roxas should learn from Steve Harvey. Dapat sa Yolanda victims sya rin ay mag sorry.</t>
  </si>
  <si>
    <t>Pls lang wag nyo hatiin ang boto ni miriam and duterte. Sinisigurado lalabas si binay sya pa mananalo dyan ??????</t>
  </si>
  <si>
    <t>DEATH PENALTY PARA KAY BINAY.ROXAS.PURISIMA.PINOY.NAPOLEE.ERAP ESTRADA.NAPEÑAS KASI ITO AY SINUNGALING SA BANSA NATIN.</t>
  </si>
  <si>
    <t>Bakit yung libel case ni Trillanes, may decision na! Yung mga charges sa mga Binay, wala pa?</t>
  </si>
  <si>
    <t>#Duterte2016 federalized the Philipines then Only Binay nakawan ang Pilipinas... Hahaha</t>
  </si>
  <si>
    <t>Pagpatay ko ng ilaw sabay nagcommercial yung kay Binay. #alamna ??</t>
  </si>
  <si>
    <t>#RespectDJDecisionForMarRoxas</t>
  </si>
  <si>
    <t>Parang natatakot na si Mar Roxas</t>
  </si>
  <si>
    <t>CHRISTMASLIGHTS X FLOWERS</t>
  </si>
  <si>
    <t>Bat niyo kasi nilagay sa gilid si Binay? Ang dilim pa naman doon, di siya makita. Ayan palakad lakad tuloy. #PiliPinasDebates2016</t>
  </si>
  <si>
    <t>Binay as kokey https://t.co/2dacfO7r1h</t>
  </si>
  <si>
    <t>@tinecena31 wala nmn mapapala ky erap. malakas si VP Binay kahit wla siya. #OnlyBinayInMakatiSanKaPa</t>
  </si>
  <si>
    <t>https://t.co/6SUMFqlhFx</t>
  </si>
  <si>
    <t>binay oi https://t.co/UIfPtdtcVm</t>
  </si>
  <si>
    <t>@gmanews @senmiriam Ang politicia  na hindi natatakot maging matalino ang mga Pilipino. Miriam 4 president. #Miriam2016 #MiriamFight</t>
  </si>
  <si>
    <t>Narealize ko lang! Ayaw ni Daddy kay Noynoy pero gusto niya si Mar Roxas hahaha =))) Tapos ayaw niya kay Poe, Miriam, Binay hahaha =)))</t>
  </si>
  <si>
    <t>Sheeeet! Eto na naman ang ad campaign ni #Binay #PunyetaKaBinay #UmitimKaSanaLalo</t>
  </si>
  <si>
    <t>@MARoxas</t>
  </si>
  <si>
    <t>Watching @24OrasGMA. Eto na yata yung plan nilang magbackout si Roxas para yung suporta mapunta kay Poe against Duterte. Natakot kay Digong?</t>
  </si>
  <si>
    <t>No wonder na isang araw bigla ka nalang tumaas sa survey samantalang si duterte ang sinuportahan ng inc wag kami ha wag  #NOTOMARROXAS</t>
  </si>
  <si>
    <t>KINAIN NG SISTEMA EH HAHAHAHA NAGMANA KAY MAR ROXAS KATHNIEL PA ?????? https://t.co/hhZmXOTw4E</t>
  </si>
  <si>
    <t>Sasabihin ko sa mga tao dito sa amin, mga kapitbahay at kamag-anak namin @imdanielpadilla  na iboto si MAR ROXAS ?? para maiwasan ang traffic</t>
  </si>
  <si>
    <t>Binay's hotline bling ????</t>
  </si>
  <si>
    <t>Mar roxas pls ?? hahhahaahahhahahaha @dhaxreyes</t>
  </si>
  <si>
    <t>@PhilstarNews Puro paninira at pambibintang na lang.Binay pa rin ,may napatunayan na !
#OnlyBinayPriority4Ps</t>
  </si>
  <si>
    <t>Mar and Binay, i-add nyo naman ang salitang "HUMILITY" sa vocabulary niyo, please lang. #PiliPinasDebates2016</t>
  </si>
  <si>
    <t>Mar Roxas' statement about laglag bala issue is just a longer term for "BAHALA NA KAYO DYAN!" expression. Hahaha bitch please ??</t>
  </si>
  <si>
    <t>@gmanewsbreaking @gmanews @kaeceealvarez obvious na obvious na iniendorso ng channel 2 yang mar roxas na yan.#BiasABSCBN .</t>
  </si>
  <si>
    <t>@cherryssaur jogg tayo!!! Oo nga pala, sino iboboto mo? Ako si Mar Roxas at Leni Robredo!!!</t>
  </si>
  <si>
    <t>Sen. Grace Poe is not willing to give way for Mar Roxas: “Ang malinaw ay hindi ako umaatras sa laban." https://t.co/PHbaPFuWs9</t>
  </si>
  <si>
    <t>#ALDUBTheVisitor</t>
  </si>
  <si>
    <t>Q: Hindi po ba kayo natatakot na baka magtampo si Binay?
Erap: Wala tayong magagawa, yan ang kabig ng puso ko.</t>
  </si>
  <si>
    <t>#AlamNa ang mangyayari kay Binay. https://t.co/DfAJniuUKJ</t>
  </si>
  <si>
    <t>#DolceAmoreSweetBeginning</t>
  </si>
  <si>
    <t>Parang si Escudero. Puro palabok, wala talagang bisyon na sinabi si Grace Poe.</t>
  </si>
  <si>
    <t>Buti pa si Binay may nagawang draft for his victory speech. Samantalang ako, ni kahit anong draft sa LRP wala pang nagagawa &amp;lt;/3</t>
  </si>
  <si>
    <t>Yung mga post puro about sa Bible pero support kay Duterte. Sana alam nyong labag sa Bible yung ginagawa nya. 10 Commandments pa. ??????</t>
  </si>
  <si>
    <t>@mrsunlawyer kaya nya siguro pinili nalang si Mar Roxas. Both Grace Poe and Binay are close to Erap. Para quits walang biased kung baga.</t>
  </si>
  <si>
    <t>@IDKWU anak ni binay?</t>
  </si>
  <si>
    <t>DUTERTE: BEAST MODE ??????</t>
  </si>
  <si>
    <t>#Binay at #Duterte:Bale wala na ba ang 6th commandment sa Davao at 8th commandment sa Makati? Tulog ba ang DIYOS? https://t.co/a74hQkIGGb</t>
  </si>
  <si>
    <t>@KarloNiknak hahahahahaahahahahh bday ba ni binay</t>
  </si>
  <si>
    <t>@Kimmy1727 Kay Binay? HAHAHA XD</t>
  </si>
  <si>
    <t>haahahahahhahahha yung ipakukulung si duterte thingy hnd masagot sagot yes or no lng naman hirap bang sagutin ha binay? ????</t>
  </si>
  <si>
    <t>Napansin ko lang ba, c poe wala ng ibang damit? ???? #PiliPinasDebates2016</t>
  </si>
  <si>
    <t>Noy: Sige na please, makukulong ako kapag hindi nanalo si Mar Roxas! https://t.co/apA7bAfz9r</t>
  </si>
  <si>
    <t>@DropDeadYen Binay pala dya enuh.  Hahaha.  Pero pinaka napansin ko sa kanya yung ilong e.  Tangos.  Perfect!</t>
  </si>
  <si>
    <t>#RoxasRobredo https://t.co/B1p1rukQbN</t>
  </si>
  <si>
    <t>I don't know kung totoo issue mo grace POE JUANCO</t>
  </si>
  <si>
    <t>Kung iboboto mo si Duterte o si Binay baka kaya ko pang maintindihan, pero utang na loob wag si Manny Pacquiao ??
Kumun sins lang pls</t>
  </si>
  <si>
    <t>@Aaacherrry Binay eh no? Haha</t>
  </si>
  <si>
    <t>Kumpleto na daw ang senatorial lineup ni Binay. Weeeeeh? Eh bakit parang kulang. Kulang na kulang sa kakayahan at karanasan.</t>
  </si>
  <si>
    <t>@ABSCBNNews paki interview po si mar roxas kung ano nafifeel nya ngyon. Thank you! #Du30 ??</t>
  </si>
  <si>
    <t>Mar Roxas taps Daniel Padilla... eh majority ng fans niya, hindi pa registered voters. ??</t>
  </si>
  <si>
    <t>Pinababago ni Vice President Jejomar Binay ang patakaran ng... https://t.co/eFL33lishR</t>
  </si>
  <si>
    <t>Mr. Mar Roxas https://t.co/nYFCVsmful</t>
  </si>
  <si>
    <t>Binay at Escudero, wala raw alyansa; Roxas, iginiit na wala siyang emisaryo kay 'Garci' https://t.co/5JANuK5EpX</t>
  </si>
  <si>
    <t>@cnnphilippines Kailan ba hindi nag-deny si Binay?</t>
  </si>
  <si>
    <t>Pinagsasabe mo Mar Roxas!! #PilipinasDebates2016</t>
  </si>
  <si>
    <t>RT roseclarete: What Mar Roxas learned in 2010 elections #Halalan2016 https://t.co/XhWLu5Lnbt https://t.co/j80xg25K9K</t>
  </si>
  <si>
    <t>#WantedPresident realtalk nkkagaan sa pakiramdam un interview kay duterte .Kase lam mong may sense! Yung kay Binay at Mar na boring ako e .</t>
  </si>
  <si>
    <t>2015/11/22 05:18 PHT … https://t.co/UfpANP51ea</t>
  </si>
  <si>
    <t>Anu puro sandro marcos ngayon, tapos sunod c jun jun binay, tapos si josh namn
Hays</t>
  </si>
  <si>
    <t>RT @marcwazawski: Bakit ang daming galit kay Roxas? Like, siya na ata yung pinakamatino kala Binay, Marcos, at Poe e.</t>
  </si>
  <si>
    <t>Rep. T. Tiangco: wala panahon si VP Binay sa mga ganyang bagay. (Alleged Threat-Ombudsman)</t>
  </si>
  <si>
    <t>Anong meron sa hashtag ni Binay? Mmmm... #VoteMaineFPP #KCA</t>
  </si>
  <si>
    <t>Pwede Duterte, Poe, and so on? Huhuhu #Election2016</t>
  </si>
  <si>
    <t>Bagay sila. MarSo. Lipas na.</t>
  </si>
  <si>
    <t>Kahit gibain nyo pa ang Luneta, YOU CORRUPT PEOPLE CANT STOP US! WE ARE WARNING YOU, #JUSTDONTCHEAT!????#PHVoteRoxas https://t.co/V4IHSaSU5h</t>
  </si>
  <si>
    <t>RT @RidingNTandem: Pag ayaw kay Mar, maka Binay agad!? ??
Wag ganun uy. Magtatampo ang ibang kandidato.
#ALDUBBirthdayPLAN https://t.co/GlD…</t>
  </si>
  <si>
    <t>Mas mataas pa si Mar Roxas kesa kay Poe at Miriam? Grabe na this! #TV5 #GMANewsTV #DayaangDILAW</t>
  </si>
  <si>
    <t>TV5 NewsAlert: LP Standard Bearer Mar Roxas, bumisita sa Tacloban. https://t.co/N0NEVfbgTk</t>
  </si>
  <si>
    <t>Lagi ka nang naglakad VP Binay ??</t>
  </si>
  <si>
    <t>RT @v_vangogh: my disgust with Binay started when he made his wife ran &amp;amp; took his place. Alam mo n agad na ganid s pera/power. https://t.co…</t>
  </si>
  <si>
    <t>@gmanews @COMELEC @jabjimenez 2. Kung magrereklamo at magsa-sign sa resibo, paano maka-count kay DU30 ang mga botong nabilang kay Roxas?</t>
  </si>
  <si>
    <t>Kaya lalo No to Binay!! Willing siya makipag-ayos sa China eh, lumipat na siya doon na lang kaya</t>
  </si>
  <si>
    <t>@eloiserodrix Isipin mo na baka manalo si Binay as President. yan di ka na makakatulog.</t>
  </si>
  <si>
    <t>TrillanesSonny: Dati nga si Mar MARoxas nangunguna sa survey, pero nasilat sya ni VPJojoBinay iamalexsantos | via DWIZ 882</t>
  </si>
  <si>
    <t>#PSYPagyanig  https://t.co/OtjfmpCGDL</t>
  </si>
  <si>
    <t>Trillanes accuses Du30 of having ill gotten wealth yet he can pay for anti-ads on TV. Baka naman taxpayers' money yan? Tsk tsk. #desperado</t>
  </si>
  <si>
    <t>RT @ItsDaryllBitch: Stuck between Santiago and Duterte... Oh wait, di pa pala ako voter. ??</t>
  </si>
  <si>
    <t>Poe, mali ka! Ang pinakamadilim si Binay :( #PiliPinasDebates2016</t>
  </si>
  <si>
    <t>Si Poe humakot ng mga tao, si Binay nanuhol sa mga tao, si Mar namigay ng envelope, si duterte kusa kasi sure ang pagbabago
#PHVoteDuterte</t>
  </si>
  <si>
    <t>https://t.co/OBxkKxtgAR https://t.co/oixTaa8Gjn</t>
  </si>
  <si>
    <t>Magsama sama tayo, kapwa Pilipino.. Ang ating sigaw.. Mar Roxas, Mar Roxas na!!
PROTECT PH DEMOCRACY
#SwitchToMar
#RoxasRobredo</t>
  </si>
  <si>
    <t>Mar Roxas Leni Robredo https://t.co/cNfpQlNMVT</t>
  </si>
  <si>
    <t>All in good fun. #RoxasRobredo #Election2016 #Halalan2016 https://t.co/5EJhZzYDVp</t>
  </si>
  <si>
    <t>Question: bakit kathniel lang???</t>
  </si>
  <si>
    <t>Sagot: Si Mar Roxas kasi sinuportahan nila.</t>
  </si>
  <si>
    <t>Si Binay o si Roxas o si Poe? (Download your free ebook)  @philstarstyle https://t.co/7JAvSGnQXZ via @sharethis</t>
  </si>
  <si>
    <t>Binay confirms inclusion of guest candidates in UNA Senate slate - Read: https://t.co/OsqNnaveIm #BeFullyInformed https://t.co/W7gVNitPlg</t>
  </si>
  <si>
    <t>RT @BryandePaz: Migz Zubirri inadopt sa sen. slate nina Pres. candidate Poe, Binay at Duterte pero di pa alam kung sino sa 3 ang iboboto sa…</t>
  </si>
  <si>
    <t>Meeting with VP Binay not a betrayal of Grace Poe – Chiz https://t.co/GPT3vsO8Ik #PHVote https://t.co/jUJgi7RarU</t>
  </si>
  <si>
    <t>Binay threatens foes using 4Ps for politics https://t.co/B9sjFRbemj | @MJcayabyabINQ #VotePH2016 https://t.co/wWr44pfsA2</t>
  </si>
  <si>
    <t>MARoxas in Legazpi City, 4 days before the Elections. #PHVoteRoxas #Roxas #MayoNaRoxasNa #WeAreForMar #RoxasRobredo https://t.co/mWQ3iFHqt6</t>
  </si>
  <si>
    <t>@ianjamesfrndz kahit iba ang pinili ng nakararami, ang importante hindi tayo bumitiw. Ganun pa man kabutihan ni VP Binay walang kapantay</t>
  </si>
  <si>
    <t>I can't even ?????? #awkward #MarRoxas https://t.co/556o9YolPo</t>
  </si>
  <si>
    <t>@lslirio hahahahahahaha sabi ni binay eh</t>
  </si>
  <si>
    <t>@interaksyon @VPJojoBinay Wag mawawalan ng pagasa sa pagsupport kay Vp Binay #OnlyBinayInMakatiSanKaPa</t>
  </si>
  <si>
    <t>@SuperClaudin @DEANouement @ashllove @Jelahhh23 @kriskyle03 @thealimxx @cindefghijk FOREVER ITOM BINAY!! BOYSCOUTTT</t>
  </si>
  <si>
    <t>Mamamatay ba kayo sa ad ni binay?</t>
  </si>
  <si>
    <t>Congratulations Philippines, our new president is Mar Roxas ?? https://t.co/XEJ1uyrYiM</t>
  </si>
  <si>
    <t>Grabe blank na ang balota...</t>
  </si>
  <si>
    <t>RT @rapplerdotcom: Binay says he will be attending #APEC2015 functions and will welcome heads of state arriving for state visits. | via @ay…</t>
  </si>
  <si>
    <t>Iboboto ko sina Senator DeLima dahil highly qualified siya at Mar Roxas dahil malinaw naman ang plataporma niya para SA INANG BAYAN</t>
  </si>
  <si>
    <t>Update:
1,311,236 Duterte, Rody
757,055 Poe, Grace 
748,482 Roxas, Mar
457,575 Binay, Jojo
149,973 Defensor Santiago, Miriam</t>
  </si>
  <si>
    <t>Last results shows Duterte pulling away with Poe and Roxas close to each other at 2nd and 3rd place. #PHVote #Halalan2016</t>
  </si>
  <si>
    <t>Walang duda, Binay lang #OnlyBinayIsLove  https://t.co/QIjKYoPOVz</t>
  </si>
  <si>
    <t>@Senyora kamaganak ka naman na ni binay dito senyora? Kakulay</t>
  </si>
  <si>
    <t>Mar Roxas should kiss the presidency goodbye. The next president is Jojo Binay. https://t.co/Wc2Z2HEWq5</t>
  </si>
  <si>
    <t>Nakaiyak naman yung life story ni Binay. ???? Parang ewan. ??</t>
  </si>
  <si>
    <t>@bartolomecangzi Si Binay po yan hahaha</t>
  </si>
  <si>
    <t>Beso-beso muna bago ang debate kanina sa PCCI ng 2 presidential bets na sina VP Binay at Sen. Miriam Santiago. https://t.co/TUc8DwUOh9</t>
  </si>
  <si>
    <t>Binay condemns killing https://t.co/5Y5yCg0jPD | via Tempo</t>
  </si>
  <si>
    <t>Nasa ikalawang pwesto na ang RoRo (9% of total votes counted) sana tuloy tuloy na sa unang pwesto ? I VOTE ROXAS #RoxasRobredo #LabanLeni</t>
  </si>
  <si>
    <t>Leni Robredo's statement; Poe, Roxas, Binay have already denounced. https://t.co/PntbXX6w8t</t>
  </si>
  <si>
    <t>@Senyora hindi na nahiya si #MarRoxas #Binay at #GracePoe dito? Pakisali narin kay #Delima https://t.co/BrzOYlM5ek</t>
  </si>
  <si>
    <t>VP Binay praises Puno work in UNA: He's really good - https://t.co/ehJv0gvo47 https://t.co/5R2HnXZjec #Quezon #news</t>
  </si>
  <si>
    <t>Grabe naman sila kay #Binay... Skin color is never the issue ???????? wag sana racist https://t.co/q9fYzlEzED</t>
  </si>
  <si>
    <t>Nag aaway kami tapos nag aaway yung Tatay, Nanay at Ate ko tungkol kay Binay tapos hindi nila napapansin inubusan ko na sila ng ulam.</t>
  </si>
  <si>
    <t>Good response by Grace Poe to questions regarding her reaction to Duterte's attacks against her. Very respectful,... https://t.co/f6vyiXo0EY</t>
  </si>
  <si>
    <t>Cayetano: PNoy, Roxas, Trillanes, Poe at ABSCBN, nagsabwatan daw sa pagpapalabas ng anti-Duterte ads | @junyeeloyola https://t.co/CSlWTbQ3UQ</t>
  </si>
  <si>
    <t>Bukod sa mga mambabatas, may PDAF ang Office of the Vice President na hiningi mismo ni VP Binay nang maluklok sa puwesto. #WantedPresident</t>
  </si>
  <si>
    <t>@Ohohnikk @raachelleele kay nancy binay gaganda ang kulay</t>
  </si>
  <si>
    <t>Si Vp Binay maraming mgandang plano para sa bansa</t>
  </si>
  <si>
    <t>Trend Alert: 'Abby Binay'. More trends at http://t.co/dRwxiUtCOV #trndnl http://t.co/HHAWthCVQo</t>
  </si>
  <si>
    <t>Na-Binay ??????</t>
  </si>
  <si>
    <t>6. Bayan Muna</t>
  </si>
  <si>
    <t>7. EverydayILoveYou BlogCon</t>
  </si>
  <si>
    <t>8. TOMIHO MomentWithAimi</t>
  </si>
  <si>
    <t>9. AndILoveYouSo KENZO</t>
  </si>
  <si>
    <t>10. Abby Binay</t>
  </si>
  <si>
    <t>Isyu lalo ang ayaw ipaliwanag na yaman ng mga Binay. #1Negros4MarLeni #MarLeniSaNegros</t>
  </si>
  <si>
    <t>7. Manila Cathedral</t>
  </si>
  <si>
    <t>9. EverydayILoveYou BlogCon</t>
  </si>
  <si>
    <t>Iboto nyo po ako sa darating na eleksyon! #MarcRoxas</t>
  </si>
  <si>
    <t>@PhilstarNews @VPJojoBinay Sana di nalang paulit ulit yung binabato nila kay Binay para nakaka move on tayo lahat #OnlyBinayUnasaIlocos</t>
  </si>
  <si>
    <t>© whateverbts</t>
  </si>
  <si>
    <t>Toni: Ano ang katangian nyo kung kaya't kayo ang dapat na maging big winner?</t>
  </si>
  <si>
    <t>@revicalderon Wala palang kinalaman kulay ng balat nya, KULAY LANPALANG NG BUDHI NYA AT BUTO! Kaya, No To Jejemon Binay! ?? #NogNogHambog</t>
  </si>
  <si>
    <t>Duterte:“I would like to reach out my hands to my opponents. Let us begin the healing now”</t>
  </si>
  <si>
    <t>"Ang Pangulo ko ay si MAR ROXAS. Ishare mo to sa 25 na tao within 30mins at magkakaron ka ng SOBRE. Wag kang tumawa kapitbahay ko meron na"??</t>
  </si>
  <si>
    <t>CLEANERS: Mar Roxas &amp;amp; Jejomar Binay ???</t>
  </si>
  <si>
    <t>In this world full of Jake Ejercito, Sebastian Duterte, Brian Poe and now Sandro Marcos..but what you have is a Jun Jun Binay. Aray ko bh3 ??</t>
  </si>
  <si>
    <t>Hindi na tayo muling mag hihirap pa! Andito na si VP BINAY!</t>
  </si>
  <si>
    <t>Response script has 1 for Poe and Binay.</t>
  </si>
  <si>
    <t>Binay: Alma tatakbo na si Digong. Anong suggestion mo para matalo natin siya?</t>
  </si>
  <si>
    <t>Alma: Dapat lagi bukas ang ilaw?</t>
  </si>
  <si>
    <t>... PILLS!!!</t>
  </si>
  <si>
    <t>@News5AKSYON slow but steady si VP Binay. Think positive.</t>
  </si>
  <si>
    <t>Idinagdag ni Salgado na ayaw ni VP Binay na maulit ang ganung sistema .</t>
  </si>
  <si>
    <t>Poe and Roxas' meeting makes so much sense with that theory. #Halalan2016</t>
  </si>
  <si>
    <t>WALANG NANAGOT SA TUMALON AT NAWASAK NA TREN SA EDSA/TAFT. MGA WALDAS NA MAGNANAKAW NA INATASAN NI MAR ROXAS!</t>
  </si>
  <si>
    <t>Binay: Wala ng Income Tax</t>
  </si>
  <si>
    <t>*If Mar Roxas cheats tomorrow on the election*</t>
  </si>
  <si>
    <t>@clavenilo @Chip2chip2 @inquirerdotnet</t>
  </si>
  <si>
    <t>Yes to Gobyernong may puso!</t>
  </si>
  <si>
    <t>Binay’s law firm belies Inquirer report on sending P100M to HK</t>
  </si>
  <si>
    <t>Talking about politics and elections on our way Batangas and tita's convincing everyone to vote for Binay.</t>
  </si>
  <si>
    <t>Cleaners:</t>
  </si>
  <si>
    <t>Jejomar Binay</t>
  </si>
  <si>
    <t>Mar Roxas for President. tweet kayo ng ganyan bibigyan nila kayo ng 5000php ung kapit bahay ko napadalan na kaninang umaga.</t>
  </si>
  <si>
    <t>#VoteWisely</t>
  </si>
  <si>
    <t>Davila: Papakulong niyo ba si Duterte?</t>
  </si>
  <si>
    <t>Listen to BINAY X ROXAS - ANO ANO ANO FISTBUMP REMIX by Slaycaster #np on #SoundCloud</t>
  </si>
  <si>
    <t>https://t.co/PjuclKANB7</t>
  </si>
  <si>
    <t>Miriam &amp;amp; Poe. Hirap naman neto. ??</t>
  </si>
  <si>
    <t>#PowerRangersTimeForce #GMAAniMEGA #AniMEGA</t>
  </si>
  <si>
    <t>#gracepoe = 6 more yrs of slavery for coconut farmers https://t.co/nNIVvIIJdG</t>
  </si>
  <si>
    <t>Deym ! Si Mar Roxas nasa 2nd Spot na</t>
  </si>
  <si>
    <t>IS THE GRACE POE CITIZENSHIP ISSUE A LEGITIMATE ISSUE?</t>
  </si>
  <si>
    <t>@atwulf Nakalibreng tsinelas pa! Oha. Kaya Mar Roxas for President! Charot.</t>
  </si>
  <si>
    <t>RT @moronggiselle: people: why is daniel padilla endorsing/supporting mar roxas?</t>
  </si>
  <si>
    <t>Iaangat tayo sa kahirapan ni Binay.</t>
  </si>
  <si>
    <t>NABUBWISET TALAGA AKO SA POLITICAL ADD NI MAR ROXAS !!</t>
  </si>
  <si>
    <t>SORRY SA MGA SUPPORTER NIYA .. ITS JUST MY OPINION ..</t>
  </si>
  <si>
    <t>PANDAK</t>
  </si>
  <si>
    <t>RT kung traffic sa EDSA</t>
  </si>
  <si>
    <t>LIKE kung hindi mo iboboto si Binay</t>
  </si>
  <si>
    <t>QT kung ano sa tingin nyo ang laman ng biceps ni Alden</t>
  </si>
  <si>
    <t>#VoteMaineFPP</t>
  </si>
  <si>
    <t>Binay: Sa akin ang Luzon.</t>
  </si>
  <si>
    <t>Duterte: Sa akin ang Visayas at Mindanao.</t>
  </si>
  <si>
    <t>Roxas: Sa akin ang COMELEC!</t>
  </si>
  <si>
    <t>RT @mariaserinaaa: TVC: *bakit dahil kay binay....*</t>
  </si>
  <si>
    <t>Duterte</t>
  </si>
  <si>
    <t>Miriam</t>
  </si>
  <si>
    <t>dami nag tatanong bkt pinayagan si poe na tumakbo.</t>
  </si>
  <si>
    <t>RT @imchristajoy: I will NEVER vote Mar Roxas.</t>
  </si>
  <si>
    <t>Wag muna tayo pakampante. Baka biglang mag magic si Roxas!</t>
  </si>
  <si>
    <t>Huwag tularan at iboto si Binay.  Siya ay may plano na gawin black ang kulay ng PHILIPPINE FLAG.</t>
  </si>
  <si>
    <t>@clickanic #BinayPaRin! naniniwala ako sa knya lalo na sa ad na #OilyBinay</t>
  </si>
  <si>
    <t>Im back may ginawa lang</t>
  </si>
  <si>
    <t>@ABSCBNNews dyan naman kayo magaling e. Puro allegations kay VP Binay tsk</t>
  </si>
  <si>
    <t>Miriam - The One That Got Away</t>
  </si>
  <si>
    <t>Poe- California Gurls</t>
  </si>
  <si>
    <t>Roxas- Roar</t>
  </si>
  <si>
    <t>Duterte- Dark Horse</t>
  </si>
  <si>
    <t>if pro is the opposite of con</t>
  </si>
  <si>
    <t>Hindi natin kaialngan ng isang Presidente na mangagaya</t>
  </si>
  <si>
    <t>hirap kaba iboto na natin si VP Binay</t>
  </si>
  <si>
    <t>#MMKSpokenWord</t>
  </si>
  <si>
    <t>#DanceKidsFun</t>
  </si>
  <si>
    <t>#HelloBtchzItsCL</t>
  </si>
  <si>
    <t>Magpakailanman</t>
  </si>
  <si>
    <t>Ateneo</t>
  </si>
  <si>
    <t>BAILEYSDebutAlbum OnSpotify</t>
  </si>
  <si>
    <t>@BromanceManila It is not just black propaganda but clearly a cyber bullying and  a desperate action.</t>
  </si>
  <si>
    <t>RT @ihateposh: Premature campaigning cost:</t>
  </si>
  <si>
    <t>Bayan na makulay pag si VP Binay ang nag tagumpay!</t>
  </si>
  <si>
    <t>Bakit kaya hindi na lang kay Duterte nanawagan si Mar. Natatakot ba sya kaya si Poe na lang tinawag nya?</t>
  </si>
  <si>
    <t>800K+ na ang lamang ni DU30 kay Poe. Ang hirap magtype sa iPad. Sorna :(</t>
  </si>
  <si>
    <t>Yes To Mar Roxas ans Leni Robredo.</t>
  </si>
  <si>
    <t>#RoxasRobredo2016</t>
  </si>
  <si>
    <t>I beg to disagree Pulse Asia Survey this election is a rematch of Binay and Mar Roxas not Poe vs. Roxas.</t>
  </si>
  <si>
    <t>@exhumed_angel @snowlurker_ Actually. Tas may MS pa siya.</t>
  </si>
  <si>
    <t>Mayor DUTERTE: 13Million</t>
  </si>
  <si>
    <t>Roxas and Poe: 7Million</t>
  </si>
  <si>
    <t>VP Binay bats for gov't transparency</t>
  </si>
  <si>
    <t>NO TO BINAYarang MARuming POElitika. ??</t>
  </si>
  <si>
    <t>Malaking pagbabago ang plano ni VP binay sa pilipinas!</t>
  </si>
  <si>
    <t>#MIRIAM ??  #POE ?</t>
  </si>
  <si>
    <t>#PILIPINASDEBATES2016</t>
  </si>
  <si>
    <t>#MarRoxas #Binay #Duterte #GracePoe</t>
  </si>
  <si>
    <t>politics is a serious matter. kaya tutulungan natin s VP Binay.</t>
  </si>
  <si>
    <t>Palace taunts Binay camp for pointing fingers: Are you that insecure?</t>
  </si>
  <si>
    <t>Lahat ng commercial ni Binay tinamaan ako dun lang sa madami ng nagawa hindi.</t>
  </si>
  <si>
    <t>Sa LOISHUA BidaAngSaya</t>
  </si>
  <si>
    <t>Sabi ni Binay ok lang talo at least nahanap kuna ang totoo kung Anak -Aura</t>
  </si>
  <si>
    <t>#BilangPilipino</t>
  </si>
  <si>
    <t>Slippery slope</t>
  </si>
  <si>
    <t>Ad hominem</t>
  </si>
  <si>
    <t>Non sequitur</t>
  </si>
  <si>
    <t>Tayo ang Populasyon natin ngayon is more 100 million pesos -Binay</t>
  </si>
  <si>
    <t>La Viña: Marcos leading in QC is not suprising. Roxas-Robredo is polling low in NCR.</t>
  </si>
  <si>
    <t>Marunong pala si Binay lumakad...ng pera...</t>
  </si>
  <si>
    <t>Canadian Liberal Party: Justin Trudeau</t>
  </si>
  <si>
    <t>Liberal Socialist (running under Democrats): Bernie Sanders</t>
  </si>
  <si>
    <t>Partido Liberal: Mar Roxas</t>
  </si>
  <si>
    <t>Binay: Tatanggalin ko ang income tax</t>
  </si>
  <si>
    <t>VP Binay is a people person</t>
  </si>
  <si>
    <t>DAILY TRIBUNE Headlines [Saturday - 02.06.16]:</t>
  </si>
  <si>
    <t>-Ombudsman junks Binay Jr. MR; all-out LP war against VP on</t>
  </si>
  <si>
    <t>@PhilippineStar Alam naman na di nyo kayang iwan si Vp #OnlyBinayInMakatiSanKaPa</t>
  </si>
  <si>
    <t>SAYANG POE KUNG AATRAS KAYO. 2 NA LANG PO KAYO MAGANDA PILIIN HUAG NYO NAMAN ALISIN ISA MAGANDA OPTION SA PILIPINO.</t>
  </si>
  <si>
    <t>Hindi ititigil ni VP Binay ang programang nakakatulong sa ating bansa</t>
  </si>
  <si>
    <t>We are still trending WW in the 13th spot</t>
  </si>
  <si>
    <t>Roxas to Poe: Not this time. Lagi na lang ako ang nag-aadjust.</t>
  </si>
  <si>
    <t>NAKAKABWESET LANG!!!</t>
  </si>
  <si>
    <t>NOONG UNA C BINAY</t>
  </si>
  <si>
    <t>TAPOS C POE</t>
  </si>
  <si>
    <t>NGAYON C DUTERTE NAMAN</t>
  </si>
  <si>
    <t>@anamarielizalim @alipatnelia bakit my nagalit po ba kay mr mar roxas?? Prket si daniel padilla kinuha??</t>
  </si>
  <si>
    <t>DIANNE (ur @ my back)</t>
  </si>
  <si>
    <t>HARRY POTTER</t>
  </si>
  <si>
    <t>PAYLESS</t>
  </si>
  <si>
    <t>DISTRICT</t>
  </si>
  <si>
    <t>POLSCI</t>
  </si>
  <si>
    <t>MAR ROXAS</t>
  </si>
  <si>
    <t>DUTERTE</t>
  </si>
  <si>
    <t>DISNEY THEMED DEBUT</t>
  </si>
  <si>
    <t>AMMS</t>
  </si>
  <si>
    <t>TURKEY</t>
  </si>
  <si>
    <t>Mar Roxas should be on the last spot ??</t>
  </si>
  <si>
    <t>Philippines Prince Charming</t>
  </si>
  <si>
    <t>PNOy as Minions..</t>
  </si>
  <si>
    <t>RT @v_vangogh: JV to support Binay in case of Poe DQ? Judge for yourself - Politiko</t>
  </si>
  <si>
    <t>Si Binay alam ang pagiging mahirap.Kaya suporta lang sa 4Ps</t>
  </si>
  <si>
    <t>Walang masasayang na boto kay Binay!</t>
  </si>
  <si>
    <t>BINAY - LAKING MAHIRAP</t>
  </si>
  <si>
    <t>SANTIAGO - REAL LEADER</t>
  </si>
  <si>
    <t>DUTERTE -  NATIVE IN THE PHILS</t>
  </si>
  <si>
    <t>POE - BAGONG SOLUTION</t>
  </si>
  <si>
    <t>ROXAS - BE LIKE US</t>
  </si>
  <si>
    <t>No matter what happens  .</t>
  </si>
  <si>
    <t>Mar roxas pa rin ako..</t>
  </si>
  <si>
    <t>Team lp..</t>
  </si>
  <si>
    <t>Sa lahat talaga si Maine pa?! Bakit di na lang si Pnoy? Si Grace Poe? Si Mar Roxas? Si Binay? Si Marcos?!</t>
  </si>
  <si>
    <t>No. 1 si Binay latest SWS survey? Siguro ginawa yan nung Ash Wednesday.</t>
  </si>
  <si>
    <t>AGILA Ng Masa</t>
  </si>
  <si>
    <t>RT @myklast: Roxas: Plastic mode</t>
  </si>
  <si>
    <t>Binay: Nakaw mode</t>
  </si>
  <si>
    <t>Poe: Drama mode</t>
  </si>
  <si>
    <t>RT @iwriteasiwrite: The silence covering the release of the decision is curious.</t>
  </si>
  <si>
    <t>Roxas' only chance of winning is through massive electoral fraud.</t>
  </si>
  <si>
    <t>Let us be vigilant.</t>
  </si>
  <si>
    <t>#Eleksyon2016</t>
  </si>
  <si>
    <t>VP Binay ayaw makaharap sina Miriam at Roxas</t>
  </si>
  <si>
    <t>Heres my take</t>
  </si>
  <si>
    <t>I dont think Duterte would win</t>
  </si>
  <si>
    <t>I dont think Poe wouldbe allowed to run</t>
  </si>
  <si>
    <t>Im afraid Binay would win</t>
  </si>
  <si>
    <t>Ito si Binay</t>
  </si>
  <si>
    <t>Hindi siya naglalagay ng madaming hashtag sa photo niyang walang kwenta.</t>
  </si>
  <si>
    <t>Is the Sonny Trillanes negative TV ad a sign that he is actually Mar Roxas' true runningmate?</t>
  </si>
  <si>
    <t>@jocereisma for President iD go for the BEST @senmiriam!not the last evil like Poe</t>
  </si>
  <si>
    <t>for VP iM going for least evil @LeniRobredo</t>
  </si>
  <si>
    <t>Hindi tayo kakalimutan ni Binay pag siya na ang naging presidente kaya dapat wag nating siyang balewalain ngayon.</t>
  </si>
  <si>
    <t>@artz0808 @OrasNaRoxasNa Para sa ating Inang Bayan.We will win.</t>
  </si>
  <si>
    <t>Omg! Si Mar Roxas ang eendorse mo baby boy?!  Daang matuwid!!!</t>
  </si>
  <si>
    <t>We supported Mayor Duterte because we want change but let's not forget that change starts within ourselves.</t>
  </si>
  <si>
    <t>The Binay Campaign: Political Soundbites have replaced Reality!</t>
  </si>
  <si>
    <t>It'll be the death of me if Mar Roxas or Binay will win the presidential position this coming Halalan 2016</t>
  </si>
  <si>
    <t>Mar roxas leni parin lumalabas</t>
  </si>
  <si>
    <t xml:space="preserve">anong kaputahan yung patalastas ni
 grace poe sa youtube nakakainis. Mangyaring huwag abalahin ang aking video na nanonood  naglalaro ako ng multo </t>
  </si>
  <si>
    <t>tag</t>
  </si>
  <si>
    <t>desc</t>
  </si>
  <si>
    <t>total from label2</t>
  </si>
  <si>
    <t>total from label1</t>
  </si>
  <si>
    <t>Wow kung ang isang anti-Roxas ad ay pinakawalan, tinanggap. Ngunit kung ang isang anti-duterte ad ay pinakawalan, ito ay isang anyo ng sabotahe. Pagkakapantay -pantay, sabi mo? kadiri</t>
  </si>
  <si>
    <t>Well, ang palatastas sa radyo ay nakakainis. puro Kasinungalingan.</t>
  </si>
  <si>
    <t>Walang pag -asa si Binay. Oo o hindi ay isang sakuna.</t>
  </si>
  <si>
    <t>Walang alinlangan na si@maroxas ay maaaring gumawa ng higit pa. Magpahintulot tayo sa daan para mapatunayan niya ito. #Marroxas2016 ?????? https://t.co/4czawybwdo</t>
  </si>
  <si>
    <t>VP Binay: Posible ang paglago ng Kasama
 na may tamang halo ng mga patakaran | @Josebimbosantos</t>
  </si>
  <si>
    <t>Talagang itinapon ni Omg Binay ang lilim ????</t>
  </si>
  <si>
    <t>STFU !!!!!</t>
  </si>
  <si>
    <t>Sino ang susunod? Mar Roxas. Hahahahah ??</t>
  </si>
  <si>
    <t>Si Pangulong Nieto ay mas masahol kaysa kay Binay. #fact</t>
  </si>
  <si>
    <t>Si Nanay ay nag -dinner kasama si Sen. N. Binay. Wayuk si Ina</t>
  </si>
  <si>
    <t>Si Mar Roxas N Korina Sanchez ay naging naka -enthroned?! WTH?!</t>
  </si>
  <si>
    <t>Si Mar Roxas ay desperadong tao</t>
  </si>
  <si>
    <t>Si Binay lamang ang humipo sa aking balat, sino ang humipo sa iyo? ??</t>
  </si>
  <si>
    <t>Roxas, Pnoy, Trillanes. Maaari naming amoy ang iyong takot.</t>
  </si>
  <si>
    <t>Pumunta sa impiyerno!</t>
  </si>
  <si>
    <t>Ngayon, nakatayo ako kasama si Mar Roxas bilang aking susunod na pangulo ng Pilipinas. Im sorry guys ??</t>
  </si>
  <si>
    <t>Nakakatawa ang komersyal ni Binay.</t>
  </si>
  <si>
    <t>Nakakainis na conmercial ads ni mar roxas sa binay ????</t>
  </si>
  <si>
    <t>Nakakainis na ang kampanya ni Binay.</t>
  </si>
  <si>
    <t>Mar Roxas, seryoso?</t>
  </si>
  <si>
    <t>Manahimik ka, Mar Roxas!</t>
  </si>
  <si>
    <t>Magaling si Sec. Mar Roxas</t>
  </si>
  <si>
    <t>Magaling kaagad. Hahaha</t>
  </si>
  <si>
    <t>Lumilitaw si Mar Roxas sa TV</t>
  </si>
  <si>
    <t>Karamihan sa nakakainis na ad sa TV ATM ay ang Binay Bullcrap ...</t>
  </si>
  <si>
    <t>Kahit sino ngunit binay!</t>
  </si>
  <si>
    <t>Ito ba ang taong nais mong maging pres.? https://t.co/h8pmwih3yt</t>
  </si>
  <si>
    <t>Itinuro ni VP Binay na ang trapiko ay isang paulit -ulit na problema sa bansa kahit na bago ngayon #onlybinayUnasasamar</t>
  </si>
  <si>
    <t>Inaasahan ko talaga ang mga botante na hindi maloko sa kaliwa at kanang paratang ni Binay. Wala akong mga problema w/nognog sa Pandak, pagiging isa sa aking sarili.</t>
  </si>
  <si>
    <t>Hindi ko iboboto si Mar Roxas. #Yolandaph #rememberingyolanda</t>
  </si>
  <si>
    <t>Ganito ako ranggo.</t>
  </si>
  <si>
    <t>Fvck mo mar roxas! Lossers Party! #AyAWSADILAW</t>
  </si>
  <si>
    <t>Fuck you mar roxas!</t>
  </si>
  <si>
    <t>Fuck you G. Mar Roxas</t>
  </si>
  <si>
    <t>Duterte hanggang sa huli. @Abscbn</t>
  </si>
  <si>
    <t>Bumoto ako kay Roxas</t>
  </si>
  <si>
    <t>Breakdown ng mga botohan</t>
  </si>
  <si>
    <t>Binay/Roxas Face Swap Resulta. WTF ?????? https://t.co/GP06T9HVZ7</t>
  </si>
  <si>
    <t>Binay: "Ako ay isang tao na napatunayan na pananagutan at transparency."
Me: *insert y da fuk u lyin, y u lagi lyin meme *</t>
  </si>
  <si>
    <t>Binay, Binay ... manahimik ka lang. https://t.co/lzpsavfub8</t>
  </si>
  <si>
    <t>Binay wtf lang ??? Hahahaha</t>
  </si>
  <si>
    <t>Binay lang ?????? Srsly guysss</t>
  </si>
  <si>
    <t>Binay ang pinaka -tiwaling piraso ng tae sa mundong ito ay nakita at isang fucking pekeng asno na tao</t>
  </si>
  <si>
    <t>Binay (@vpjojobinay) ang pagkondena sa pagpatay sa Laguna Councilor bet https://t.co/x8dknnd7ou | @Mjcayabyabinq #Voteph2016</t>
  </si>
  <si>
    <t>Banal na basura</t>
  </si>
  <si>
    <t>Bakit TF ang Roxas sa tabi ni Duterte? Tunog na malabo</t>
  </si>
  <si>
    <t>Bakit napakahirap ipagtanggol ang Mar Roxas? ??????</t>
  </si>
  <si>
    <t>Bakit Dahil Kay Binay Umiinit ulo Ko?</t>
  </si>
  <si>
    <t>Ayoko talaga sa binay komersyal na hahahaha</t>
  </si>
  <si>
    <t>Ano ang magkantot !!!! Anyare Ang Kapal ng Mukha ni Binay Ahhhhh</t>
  </si>
  <si>
    <t>Ang sinumang nagbabalak na bumoto para kay Binay ay tiyak na isang lubos na moron. #PakGanurn</t>
  </si>
  <si>
    <t>Ang pagkukunwari ay hindi isang biro. Mar Roxas? Jojo Binay? #RAPEISNOTAJOKE. Ang panggagahasa sa ating gobyerno ay hindi isang biro!</t>
  </si>
  <si>
    <t>Ang mga salitang tulad ng pagiging disente at katapatan na nagmumula sa Mar Roxas? Oh Fck ikaw at ang iyong mahirap, maruming maliit na tae
#</t>
  </si>
  <si>
    <t>Ang mga ad ng Mar Roxas ay seryosong bobo. ??</t>
  </si>
  <si>
    <t>Ang Mar Roxas na ito ay napahamak na desperado.</t>
  </si>
  <si>
    <t>Ang inaasahan ko:</t>
  </si>
  <si>
    <t>Ang bin nognog pandak ad ay masyadong nakakagambala. Hindi ito nagsasalita sa akin ng maayos.</t>
  </si>
  <si>
    <t>Ang aking listahan ng shit ng mga pulitiko na dapat mawala mula sa Pilipinas Gov't Magpakailanman: Binay, Sotto, Enrile</t>
  </si>
  <si>
    <t>Ang aking desicion ay pangwakas.</t>
  </si>
  <si>
    <t>Ang #RoxasRobredo ay mga bullies, walang klase anuman.</t>
  </si>
  <si>
    <t>Ang #dayaanmoves ay dinala sa iyo ni Mar Roxas.</t>
  </si>
  <si>
    <t>Ako ay tunay na patay na seryoso tungkol sa pagboto para sa driver ng tricycle na si Llamas kung ang isa ay magpose ng Roxas, Binay, o kahit na Pamatong bilang iba pang mga pagpipilian.</t>
  </si>
  <si>
    <t>Abs cbn at iba pang mga istasyon na na -aired ang duterte ad: fuck fuck fuck fuck fuck fuck fuck you all you fucking fuck !!!! Duterte til the end ??</t>
  </si>
  <si>
    <t>@Stanleypenaflor duterte ay maaaring sabihin sex, poe- tsokolate, roxas- sex with chocolates, bin-wala sa itaas ha ha ha ha ha ha ha ha ha ha ha</t>
  </si>
  <si>
    <t>@Individnoellism "tang lamang binay", ibababa.</t>
  </si>
  <si>
    <t>"Si Binay lang ang humipo sa aking balat" dafuq ?????</t>
  </si>
  <si>
    <t>GASTOS NI VP BINAY SA POLITICAL ADS HALOS P7-M NA</t>
  </si>
  <si>
    <t>Inaasahan na ni Vice President Jejomar Binay na may mga taong... https://t.co/SDytgbWiLh</t>
  </si>
  <si>
    <t>Mar Roxas TANG INA TUWID NA DAAN DAW .. EH SYA NGA DI STRAIGHT</t>
  </si>
  <si>
    <t>Salamat sa walang sawang suporta ng mga taga makati! Ang Pagbabalik Binay In Makati #OnlyBinayInMakatiSanKaPa https://t.co/iwAOdtZPRE</t>
  </si>
  <si>
    <t>@rapplerdotcom putangina mo binay TAKBO PA</t>
  </si>
  <si>
    <t>Binay with selective amnesia, forgetting about the past six years he spent preparing to be president.  #PiliPinasDebates2016</t>
  </si>
  <si>
    <t>It doesn't matter whoever won between Duterte &amp;amp; Miriam as President. As long as they finally changed the country Noynoy failed to do so.</t>
  </si>
  <si>
    <t>Nognog? Pero nognog din ang nag malasakit? Wtf? Tangina mo Binay nagpapaawa kapa! Hahahahaha #Nognog ??</t>
  </si>
  <si>
    <t>Only Binay o Oily Binay??</t>
  </si>
  <si>
    <t>#BinayPaRin!</t>
  </si>
  <si>
    <t>#Binay2016</t>
  </si>
  <si>
    <t>#OnlyB1nay ?? #FB https://t.co/QEQnsK67Gm</t>
  </si>
  <si>
    <t>What Abi Binay said on running for Makati mayor #Halalan2016 https://t.co/ayxM39JKNx https://t.co/rHhl4LfMaa</t>
  </si>
  <si>
    <t>Srsly. How can Binay do away with no tax for those earning PhP 30k and below without any compromises? Nkklk talaga!</t>
  </si>
  <si>
    <t>Sen Grace Poe, puro ka puso. Kaya lugmok bansa natin sa kahirapan at corruption. Puro puso. Walang utak.</t>
  </si>
  <si>
    <t>RT @KarlNative: Sa laki ng ginastos ni Binay tapos sa laki din ng talo niya sa Mayo, siya pa din tameme sa ending ng kwento. Yun na! https:…</t>
  </si>
  <si>
    <t>ENDO na para kay PNoy. No extension para sa kanyang Mar Roxas! #DuterteTillTheEnd</t>
  </si>
  <si>
    <t>@xpeanutgalleryx Pet theory: Contrasted w/ PNoy for past 6 years, Binay hasn't failed much - then again he hasn't done much either.</t>
  </si>
  <si>
    <t>RT @_nicklegaspi_: Sino ba si Binay? 
Yuan: Nognog, Pandak, Laki sa Hirap.</t>
  </si>
  <si>
    <t>BREAKING: VCM Inside Novotel Cubao owned by Mar Roxas https://t.co/dHPwvHwfwX</t>
  </si>
  <si>
    <t>di daw pagsisihan na binoto nila si MDS kahit talo baka dun na kayo magsisi kung si Roxas, Binay or Poe ang mananalo, kayo na matatalino :D</t>
  </si>
  <si>
    <t>RT @chevalierkun: So "anak ni Mar" pala itong si DJP.
Won't be surprised if "Nese Iye Ne Eng Lehet" will be Mar Roxas' campaign jingle.
#N…</t>
  </si>
  <si>
    <t>Ang kakapal ng mga mukha niyo PNoy at Roxas, matapos niyong batikusin si Poe at Binay sila naman ang yayain niyo? Anu toh Civil War?</t>
  </si>
  <si>
    <t>walang hindi importante kay VP Binay.</t>
  </si>
  <si>
    <t>#OnlyBinayMagAangatSaTacloban</t>
  </si>
  <si>
    <t>Eh di wow! Talagang gamit na gamit yung "PANDAK"? SUS! IBA NA LANG BINAY! WAG KAME!  https://t.co/GboiJfHXPZ</t>
  </si>
  <si>
    <t>Parang walang gustong maka tandem ni mar roxas sa liberal party dahil alam nilang mahihirapang manalo si roxas.</t>
  </si>
  <si>
    <t>Si Senator Nancy Binay ba tinutukoy mo? Hahahahaha! ?? https://t.co/LLHL8Q9R3I</t>
  </si>
  <si>
    <t>ITO NAMAN SI MAR ROXAS PARANG P***** i** ???? MAKIKIPAG SANIB LANG KAY POE PARA TALUNIN SI DUTERTE ? #DuterteTillTheEnd</t>
  </si>
  <si>
    <t>Alma Moreno OK despite being bashed over TV interview: Binay #Halalan2016 https://t.co/QErQ4b35fF https://t.co/b1jPPpALbZ | via ABS-CBN N…</t>
  </si>
  <si>
    <t>I will definitely not vote for Binay a big NO ????</t>
  </si>
  <si>
    <t>si Mar Roxas yung parang cartoon or anime na hindi nagpapalit ng damit.</t>
  </si>
  <si>
    <t>Political ad on respect not a response to Duterte’s rape remark, Poe clarifies https://t.co/XSgjKs34vl</t>
  </si>
  <si>
    <t>RT @TropangMARangal: Mar Roxas is in Naguilian, Isabela today to attend a sectoral assembly https://t.co/6JTsqoVgbG</t>
  </si>
  <si>
    <t>Sooo not Mar Roxas ??</t>
  </si>
  <si>
    <t>Nakakairita na tong mga commercial ni binay. ??????</t>
  </si>
  <si>
    <t>#Newsreport Pagsuporta ng Gobernador ng Ifugao kay VP Binay, pinasalamatan ng UNA I via Allan Francisco</t>
  </si>
  <si>
    <t>Haha. Binay at Jollibee. https://t.co/grK0Unnrqu</t>
  </si>
  <si>
    <t>VPcandidate senTrillanes, campaign more for Presidential CandidateSenGracePoe than his VP bid, also said no to Binay https://t.co/zM4f12tMiJ</t>
  </si>
  <si>
    <t>That Binay commercial tho.</t>
  </si>
  <si>
    <t>Mar offered unity talks w Grace Poe. Invitation declined. Bayan bago Sarili Sana. #Roxas2016 #RoxasRobredo #SwitchtoMar</t>
  </si>
  <si>
    <t>Nagrereklamo yung kasabay ko sa jeep, Duterte daw binoto niya Roxas lumabas.</t>
  </si>
  <si>
    <t>Walang drama. Walang hugot. Trabaho lang. At higit sa lahat, hindi tayo pagnanakawan ni @MARoxas!
#RoxasRobredo2016 https://t.co/AdlkE3qXNF</t>
  </si>
  <si>
    <t>RT @cory_vidanes: Galing sa showtime yang cake hindi galing kay binay!! hahah</t>
  </si>
  <si>
    <t>ItsShowtime ToMiho</t>
  </si>
  <si>
    <t>If Mr.Palengke looses his Presidential bid ,di c Binay di c Duterte At lolong di c Poe ang sisihin kundi ALDUBNATIONS. #VoteMaineFPP #KCA</t>
  </si>
  <si>
    <t>Binay completes Senate slate #Halalan2016 https://t.co/qFiWau1srr https://t.co/qx9Wyvgk7C</t>
  </si>
  <si>
    <t>lol binay</t>
  </si>
  <si>
    <t>Mar Roxas, handang humarap sa panibagong imbestigasyon ng Mamasapano clash https://t.co/vx7Obja5TQ</t>
  </si>
  <si>
    <t>O mar roxas debates daw.. https://t.co/WYNSrwKv0x</t>
  </si>
  <si>
    <t>Sana kasi President Duterte and Vice President Santiago</t>
  </si>
  <si>
    <t>Lonely Binay.</t>
  </si>
  <si>
    <t>BINAY NA KANG TALAGA AKO. Nognog, pandak, laki sa hirap.</t>
  </si>
  <si>
    <t>Mar Roxas' son, Paolo now stumping for his Dad here in Digos City, Davao del Sur | @aureacalica https://t.co/SAI6wtBTIS</t>
  </si>
  <si>
    <t>Handa na po ang Wheel Chair PNOY  Trillianes Mar Roxas</t>
  </si>
  <si>
    <t>RT @markanthonyqui5: @yaneeyoo wow binay ikaw bayan haha</t>
  </si>
  <si>
    <t>Talagang mas pinili nila si ROXAS at BINAY over MDS. WTF!!! ?????? #Election2016</t>
  </si>
  <si>
    <t>@AbglGrllo @dauntjess oy nandito si binay</t>
  </si>
  <si>
    <t>Had a lot to say about the controversial paid ads released last night. But it thought me that it only helps make mar roxas's name trend.</t>
  </si>
  <si>
    <t>Do you know that #Binay's enormous wealth did not all come from his salary all these years as a gov't. official? https://t.co/apoM28DulB</t>
  </si>
  <si>
    <t>Mar Leni Mar Leni Mar Leni Mar Leni Mar Leni!!! Think positive. Tandem win!???? #RoxasRobredo</t>
  </si>
  <si>
    <t>LOOK: 'Binay' sign ala Hollywood rises on Banaue Rice Terraces https://t.co/gQ2bBkt5ou #Halalan2016 https://t.co/kqL7UQ8l2M | via ABS-CBN…</t>
  </si>
  <si>
    <t>RT iamkarendavila: JUST IN. Mar Roxas calling on Grace Poe to talk. "This is for unity. Mag-usap tayo" ANCALERTS</t>
  </si>
  <si>
    <t>Lt yung tvc ni binay haha ??</t>
  </si>
  <si>
    <t>Pati ba naman Picos Machine, binayaran ni Mar Roxas??????</t>
  </si>
  <si>
    <t>RT @senmiriam: [STAFF] Sen. Miriam Defensor Santiago sponsors Senate Resolution No. 1414 on the EDCA.</t>
  </si>
  <si>
    <t>RT @ruffagucherez: #RespectDJPDecisionForMarRoxas tanungin na lang natin kng san galing yng binayad ni pamintang @MARoxas sa kanya! #Yoland…</t>
  </si>
  <si>
    <t>LP to Binay: Where did you get the P600M you spent on TV ads? | https://t.co/Crkqho2mPm | Philippine News https://t.co/68hAdQCt8q via @po_st</t>
  </si>
  <si>
    <t>pinaka walang kwenta sa debate na to si binay. nakakaloka..puro ka nanaman makati. #pilipinasdebate2016</t>
  </si>
  <si>
    <t>@omeng414 @ADMDShippersOFC @erlyn21 basahin ko padin, panu kung ma retweet ko nanaman yung kay BINAY?
ADN FOR MAINE
#VoteMaineFPP #KCA</t>
  </si>
  <si>
    <t>He is just endorsing Mar Roxas, hindi naman niya kau pinipilit na iboto siya. 
#RespectDJPDecisionForMarRoxas</t>
  </si>
  <si>
    <t>#Roxas2016 #RoxasRobredo #SwitchtoMar  https://t.co/fbIzaMOoUr</t>
  </si>
  <si>
    <t>Madami naman natulungan si Binay, kesa kay dut3rt3.</t>
  </si>
  <si>
    <t>@aisaraaap gago hindi! Hahahaha. Mga anti-Binay girl.</t>
  </si>
  <si>
    <t>#UNTVRepaso2015 CA dismisses Junjun Binay’s petition against Ombudsman suspension order [2-11-2015] [NY-A1710]</t>
  </si>
  <si>
    <t>Over motherly naman 'tong si Poe. Yung masungit at mahigpit na nanay ang kelangan ng Pilipinas para may disiplina. #PiliPinasDebates2016</t>
  </si>
  <si>
    <t>Yown! 1st time nag vote. #DapatTama #eleksyon2016 #gracepoe2016 #gracepoeforpresident https://t.co/omJ5hXVHVj</t>
  </si>
  <si>
    <t>Nalito yung pari kung san pa pwede paitimin si Binay. Nagtagal tuloy misa. Cause of delay ka, VP! Hala!  https://t.co/IqSB85tQAA</t>
  </si>
  <si>
    <t>@Jessalipopsx Duterte Roxas Poe Binay Santiago ang Rank</t>
  </si>
  <si>
    <t>Nung si Binay ginisa sa UPLB, tuwang tuwa kayo. Nung kandidato niyo na, bastos na estudyante ng UPLB.</t>
  </si>
  <si>
    <t>@rapplerdotcom salamat sa UNA camp. we fought a good fight guys VP Binay pa rin tlga</t>
  </si>
  <si>
    <t>#OnlyBinayParehoTayo kung lumaki man taung mahirap c VP Binay din ay lumaki ng mahirap</t>
  </si>
  <si>
    <t>RT @_NEILcutter: my goodness Jejomar Binay super annoying mo na can you pls stop like really. Oo na laki ka sa hirap punyeta ka</t>
  </si>
  <si>
    <t>Re: #laglagbala</t>
  </si>
  <si>
    <t>A 'blogger' seems to have the yellow Koolaid through an IV line.</t>
  </si>
  <si>
    <t>Kanina baka si Binay. Now si Pamatong. Basis? Nada?</t>
  </si>
  <si>
    <t>K.</t>
  </si>
  <si>
    <t>Bets should be ready but wrong to bash Alma Moreno for interview —VP Binay #http://ift.tt/1lySbjY https://t.co/efOLgJwM6T</t>
  </si>
  <si>
    <t>I WAS REALLY IRRITATED OF BINAY'S ANSWER. IT DIDN'T MAKE SENSE TO ME.</t>
  </si>
  <si>
    <t>Say goodbye to your presidential ambitions Mar. Your Mar Roxas Trains can't even support your contrived image. https://t.co/oSp5sFX8CL</t>
  </si>
  <si>
    <t>BETA | #NEWSROOM5: EPAL MOVES? BINAY, ROXAS, ROBREDO, BINISITA ANG MGA BINAGYO
For more videos, visit us... https://t.co/Et9jYW0B5d</t>
  </si>
  <si>
    <t>NALSS AKO SA CAMPAIGN SONG NI BINAY WTH ANONG MALI SAKIN :(((</t>
  </si>
  <si>
    <t>Tapos nagtataka tayo kung bakit andaming naloloko ng mga tulad ni Marcos at Binay. 
Eh ganun din naman tayo, Iba lang ang pinapansin.
??</t>
  </si>
  <si>
    <t>Pacquiao and Moreno for Binay's senatorial line up *face palm*</t>
  </si>
  <si>
    <t>Bakit dahil kay Binay... hindi masyadong kita ang kilay sa sobrang itim ang kulay?</t>
  </si>
  <si>
    <t>WATCH | Daniel Padilla interviews Mar Roxas, gets mixed reviews https://t.co/61eyq1w6MF</t>
  </si>
  <si>
    <t>FUCK YOU NOYNOY, FUCK YOU MAR ROXAS WALA MOY PULOS YAWA MO.</t>
  </si>
  <si>
    <t>6. Ateneo</t>
  </si>
  <si>
    <t>2015/11/22 05:18 PHT https://t.co/dRwxiUtCOV</t>
  </si>
  <si>
    <t>Not sure why Binay isn't giving up. He's 10M behind Duterte and there's just less than 10M votes that's yet to be counted. #Halalan2016</t>
  </si>
  <si>
    <t>Tangina naman yung ad ni Binay nakabwisit!</t>
  </si>
  <si>
    <t>Binay’s big promise: No income tax for workers earning P30K monthly and below: Vice President Jejomar Binay vo... https://t.co/hOmPUO1AQ8</t>
  </si>
  <si>
    <t>@dekstrauss @JLequin ganyan tlga basta puro at walang bahid. ehh? *grace poe tone* hahaha</t>
  </si>
  <si>
    <t>6. OTWOL Disappointment</t>
  </si>
  <si>
    <t>7. #RoxasRobredo</t>
  </si>
  <si>
    <t>8. POWER VOTE FOR MENG</t>
  </si>
  <si>
    <t>9. MarNella ROROmance</t>
  </si>
  <si>
    <t>10. YLONAs BirthMonthDayNine</t>
  </si>
  <si>
    <t>2016/2/9 08:32 PHT</t>
  </si>
  <si>
    <t>"Ano masasabi mo sa performance ni Binay sa recent presidential debate?"
Me: https://t.co/sPnrx3pXm2</t>
  </si>
  <si>
    <t>Tangina ka Enrile. Di naman masyadong halatang solid binay supporter ka. #MamasapanoSenateHearing</t>
  </si>
  <si>
    <t>@suigeneris_05 Errata: Binay pa rin ang may pinakamataas na distrust at disapproval ratings.</t>
  </si>
  <si>
    <t>Introduction mo Mar Roxas panay paninira lang sa kapwa mo kandidato. ?? #PiliPinasDebates2016 #TeamReplay</t>
  </si>
  <si>
    <t>I VOTE ROXAS #Halalan2016 Mar Daang Matuwid RORO RISING All things are possible if you believe.</t>
  </si>
  <si>
    <t>Nakakairita commercial ni Binay!!!</t>
  </si>
  <si>
    <t>Plastic na mapapel pa. #tangina mo Mar Roxas! https://t.co/MJPIduwd9M</t>
  </si>
  <si>
    <t>"@ANCALERTS: Sen. Binay: UNA had nothing to do with Poe residency issue" Wag mo kami gawing tanga at wag kang magmalinis. Ano kami, bobo?</t>
  </si>
  <si>
    <t>Si Binay yung kaklase mong nag top 1 nung Kinder pero hanggang college niyayabang niya. Lels.</t>
  </si>
  <si>
    <t>SO IT'S DUTERTE TILL THE END. JUST DONT CHEAT, YELLOWS! ?????? #Pilipinas2016 #PHVote2016 #PHVoteDuterte #PHVoteRoxas https://t.co/o3W8Rw3jeo</t>
  </si>
  <si>
    <t>RT @mightynicknick: Feel ko glutha na kailangan ni Binay hindi na pagiging Presidente. Putek paulit ulit! Puro "nog nog" naririnig ko sa mg…</t>
  </si>
  <si>
    <t>VP Binay tikom ang bibig sa pahayag ni Sen. JV Ejercito na si Sen. Grace Poe ang susuportahan ng kanyang ama na si Erap |via Allan Francisco</t>
  </si>
  <si>
    <t>RT TVPatrol: KILALANIN: Vice President Jejomar Binay https://t.co/f5rM68MvaX #Halalan2016 https://t.co/EwAtt7ShBc</t>
  </si>
  <si>
    <t>Ito si Binay
Hindi sya nagchachat sa kung sino sino at sinasabing "Kuya/Ate palike naman po nito".
'Di kupal si Binay
Tularan si Binay</t>
  </si>
  <si>
    <t>Nognog</t>
  </si>
  <si>
    <t>Laki sa hirap</t>
  </si>
  <si>
    <t>Pero di tulad ng iba</t>
  </si>
  <si>
    <t>Maraming nagawa</t>
  </si>
  <si>
    <t>Yan si Binay!</t>
  </si>
  <si>
    <t>TAE TAE TAE TALAGA! Nice Ad. Haha</t>
  </si>
  <si>
    <t>@a7xrica Yun nga eh. Pero may sakit si Miriam. Ang hirap nito hati na mga boto sa kanila baka manalo pa tuloy si Binay.</t>
  </si>
  <si>
    <t>This is what I fear. A population of the Philippines is stupid enough to vote for Binay. PLEASE don't let that happen.</t>
  </si>
  <si>
    <t>Only binay only binay sino pa ba? Only binay</t>
  </si>
  <si>
    <t>I'll not lead an uprising if Binay wins — Trillanes https://t.co/EXPhhaO7R6</t>
  </si>
  <si>
    <t>PAGHILOM MAR ROXAS BI. PAKYU</t>
  </si>
  <si>
    <t>"Tignan mo to si Binay kung ano akong kwento nanaman iniimbento" -Mudang ??</t>
  </si>
  <si>
    <t>How did Binay manage to afford all this even after his accounts were frozen? Who does he owe? https://t.co/Em01B1ju02</t>
  </si>
  <si>
    <t>If the 2016 elections was a race between Mayor Rodrigo Duterte and former DILG Secretary Mar Roxas, who would... https://t.co/WmW8xmoR2J</t>
  </si>
  <si>
    <t>Bagay na bagay kayo promise para kayong anak ni Binay??</t>
  </si>
  <si>
    <t>Ilang kilometro na nalakad ni Binay? Other than that, this debate won't be as good as TV5's. Karen is a disappointment #PiliPinasDebates2016</t>
  </si>
  <si>
    <t>Take a shot when:</t>
  </si>
  <si>
    <t>Binay mentions Makati</t>
  </si>
  <si>
    <t>Duterte mentions Davao</t>
  </si>
  <si>
    <t>Poe mentions FPJ</t>
  </si>
  <si>
    <t>@zaicajane kayo nalang ni binay. forever kayo eh. XD azar</t>
  </si>
  <si>
    <t>Mabuhay binay aba. Hahahahaha Hayop</t>
  </si>
  <si>
    <t>@cnnphilippines The reason Mar Roxas can't increase his numbers is that he is dumb and stupid and lacks sincerity, factors that can't be hid</t>
  </si>
  <si>
    <t>Binay &amp;amp; Roxas kung hindi kayo mananalo, SHUT UP nalang kayo.</t>
  </si>
  <si>
    <t>Binay to PH Business Expo: I hope should you invite me again next year, I'd be the President of the Philippines. #PHvote</t>
  </si>
  <si>
    <t>Not Binay, Poe, Roxas, but Santiago. #Miriam2016</t>
  </si>
  <si>
    <t>"Ang boboto kay Binay, tanga."-taxi driver, ang hard. Haha! :)))</t>
  </si>
  <si>
    <t>The propaganda act didn't define Mayor Duterte. It defined how politicians in our country do dirty acts to gain power.</t>
  </si>
  <si>
    <t>RT @kafanmily: Nakaka Gago tong ads ni Binay. Buseeetttt.</t>
  </si>
  <si>
    <t>#ASAPPopKilig</t>
  </si>
  <si>
    <t>@gmanews kung  walang cortuption walang poverty. isis isip ka naman binay @koy_lan</t>
  </si>
  <si>
    <t>Oh ayan mga bobo. Gagawin bayan ni binay , mar , poe , ? SALITA! ./. https://t.co/nhEKwUzQJn</t>
  </si>
  <si>
    <t>ang layo ng mga sagot ni binay pota</t>
  </si>
  <si>
    <t>Say NO to plunderers! A BIG NO to Binay!!!  https://t.co/oRSNYZ3k1V</t>
  </si>
  <si>
    <t>"POE, Putangina mo umuwe kana" - Duterte</t>
  </si>
  <si>
    <t>I think we all KNOW who Noy's "secret candidate" is. *cough*BINAY*cough* https://t.co/dVPmhyRSjv #DaangMatuwid #CoryFavorite</t>
  </si>
  <si>
    <t>@Senyora Ang medjo nakakatakot manalo si Robredo baka ipa-impeach nya si Duterte.. eh galamay yan ni Roxas ,isama na si Trillanes.</t>
  </si>
  <si>
    <t>Pol Ad: Nakakaiyak naman si Binay. Awang-awa ako sa kanya.</t>
  </si>
  <si>
    <t>Joke. Big joke.</t>
  </si>
  <si>
    <t>#AsawaKongAswang</t>
  </si>
  <si>
    <t>#ALDUBHappyBdayLOLA https://t.co/EIwJ3nXh55</t>
  </si>
  <si>
    <t>Nakita ngaun ng kalaban ni VP Binay kung gaano kadami ang sumusuporta sknya iyak nalang kau</t>
  </si>
  <si>
    <t>Only B1NAY   #OnlyBinayWinner</t>
  </si>
  <si>
    <t>edi si Binay na pandak. nyeta parang ako hindi ah? nanyo! HAHAHAHAHAHAHAHAHAHA bwiset!</t>
  </si>
  <si>
    <t>Pabebe ka ng taon DUTERTE sige tumakbo ka ng maghati boto niyo nila POE , MIRIAM at IKAW, at nang manalo pa si BINAY -_- dahil sa gagawin mo</t>
  </si>
  <si>
    <t>@jeiyoungs Kaano-ano ni Binay si Villar?</t>
  </si>
  <si>
    <t>OMG ! Mar Roxas for President !!!</t>
  </si>
  <si>
    <t>DJ sana di ka nalang nagendorse ?? https://t.co/PvBiPphiut</t>
  </si>
  <si>
    <t>Chiz slams VP Binay and LP’s offer for Gordon to file DQ cases against Poe https://t.co/V7fbrj0qIJ</t>
  </si>
  <si>
    <t>Burn binay! Hahahahahaha</t>
  </si>
  <si>
    <t>KATHNIEL in Aklan</t>
  </si>
  <si>
    <t>#VoteKathrynFPP #KCA</t>
  </si>
  <si>
    <t>Lahat nalang sa AlDub fans sinisisi. Nognog si Binay, kami may kasalanan. Binoboycott ABS, kami. Bagyo at baha kami parin. #MrAndMrsSotto</t>
  </si>
  <si>
    <t>If Duterte won't run for President, I'll go for Santiago and Bongbong tandem as long as they will appoint Duterte as DILG secretary.</t>
  </si>
  <si>
    <t>@cruzjheeen yung last link na sinend ko nandun si Binay :((</t>
  </si>
  <si>
    <t>"Mar Roxas is not the first choice, but he's the best choice." ????</t>
  </si>
  <si>
    <t>NAKAKATAINGA TLAGA SI MAR ROXAS . Di pwede to . Ganun nalang ba yun pag nakadayaan sa Election at nanalo sya ,... https://t.co/AHTDau4pbl</t>
  </si>
  <si>
    <t>I'm not into VP Binay or what, but really people? Just because the media and other politicians has something to... https://t.co/VWeEAkXl00</t>
  </si>
  <si>
    <t>Sen. Trillanes accuses VP Binay of lying and trying to deceive public in his TV ad showing… https://t.co/isahD3so85 https://t.co/bKW72V9vEu</t>
  </si>
  <si>
    <t>Quicho: Dito magsisimula ang kampanya ni VP Binay laban sa kahirapan. @PhilippineStar #BilangPilipino</t>
  </si>
  <si>
    <t>Basta pag si Poe o si Binay ang nag-anoint ng successor sa 2022 at lahat ng ginagawa nina Mar/Leni now e gawin din nila, OK din sa inyo, ha?</t>
  </si>
  <si>
    <t>Sana yung binoto nyo kay Poe-Roxas-Binay, binoto nyo nalang kay Miriam eh</t>
  </si>
  <si>
    <t>"At hindi ko kayo nanakawan." -- #MarRoxas HAHA BOGUS AD! Can you say desparate??!!? #ELECTIONS2016</t>
  </si>
  <si>
    <t>Nako Mar Roxas!Bakit naging pangalawa ka ??!tsk.tsk. alam na</t>
  </si>
  <si>
    <t>Oa lang naman yung mga die hard fans ni dut//erte. Pero kung kay Binay or Mar Roxas ginawa yun matutuwa sila pa sila. :-)</t>
  </si>
  <si>
    <t>Tatakbo na si Duterte! So mahahati ang boto sa knila ni Miriam. At the end si Mar Roxas pa mananalo. Haynako! ??</t>
  </si>
  <si>
    <t>Sen. Bongbong Marcos gamely says he can get along with all presidentiables, Binay is also from… https://t.co/HeKJ0H4x1E</t>
  </si>
  <si>
    <t>Retweet if you still support Mayor Duterte! Wag magpapaloko sa black propaganda!</t>
  </si>
  <si>
    <t>DUTERTE TILL THE END https://t.co/xZiLv80Yya</t>
  </si>
  <si>
    <t>@rapplerdotcom this Allan Cayetano is a disgrace, babbling his mouth since gloria adm regarding Mike Arroyo and proven NOTHING. ?? Zero vote</t>
  </si>
  <si>
    <t>1 sinungaling, 1 bagito 2 masakitin na matanda, saan ako lalagay? Doon na sa sigurado #MarWithAPlan #RoxasRobredo https://t.co/iA8id5Pi8g</t>
  </si>
  <si>
    <t>In this election period, real image of people were revealed. Very much dismayed to Abscbn, Trillanes &amp;amp; Roxas. Is there in conspiracy behind?</t>
  </si>
  <si>
    <t>BINAY ON ASH WEDNESDAY. GRABE TO #NogNogHambog ?????? https://t.co/JmAoc5yIJO</t>
  </si>
  <si>
    <t>RT @aliceyana1: "Imagine what havoc a #Binay - #Marcos administration can wreak"
Who’s afraid of #2016 ? 
https://t.co/15Wll6rXmZ
#PHVote #…</t>
  </si>
  <si>
    <t>Desperate move Mar Roxas! Jusko. Lumaban ka ng patas! #MARumi</t>
  </si>
  <si>
    <t>buti pa si binay hahahaha</t>
  </si>
  <si>
    <t>Walang pinagkaiba si Binay sa isang 10 year old na tampururot. Masyadong paawa sa TV ads amp.</t>
  </si>
  <si>
    <t>Mar, Binay, Poe tigilan niyo na ang paggamit sa taong gutom.
Hindi porket mahirap pwede
niyo n paglaruan ang buhay. https://t.co/i0B2isZCvt</t>
  </si>
  <si>
    <t>RT kung traffic sa EDSA
LIKE kung hindi mo iboboto si Binay
QT kung ano sa tingin nyo ang laman ng biceps ni Alden
#VoteMaineFPP 
#KCA"</t>
  </si>
  <si>
    <t>Medyo pasikat si binay ????</t>
  </si>
  <si>
    <t>#AbiasCBN why did you not report on Grace Poe's about the "hakot buses" in which passengers are stranded? @ABSCBNNews</t>
  </si>
  <si>
    <t>bakit mas mukhang may  sakit si grace poe kesa kay miriam? sns</t>
  </si>
  <si>
    <t>Poe, Binay, Duterte ‘all good’ for Migz
https://t.co/StnnHCaOwG</t>
  </si>
  <si>
    <t>VP Binay, UNA condemn killing of former councilor of Sto. Tomas  https://t.co/erXBgg6tor | via GMA News</t>
  </si>
  <si>
    <t>#WeAreForMar #MightAsWell #DKKidnap #RoxasRobredo https://t.co/UFaWtU4vAq</t>
  </si>
  <si>
    <t>Maski mag as one pamo Poe and Roxas, you can't still defeat Duterte.</t>
  </si>
  <si>
    <t>@PhilstarNews wla nmn kaung mgndang ibinabalita kay Binay. Di nyo kami mlloko dito #OnlyBinayInMakatiSanKaPa</t>
  </si>
  <si>
    <t>alam mo binay alam na naming pandak at nognog ka wag mo na ibroadcast. ??</t>
  </si>
  <si>
    <t>Mga kandidatong pasok sa opisyal na balota:
For president:
1. BINAY, Jejomar C (UNA)
2. DEFENSOR-SANTIAGO, Miriam... https://t.co/LfwV7AUrV0</t>
  </si>
  <si>
    <t>Binay gave us again one reason to not vote for him. #NognogHambog</t>
  </si>
  <si>
    <t>@marohomjam 0o nga. Pero sery0so c binay eend0rse ni alden?</t>
  </si>
  <si>
    <t>Visitation of VP Jejomar Binay, Sen. Gringo Honasan &amp;amp; Gov. David Jayjay Suarez, Quezon 1000 Days of Life and... https://t.co/YJvAz3qQBk</t>
  </si>
  <si>
    <t>Takot na si Trillanes &amp;amp; Roxas. Kaya grabe nalang nila siraan si Duterte ?? Sila kasi unang titirahin ni Duterte if ever na manalo siya eh ??</t>
  </si>
  <si>
    <t>bakit si roxas ayaw pumunta? di lang kasi boo abutin niya! GO VP BINAY! #binayforpresident #NogNogSinunog #onlybinay https://t.co/zlfei5tORD</t>
  </si>
  <si>
    <t>RT @itssmilyne: Daming commercial ni Binay! May bago na naman. Yaman. Hahahahahaha</t>
  </si>
  <si>
    <t>AlwaysBeThereFor KamZo</t>
  </si>
  <si>
    <t>Mar Roxas srsly needs a PR specialist or something. Although, it's rather enlightening, the absurd things coming out of his mouth.</t>
  </si>
  <si>
    <t>ETONG AD NI BINAY NAKAKAINIS. NOGNOG? ALAM NAMIN OY!</t>
  </si>
  <si>
    <t>Binay tops pre-election survey https://t.co/1IkY9yPm2D | via Eagle News</t>
  </si>
  <si>
    <t>Sa tuwing napapanood ko yung ad ni Roxas at Binay nababadtrip ako taena!</t>
  </si>
  <si>
    <t>REtweet mo kung pabebe si Mar Roxas</t>
  </si>
  <si>
    <t>Traffic na naman dito makati haaay binay</t>
  </si>
  <si>
    <t>SI VP Binay alam kung paano paunladin ang bansa.</t>
  </si>
  <si>
    <t>#OnlyBinayBFF</t>
  </si>
  <si>
    <t>@MicaAncajas because people loves to complain. I VOTE ROXAS #Halalan2016 Mar Daang Matuwid RORO RISING</t>
  </si>
  <si>
    <t>Roxas &amp;amp; Binay reaching out to the poor, Miriam to the educated, and Poe to...uhm...Comelec daw muna. May kaso pa e. ??</t>
  </si>
  <si>
    <t>Binay is out of his mind.. No VAT for 30k and below earner is such a ridiculous thing you could ever imagine .</t>
  </si>
  <si>
    <t>RT @kimagravante1: pati si binay ideal boy na ng mga babae hahahaha :D</t>
  </si>
  <si>
    <t>Grace poe is down in the second rank in the survey #Poe2016</t>
  </si>
  <si>
    <t>Nakita nyo na ba yung Mar Roxas at Miriam Santiago ng San Marcelino? HAHAHAHAHAHAHAHAHAAHAHHAHAHAHAHAHAHAHAHAHAHA</t>
  </si>
  <si>
    <t>Bunga ng hilaw na pamamalakad.</t>
  </si>
  <si>
    <t>Kaya hinding hindi talaga ako boboto sayo Mar Roxas. https://t.co/yybupmzMCR</t>
  </si>
  <si>
    <t>GUYS HELP ME SPREAD THIS. Dito po sa amin sa Lanao Del Norte, kahit si Duterte ang nilagay, si Roxas ang lalabas. ?? https://t.co/1hYXG0dMvn</t>
  </si>
  <si>
    <t>Uh-oh, Poe's lead to Roxas is down to 20,377!!! #Du30 #PHElection2016</t>
  </si>
  <si>
    <t>Duterte is running for president. Now this is a sure win for Binay. ??</t>
  </si>
  <si>
    <t>Sus Binay at Roxas, kahit walang joke na sinabi si Duterte, alam kong ibabash nyo parin sya. Don't me.</t>
  </si>
  <si>
    <t>VP Binay, Ikaw na ang sagot sa kahirapan sa bansa #OnlyBinayPriority4Ps</t>
  </si>
  <si>
    <t>Mga pa-echos mo Binay! Ika'y tumigil!</t>
  </si>
  <si>
    <t>Ewan ko sayo Binay. Hindi yon dahil sayo na mayaman ang Makati. Dahil yon sa tax ng mga Ayala. ????</t>
  </si>
  <si>
    <t>RT @maxell_lander: Luko-luko ka talaga Abaya! Anong "sabotage"? - Ikaw at si Mar Roxas at Noy Aquino ang mga nag sabotage sa MRT! https://t…</t>
  </si>
  <si>
    <t>Ako lang ba ang may tingin na walang kwenta si binay. Hhaaha</t>
  </si>
  <si>
    <t>#LRT Sorry Bongbong Marcos =( I will NOT vote for you but I will vote for your running mate Miriam Defensor Santiago =) #NeverAgain</t>
  </si>
  <si>
    <t>Ma si poe nalang kung ayaw mo si duterte! Wala ka ding ambag eh!</t>
  </si>
  <si>
    <t>"@ANCALERTS: [VIDEO] Why Rep. Binay can never forgive Sen. Trillanes http://t.co/CrCsEvGuGG" didn't even bother to read why. #diversionary</t>
  </si>
  <si>
    <t>#TV5Aksyon | VP Binay, nanligaw ng mga botante sa cavite. Umaaksyon si @inazara #BilangPilipino #news5aksyon</t>
  </si>
  <si>
    <t>Mar Roxas' new commercial is such a big "Ano ka ngayon Binay" Nognog pa more. Trapo.</t>
  </si>
  <si>
    <t>@shekaiiinah hahahah mas sayang boto kapag kay binay, mar napunta hahaha (wag ka magalit kai) hahaha para sakin lang yan</t>
  </si>
  <si>
    <t>RT @PEPalerts: KathNiel leads celebrity gathering for presidential candidate Mar Roxas... https://t.co/L2iMzuLPRY via @SmileForDaniel</t>
  </si>
  <si>
    <t>Diktador ang dating ni @senmiriam, she who can't be questioned. NO to #Miriam2016. https://t.co/wIxRKePYui https://t.co/V5p0EtimMS</t>
  </si>
  <si>
    <t>VP Binay disagrees with Duterte, says death penalty not the solution against criminality | via @jv_arcena</t>
  </si>
  <si>
    <t>Transcript of Mar Roxas' Interview On NAIA Tanim Bala: https://t.co/642pHLxCuC</t>
  </si>
  <si>
    <t>Mar Roxas criticised for showing his receipt to the Media https://t.co/Jj4ht25ChG</t>
  </si>
  <si>
    <t>duterte &amp;amp; miriam talaga ako. kung hindi sila, binay or poe. mar? wag na. ?? #PiliPinasDebates2016</t>
  </si>
  <si>
    <t>Jejomar Binay: Narinig niyo na naman ang mga bintang na walang kinahinatnan na ako ay nahatulan. #PiliPinasDebates2016</t>
  </si>
  <si>
    <t>si VP Binay ang kailangan para matapos ang kahirapan</t>
  </si>
  <si>
    <t>"Kahit ano pa ang sabihin nila, ang Makati at Binay ay iisa." - Abby Binay
Entitled bitches.</t>
  </si>
  <si>
    <t>ibinoto nyo dapat kasi si ...  WISELY ! xD</t>
  </si>
  <si>
    <t>kadeee..</t>
  </si>
  <si>
    <t>kahit sino na for President.. WAG lang si MAR ROXAS ! :-P</t>
  </si>
  <si>
    <t>"Bakit dahil kay Binay....Bakit dahil kay Binay...."
Nognog. Pandak. Magnanakaw!
Gago. Wala kang naloloko dito.</t>
  </si>
  <si>
    <t>@jowierivero lets just be honest..we both know leni is the only one that can pull an upset...but for the pres. Its duterte/poe/binay not mar</t>
  </si>
  <si>
    <t>RT @BatchiFckngLuna: From Santiago to Duterte. Damn it. Bakit hindi na lang kasi silang dalwa yung tandem. Pinapahirapan pa 'ko jusko.</t>
  </si>
  <si>
    <t>#Du…</t>
  </si>
  <si>
    <t>What a drama queen. Para kang si Binay. #iiyaknayan https://t.co/uy8oU7Jskt</t>
  </si>
  <si>
    <t>Di ako #du30 pero grabe PNoy. HAHAHAHAH ganyan ka pala kababa. #notoroxas #yellowpropaganda  https://t.co/G54fVBaoM4</t>
  </si>
  <si>
    <t>If you hate Binay or if you hate Duterte, then hindi niyo talaga na gets yung Debate.</t>
  </si>
  <si>
    <t>Wag kang mag alala roxas ?? pagnanalo si du30 popondohan nya yung business nyong tsinelas ni korina ?? chill kalang</t>
  </si>
  <si>
    <t>Only Binay? Karen Davila be like, 'Expound'. #Eleksyon2016</t>
  </si>
  <si>
    <t>Ginagaya ni Paris yung batang naiyak sa commercial ni Binay! Hahahaha</t>
  </si>
  <si>
    <t>@Politiko_Ph Puro ka kalokohan MarRoxas wala kang alam sabhn kundi puro pani2ra sa kapwa mo papogi ka</t>
  </si>
  <si>
    <t>36. Kapag si Binay ay nagronda sa gabi, makikita mo ba siya?</t>
  </si>
  <si>
    <t>3 days straight na exposed sa init, ano napala? Edi eto nognog na kagaya ni binay. Dafuck ??</t>
  </si>
  <si>
    <t>Si Binay: nognog, pandak, laki sa hirap.
Si @AerielleArlg: pango, pandak, rak na rak.</t>
  </si>
  <si>
    <t>Maka-RoRo sa taas</t>
  </si>
  <si>
    <t>Maka-RoRo din sa baba</t>
  </si>
  <si>
    <t>#PHVoteRoxas #Roxas #LabanLeni #PHVoteMarLeni #MayoNaRoxasNa #WeAreForMar #RoxasRobredo</t>
  </si>
  <si>
    <t>@aisaraaap magpakatotoo tayo beh. Kahit corrupt si tatay, Binay pa rin. ??</t>
  </si>
  <si>
    <t>binay pakibigyan nalang sila ng cake</t>
  </si>
  <si>
    <t>Front page: Binay's lead narrows, Duterte up in latest BW-SWS survey | Full story at https://t.co/fJMTYQzWZH https://t.co/JhZCCqayLF</t>
  </si>
  <si>
    <t>@PhilippineStar lahat kaya ni VP Binay nalagpasan nya nga yung pangungulila yan pa ba mga binabato nyo sakanya</t>
  </si>
  <si>
    <t>Humabol si Mar Roxas ;--;</t>
  </si>
  <si>
    <t>Binay: We need to increase IRA for 4th, 5th class municipalities. We must empower local government units, make them accountable.
#PHvote</t>
  </si>
  <si>
    <t>Mar Roxas knows Grace Poe's number. Nagpapresscon pa talaga, sana tinawagan niya. Papansin masyado. Drama queen. #disente</t>
  </si>
  <si>
    <t>My turn. Can you verify this, @interaksyon? Never mind the other 2 baka takot k Poe.#PhVote #HakotPaMore #PHVotePoe https://t.co/3kFHRNJI1s</t>
  </si>
  <si>
    <t>Meanwhile, Binay and Grace, di pa namin nakakalimutan ang issues against you despite saying #NoToDuterte. #NoToBinay #NoToTraPoe</t>
  </si>
  <si>
    <t>Sorry na talaga, pero kapag si Binay na hindi ko maiwasan matawa. #PiliPinasDebates2016</t>
  </si>
  <si>
    <t>back to politics, mas may pagasa pang manalo si binay kaysa kay roxas</t>
  </si>
  <si>
    <t>...parang gustong palabasin ni Mar Roxas na lahat ng pulitiko ay magnanakaw! #PoliticalAd</t>
  </si>
  <si>
    <t>Mar Roxas giniit na hindi dapat magpadalus-dalos sa pagtugon sa isyu ng tanim-bala sa NAIA. #aksyonsaumaga https://t.co/hQMQ37GDGd</t>
  </si>
  <si>
    <t>Binay gives out candies with his name at Bgy Nine, Balayan, Batangas #VotePH2016 https://t.co/ubHLmAwEM6</t>
  </si>
  <si>
    <t>RT @Asdfghjklstr: "sus bakit si mar roxas pa" - mameh hahahahahahahahaha</t>
  </si>
  <si>
    <t>@juanmagdaraog Trust ratings of Mar Roxas have gone down, despite all the spin. He ranks a far-away third nationally, trust-ratings wise</t>
  </si>
  <si>
    <t>Yellowtards out there! Is Mar Roxas' action is what you call "Decent"? #AyawSaDILAW</t>
  </si>
  <si>
    <t>@Kuya_Duterte  Paki baril si mar roxas ????????????</t>
  </si>
  <si>
    <t>choss ./.</t>
  </si>
  <si>
    <t>OMG, Mar Roxas already on top #MarRoxax #RodrigoDuterte #PresidentialCandidate #Opinion #ResIpsaLoquitur https://t.co/k2GjoH2vBk</t>
  </si>
  <si>
    <t>Diba Binay vice ka ni PNOY? Edi wala ka din kwenta sa 6 na taon na walang nangyare sa bansa. Kupal ka forevs.</t>
  </si>
  <si>
    <t>Ayaw daw kay Duterte kasi baka magka Martial Law at magkagulo lang , so kay Roxas kayo ? Di pa nga nananalo... https://t.co/OcHALi9G3T</t>
  </si>
  <si>
    <t>FUCK YOU MAR ROXAS. fr my #squad</t>
  </si>
  <si>
    <t>PH VOTE DUTERTE #DuterteDay https://t.co/0DtlarEB03</t>
  </si>
  <si>
    <t>@tashelectrify Gaga :)) he conceded yesterday. I think si Binay nalang wala</t>
  </si>
  <si>
    <t>@gmanews Tanong ko po kay Binay: Kung siya ang mahalal na Pangulo ano ang kanyang mandatory para patigilin ang korapsiyon?</t>
  </si>
  <si>
    <t>Pero nalupet pa rin si binay, hanggang sa dulo lumalaban. Kahit alam niyang talo na siya.</t>
  </si>
  <si>
    <t>RT @itsmeashiee: TANGA LANG ANG BOBOTO KAY MAR ROXAS, UULITIN KO, TANGA LANG.</t>
  </si>
  <si>
    <t>Sa President naman walang bumoto kay Duterte, Roxas at Binay sa family ko.</t>
  </si>
  <si>
    <t>Pikon talo. Labanan ni Roxas at Duterte. Hahaha!</t>
  </si>
  <si>
    <t>Putangina Duterte for president!!!! Sumpain ka MAR ROXAS HAHAHAHAHAHA!</t>
  </si>
  <si>
    <t>Mga nagtatanim ng bala, Binay, Napoles, Kayo na pong bahala</t>
  </si>
  <si>
    <t>I dont know what dots is but i laaaffhhdhfhdhdj so hard at Binay as Blackie ???? whyyy ???????????????????? https://t.co/Uqhg66CjRP</t>
  </si>
  <si>
    <t>Binay will not abolish a good pro poor program</t>
  </si>
  <si>
    <t>Binay: Sama-sama tayong isulong ang ginhawa sa bawat pamilyang Pillipino</t>
  </si>
  <si>
    <t>#pHvote</t>
  </si>
  <si>
    <t>"@PHVote: Grace Poe, Miriam Defensor Santiago top vice president choices for Mar Roxas – survey http://t.co/RM6efXaGxN #PHVote" PRES. MIRIAM</t>
  </si>
  <si>
    <t>Magkano naman ibinayad ni Mar Roxas kay Daniel Padilla para ienderso s'ya? More reasons not to vote for Mar</t>
  </si>
  <si>
    <t>Binay: Isang taon na nila akong pinagtutulungan.      #VotePH2016      #PaUnderdogEffect</t>
  </si>
  <si>
    <t>Ako lang ba naiinis sa advertisement ni Binay? Nognog daw tayong lahat? *lol, ikaw lang.??????</t>
  </si>
  <si>
    <t>Sige, buhat pa ng bangko, Binay. Isa ka pa. Hidhid ka rin. https://t.co/4xAn7LP6l1</t>
  </si>
  <si>
    <t>@kylazoleta i'm having an argument with my mother about mar roxas rn.... ??</t>
  </si>
  <si>
    <t>Bsta ah we are not voting for Binay ????</t>
  </si>
  <si>
    <t>Ayan nanaman tayo sa linya ni Binay na "katulad sa Makati" PWE</t>
  </si>
  <si>
    <t>Before matulog number 1 si duterte, Pag katapos matulog number 1 na si roxas. #Blackmagic</t>
  </si>
  <si>
    <t>Appearance of VP Jejomar Binay, Sen. Gringo Honasan and Gov. David Jayjay Suarez during the Distribution of... https://t.co/kMgXyaV1YJ</t>
  </si>
  <si>
    <t>RT ABSCBNNews: The Information against VP Binay will be filed after the expiration of his term as Vice President. | via OmbudsmanPh | via A…</t>
  </si>
  <si>
    <t>@acerneil_quinto hahaha. Loko. Parang ganun lang. Sige jan ka na sa Binay mo. Hanapin mo yan pag............</t>
  </si>
  <si>
    <t>Mr. MAR ROXAS, kung sakaling maisip mo na mag concede ka na, "baka" skaling may matira pang pagmamahal sayo ang taong bayan. #realtalk #du30</t>
  </si>
  <si>
    <t>Mar Roxas u gotta be fuckin' kiddin' meeee. ????</t>
  </si>
  <si>
    <t>Kanina pa 'yang sasakyan na nagpapatugtog ng  "Only Binay, only Binay... " Sa dinami-rami ng pwedeng LSS... haay.
Nakakasira ng weekend ha.</t>
  </si>
  <si>
    <t>Ako lang ba yung naiinis sa commercial ni Mar Roxas at Binay? ?? plastik masyado.</t>
  </si>
  <si>
    <t>Kampo ni VP Binay, naghain ng motion for reconsideration kaugnay ng isinamapang kaso ng Ombudsman I via Allan Francisco</t>
  </si>
  <si>
    <t>Hindi ka mananalo Mar Roxas so shut up ka nalang #AyawSaDILAW #SoShutUpNaLangSeries</t>
  </si>
  <si>
    <t>kunwari wala sa UNA. Aber, si Binay kaya tinawag si Poe na American girl...</t>
  </si>
  <si>
    <t>Bet ko talaga tong TV ad. ni Binay ! ????</t>
  </si>
  <si>
    <t>Senator Poe says she is not affected by the "Am-Girl" tag given to her by VP Binay | hey_marv</t>
  </si>
  <si>
    <t>Ang sakit lang isipin na mas nauungusan ni Roxas at Binay si MDS ??</t>
  </si>
  <si>
    <t>@teddyboylocsin BSAquino is having panic attacks(#UboPaMore); unity call vs #DU30 just confirmed Poe as 'Manchurian Candidate'; LP jumps gun</t>
  </si>
  <si>
    <t>Simula na ng huling debate para sa pagka pangulo. Ipanalo ang gobyernong may puso. #PHVotePOE https://t.co/kwMAl0WxTi</t>
  </si>
  <si>
    <t>RT @fadedreceipts: Only Binay/Only B1nay ang papalit sa One Direction</t>
  </si>
  <si>
    <t>#MTVStars One Direction</t>
  </si>
  <si>
    <t>"Ayaw na natin ng gobyernong manhid." -Poe #PilipinasDebates2016</t>
  </si>
  <si>
    <t>PHL BUSINESS CONFERENCE Binay lists priorities cut tax rates narrow infra gap lick poverty https://t.co/p5lI3PyJc6 https://t.co/DCNoej82Ej</t>
  </si>
  <si>
    <t>Good news! Go VP Binay! #binay2016</t>
  </si>
  <si>
    <t>Ayoko na panuorin 'tong replay nairita lang ako lalo kay mar roxas puta.</t>
  </si>
  <si>
    <t>dont wanna be a political analyst real quick but nakakahiya ata mga pinag gagawa nila aquino, roxas and trillanes? Gradeschool moves</t>
  </si>
  <si>
    <t>2 wks after he got booed during sinulog. binay strikes again.</t>
  </si>
  <si>
    <t>Welcome to BINAY country' tarp at IEC mass yesterday.https://t.co/GjPj18PXpD</t>
  </si>
  <si>
    <t>BOBO BINAY YES OR NO NGA ??</t>
  </si>
  <si>
    <t>Bakit dahil kay Binay baka masira tong TV namen....</t>
  </si>
  <si>
    <t>Makati Rep. Abi Binay confirms she will run for the Makati mayoralty race. "It was a last minute party and family decision."</t>
  </si>
  <si>
    <t>Hanggang sa tvc ba naman sinisiraan si binay.</t>
  </si>
  <si>
    <t>@interaksyon They are not doing the Binay' bare hand eating....unhygienic?...they are not smiling also?</t>
  </si>
  <si>
    <t>#UNTVRepaso2015 Dismissed Makati Mayor Binay, sinampahan ng bagong plunder complaint sa Office of the Ombudsman [18-12-2015] [NY-A1741]</t>
  </si>
  <si>
    <t>.maroxas camp to PPCRV: Apologize #BilangPilipino https://t.co/3LxprrV3Xa</t>
  </si>
  <si>
    <t>These Mar Roxas antics meant to cover up preparations for fraud.</t>
  </si>
  <si>
    <t>Real news for today: hundreds of VCM technicians replaced last minute.</t>
  </si>
  <si>
    <t>Condonation doctrine na ginamit na depensa noon ni Mayor Binay, ibinasura na ng Korte… https://t.co/XEJptdm0iN https://t.co/bQwAwFBRB8</t>
  </si>
  <si>
    <t>Fuck Duterte, fuck Binay, and fuck Marcos.</t>
  </si>
  <si>
    <t>Tangina ni binay talaga ??</t>
  </si>
  <si>
    <t>Nognog Pandak Puñeta tumigil ka na Binay! ??</t>
  </si>
  <si>
    <t>Binay: Survey on poverty proof of non-inclusive growth | https://t.co/1tUJ1f33B8</t>
  </si>
  <si>
    <t>RT senmiriam: I am on the cover of the maiden issue of Gavel &amp;amp; Robe, a magazine about Philippine law and lawyers. … https://t.co/dtWnIZXFOe</t>
  </si>
  <si>
    <t>PABEBE</t>
  </si>
  <si>
    <t>NOGNOG ULIT</t>
  </si>
  <si>
    <t>RT @gracepoekami16: God, please give us leaders that believe in You! #Philippines #GracePoe2016 #GracePoe #MarRoxas #Binay #DaangMatuwid ht…</t>
  </si>
  <si>
    <t>My Uber driver asked me kung sino ang presidente ko. I just answered "kahit sino, 'wag lang si Binay" ???? #Halalan2016</t>
  </si>
  <si>
    <t>@rjnaguitskona Nakakalungkot. :( Roxas Binay etc can die anytime though.</t>
  </si>
  <si>
    <t>Romualdez cousins supporting Binay in 2016? via @rapplerdotcom https://t.co/6SeohzGJMw</t>
  </si>
  <si>
    <t>Plot twist: Biglang manalo si Mar Roxas ??</t>
  </si>
  <si>
    <t>RT @twerkitlouis_: NANCY BINAY FOR PRESIDENT PO! LIBRE LAHAT NG CONCERT TICKETS AT MAGKAKARON NA TAO NG NETFLIX!! BOTO NA! BINAY FAMBAM!xx …</t>
  </si>
  <si>
    <t>Enrile announces that he is for Binay.</t>
  </si>
  <si>
    <t>Birds of the same feather</t>
  </si>
  <si>
    <t>Make</t>
  </si>
  <si>
    <t>A</t>
  </si>
  <si>
    <t>Good</t>
  </si>
  <si>
    <t>Feather</t>
  </si>
  <si>
    <t>Duster https://t.co/IrlzHoLb35</t>
  </si>
  <si>
    <t>uy duterte di ba nag submit ka lang ng candidacy dahil hindi disqualified si poe? psst wala na daw sya oh ha ha ha jk</t>
  </si>
  <si>
    <t>Mlapit na ang #ELECTION pero undecided prin ako.. Who will be my next President!! Wooh hirap...!!!! Pero ayoko tlga kay Mar at Binay...</t>
  </si>
  <si>
    <t>Poe, Roxas, Santiago weigh in on controversial Canada trash https://t.co/6pM3uuObxb #PHVote https://t.co/ypk1bhHF76</t>
  </si>
  <si>
    <t>For continuity. The only all-Filipino tandem. #RoxasRobredo Way drama. Trabaho lang.</t>
  </si>
  <si>
    <t>DI GUMAGANA UNG MIC NI BINAY HAHAHAHAHAHA #PiliPinasDebates2016</t>
  </si>
  <si>
    <t>FCKING MAR ROXAS AGAIN ON TV PATROL?!!!!! COME ON ABS-CBN!!!</t>
  </si>
  <si>
    <t>.@SenGracePOE on Roxas saying it's down to him and Duterte: It's too presumptuous. It's not for elite, a few people to decide who should run</t>
  </si>
  <si>
    <t>Walang magsasawa haaa. team VP binay #OnlyBinayParehoTayo</t>
  </si>
  <si>
    <t>RT @supsup010: "ANO ANG PAGKAKAIBA? Mar: Pilit Nagpapaliwanag; Binay: Ayaw Magpaliwanag; Poe: Hindi Makapagpaliwanag; Miriam Santiago; Sana…</t>
  </si>
  <si>
    <t>Abby Binay instructed by BEI to fall in line and wait for her turn to vote. #Halalan2016 https://t.co/nK2HxupaSZ | via @maan_macapagal</t>
  </si>
  <si>
    <t>ANG DAMING COMMERCIAL NI MAR ROXAS!!!</t>
  </si>
  <si>
    <t>#KaUmay</t>
  </si>
  <si>
    <t>ang daming political ads ni BINAY! NAKAKAIRITA!</t>
  </si>
  <si>
    <t>natatawa talaga ako dun sa ano ni binay " bakit kung sino pa yung nognog " ??????</t>
  </si>
  <si>
    <t>Binay pakisagot po muna yung allegations nyo sa senate before you complain na pinagkakaisahan po kayo. Thanks po.</t>
  </si>
  <si>
    <t>Grace Poe versus Mar Roxas: Compare and Contrast Their ACHIEVEMENTS</t>
  </si>
  <si>
    <t>https://t.co/dCvxRlisoq https://t.co/8vTgG4jxns</t>
  </si>
  <si>
    <t>Why do I get the feeling Mar Roxas is turning people off ON PURPOSE? #AyawSaDilaw</t>
  </si>
  <si>
    <t>Ang plastic ng mga nangangandidato lalo na si binay ????</t>
  </si>
  <si>
    <t>DuRo, Duterte Robredo na? Pero di ko kinaya ang EverBiLeni (Binay-Leni)  
??
#LeniTheRealVP #RecountVP https://t.co/h2tVE7hGJy</t>
  </si>
  <si>
    <t>.@TrillanesSonny: I am 100 percent certain that Binay will not change. He is a lifelong thief and plunderer. #VotePH2016</t>
  </si>
  <si>
    <t>"Walang nakikitang mali si Poe sa anti-duterte ad." WHAT?! SRSLY POE?!!! roxas to poe ayawsaDILAW</t>
  </si>
  <si>
    <t>@darlinnkeyy all of them but binay were good. Pray &amp;amp; ask for enlightenment. That helps. ;) also, go for someone who delivers not just talks.</t>
  </si>
  <si>
    <t>Boo, binay ??</t>
  </si>
  <si>
    <t>Binay cries foul over Inquirer report on alleged dummy bank accounts https://t.co/fEUqXelLar https://t.co/fhHu9YrhJB</t>
  </si>
  <si>
    <t>Graft, corruption not the same, Binay tells students https://t.co/EAPnFt969N | @inquirervisayas https://t.co/izu8j2Rg2V</t>
  </si>
  <si>
    <t>Si Binay ginamit na lahat ng sa tingin nya ay kakaawaan sya para makuha ang simpatya ng tao...</t>
  </si>
  <si>
    <t>Sorry but we won't vote for a womanizer/trashtalker/killer.
Still, Go Grace Poe!</t>
  </si>
  <si>
    <t>VICE President Binay  spent P595,713,000 for television electoral adverts in 2015 He said the ad money came from friends &amp;amp; supporters</t>
  </si>
  <si>
    <t>VP Binay expects more black propaganda amid ratings rise. | via @jv_arcena</t>
  </si>
  <si>
    <t>Reminder lang: may nangongopya kasi.
Walang hugot, walang drama, walang pasiga-siga. Trabaho lang.  Mar Roxas po
https://t.co/hbmVDuvOJU</t>
  </si>
  <si>
    <t>You are an INC, but you are endorsing Mar Roxas. What would you do @bernardokath ? #MoneyOverFaith or #FaithOverMoney ? #AyawSaDILAW</t>
  </si>
  <si>
    <t>(Habang traffic sa quiapo)</t>
  </si>
  <si>
    <t>Bata1: Kapag si Duterte naging presidente mawawala na magnanakaw dito</t>
  </si>
  <si>
    <t>B2: Kaya si Roxas o Binay boboto ko eh</t>
  </si>
  <si>
    <t>Friday the 13th : Sinabi ko sa mga mamang especially Kay Nancy binay Kung sino crush ko ?????????????? @Betchaaaaaaaaay  #RedenDiary</t>
  </si>
  <si>
    <t>Buti na lang, ni-reject ni Grace Poe 'yung "offer" ni Mar Roxas. Hahaha. Alam niyang gagamitin lag siya niyon kung sakali eh</t>
  </si>
  <si>
    <t>In fairness. Nagpapaka-Honasan si Cayetano. "Wag na ko, si Binay na lang." "Wag na ko, si Mayor Duterte na lang." #TheLeaderIWant</t>
  </si>
  <si>
    <t>Bobo ka padin mar roxas, hindi ka dapat maging presidente</t>
  </si>
  <si>
    <t>"Kung si Vice President Jejomar Binay ang magiging susunod na pangulo, itutuloy daw nya ang laban sa corruption." (GMA News, 2016) 
ULUL.</t>
  </si>
  <si>
    <t>Mar Roxas your call for unity describes one thing! SELFISHNESS! You don't deserve to be the PRESIDENT!!!</t>
  </si>
  <si>
    <t>Okay nga si Mar nalang kesa si Binay. O ano? #PSYPagyanig</t>
  </si>
  <si>
    <t>"kaya sa mga nognog, nognog din ang nagmamalasakit."
tsk3. ayaw ko na kay Binay. hindi pala siya nagmamalasakit saming mga tisoy. nakaka sad</t>
  </si>
  <si>
    <t>Pag wala raw naproklamang VP, extended daw si VP Binay. 
#asa ??</t>
  </si>
  <si>
    <t>@riashernandez Agree. Binay at BBM  prez and VP nya? Scary.</t>
  </si>
  <si>
    <t>@chiarazambrano Wala. Gusto nyo lang siraan si VP Binay. Hindi ganyan si Idol tsk</t>
  </si>
  <si>
    <t>@LamBretchAtayan pero honestly, naaawa ako kay binay. ?? Kahit hindi ko alam yung story nya. Lol</t>
  </si>
  <si>
    <t>I'm starting to believe that the Binay's did not created a public service. They created a cult instead. #BooForBinays #StupidSupporters</t>
  </si>
  <si>
    <t>I heard the Binay radio ad... i almost stabbed myself.</t>
  </si>
  <si>
    <t>#KnowTheCandidate</t>
  </si>
  <si>
    <t>Only binay only binay ?? pota LSS</t>
  </si>
  <si>
    <t>Rep. Binay: I agree with full transparency but if it becomes a deterrent to efficiency, you'll sacrifice basic services needed by the city.</t>
  </si>
  <si>
    <t>Kay Binay, pera pera lang yan. Alam nyo na ha. https://t.co/426ZJVETao</t>
  </si>
  <si>
    <t>Would be happier to see Miriam switch places with either Roxas or Binay on the polls. But would be the happiest if she became the president!</t>
  </si>
  <si>
    <t>si binay!!! ???? https://t.co/w8cFMFnbtG</t>
  </si>
  <si>
    <t>Mar Roxas' ad worth of 700M Pesos. :v</t>
  </si>
  <si>
    <t>With the vice president Binay ?? http://t.co/MQjYd5Dbnu</t>
  </si>
  <si>
    <t>ROXAS IS MY PRESIDENT</t>
  </si>
  <si>
    <t>ROBREDO IS MY VICE PRESIDENT</t>
  </si>
  <si>
    <t>Mar Daang Matuwid</t>
  </si>
  <si>
    <t>RT @inquirerdotnet: Mar Roxas proclaimed datu by Lanao sultanate https://t.co/Nyluqomn8H | @Team_Inquirer https://t.co/GUcBGMzvcE</t>
  </si>
  <si>
    <t>Bea to mom: A yí you dont like binay? Diba madami siyang tinutulungan</t>
  </si>
  <si>
    <t>HAHAHAHAHAHAHAHAHAHAHAHAHAHAHAHA</t>
  </si>
  <si>
    <t>Honasan belies crowd at Sinulog booed Binay https://t.co/L13Ddi7Q8D https://t.co/w4g2plbdXD</t>
  </si>
  <si>
    <t>Binay is just wasting his time trying to bring Duterte down. Tsk. Digong, ayaw nalang na tawn siya pansina #PHVoteDuterte</t>
  </si>
  <si>
    <t>Teacher ko pala si Nancy Binay, kuhang kuha maam!</t>
  </si>
  <si>
    <t>Si Roxas at Binay ung nag dala eh ??????</t>
  </si>
  <si>
    <t>Pati ng yung Report nila Regarding sa Pambabastos daw ng mga Students ng UPLB kay VP Binay. Mali-mali!! Pwe!!  #ABSCBNnomore</t>
  </si>
  <si>
    <t>Para sa kinabukasan VP Binay ang nag iisa</t>
  </si>
  <si>
    <t>.Only B1NAY</t>
  </si>
  <si>
    <t>Si Duterte, ala-Hitler; Walang alam si Grace; Binay, kurakot ang isyu | Walong araw matapos ang ikalawang... https://t.co/aUzTsuMeK7</t>
  </si>
  <si>
    <t>Nakaiyak talaga ang story ni Binay ??</t>
  </si>
  <si>
    <t>Hala nasunog-nog-nog-nog-nog-nog-nog-nog-nog *chura ni binay</t>
  </si>
  <si>
    <t>HAHAHAHAHAHAHAHA</t>
  </si>
  <si>
    <t>Campaign slogan ni PNoy noong nakaraang eleksyon, kinuwestyon ni VP Binay I via Allan Francisco</t>
  </si>
  <si>
    <t>Mar Roxas at Leni Robredo po. https://t.co/Opl48T9g36</t>
  </si>
  <si>
    <t>sana hindi manalo si Mar Roxas</t>
  </si>
  <si>
    <t>#ABSCBNIRRESPONSIBLE pwede si Binay naman next week? Or si BBMarcos? para FAIR? Kaya ba natin yan? Ha? :P</t>
  </si>
  <si>
    <t>The problem with Mar Roxas is his being an elitist.</t>
  </si>
  <si>
    <t>The problem with Grace Poe is her being a neophyte.</t>
  </si>
  <si>
    <t>Magkaiba si Binay at si Alma.</t>
  </si>
  <si>
    <t>Si Binay Nognog.</t>
  </si>
  <si>
    <t>Si Alma Moreno.</t>
  </si>
  <si>
    <t>bwisit ka roxas! mas bastos ka p kay duterte for pulling grace poe down! #AyawSaDILAW</t>
  </si>
  <si>
    <t>Good friends of Duterte: Poe and Santiago ?? #PiliPinasDebates2016</t>
  </si>
  <si>
    <t>Dear Mar Roxas, makaramdam ka naman. Bawat commercial hindi pedeng hindi ipapakita yung tvc mo. Nakakasawa na ho.... https://t.co/XWJ7B7Uj4O</t>
  </si>
  <si>
    <t>Are u? Not our MAR. He personifies "BAYAN BAGO SARILI. An attribute that's very MAR. #WalangiwananMar #MarRoxas2016 https://t.co/X4FFsGiUxb</t>
  </si>
  <si>
    <t>oo na binay ikaw na nognog di naman kami naiinggit sa kulay mo e iyong iyo na!??</t>
  </si>
  <si>
    <t>Punyetang binay to. May bago na namang commercial punyeta</t>
  </si>
  <si>
    <t>Maki #JJBinay na ako Puro na lang kasi Sandro #BilangPilipino #BBM4VP https://t.co/3FZ2OhTtk4</t>
  </si>
  <si>
    <t>It takes a special someone to make Binay look reasonable, classy and a gentleman. Nice job Duterte! Didn't think it was possible...</t>
  </si>
  <si>
    <t>Kwento mo Mar Roxas! May galit talaga ako sa'yo simula nung paglamatay ni Robredo. ??????????</t>
  </si>
  <si>
    <t>Presidential Preschool:</t>
  </si>
  <si>
    <t>Top 1: Santiago</t>
  </si>
  <si>
    <t>Most Disciplined: Duterte</t>
  </si>
  <si>
    <t>Most Polite: Poe</t>
  </si>
  <si>
    <t>Most Active: Roxas</t>
  </si>
  <si>
    <t>Best storyteller: Binay</t>
  </si>
  <si>
    <t>Sa sobrang hindi pagka G ni binay, dinoble pa nila at tinawav syang noGnoG</t>
  </si>
  <si>
    <t>“Arrogance, some might call it. Arrogance and avarice and lust for power.” - Catelyn Stark, describing Lannisters. Or Mar Roxas.</t>
  </si>
  <si>
    <t>I'd rather have Mar as president than Binay or Poe. Pls lang ??</t>
  </si>
  <si>
    <t>Dahil nandito si Binay. Wala ng klase. #INIT #haggardface https://t.co/eNQu3pm9iz</t>
  </si>
  <si>
    <t>Hoy gago, wag ka ng bumoto kung si Binay lang din naman ang Pangulo mo. Charot!</t>
  </si>
  <si>
    <t>RT ANCALERTS: 'Don't cheapen the presidency,' Duterte tells Poe's camp #Halalan2016 https://t.co/sadxacM6gf https://t.co/dvdWRyaxMN</t>
  </si>
  <si>
    <t>Pag manalo si Grace Poe sa eleksyon laya agad sina Jinggoy Estrada at Bong Revilla. Di rin makulong si PNoy, na... https://t.co/PGexmEY106</t>
  </si>
  <si>
    <t>Plot twist:</t>
  </si>
  <si>
    <t>Sen. Grace Poe: Ibibigay ko nalang lahat ng boto ko kay Mar Roxas! ??????</t>
  </si>
  <si>
    <t>#HALALAN2016</t>
  </si>
  <si>
    <t>Mar Roxas: Ipagpatuloy ang DAANG MATUWID!</t>
  </si>
  <si>
    <t>VOTERS: Di ka namin iboboto! SO SHUT UP NA LANG! ??</t>
  </si>
  <si>
    <t>Morales says she has reliable source to prove Binay pressured COA to delay report https://t.co/fEUqXelLar https://t.co/x0CkJTSrUV</t>
  </si>
  <si>
    <t>Naglapana ang naka orange sa Maynila. Akala ko si Binay, si Erap pala ang may kampanya pero wait may pinagkaiba ba? #TrafficAlert</t>
  </si>
  <si>
    <t>@Mowhammered @ylona_garcia @rapplerdotcom SI BINAY HAHAHHA</t>
  </si>
  <si>
    <t>"Beauty is power,." If wala kay power, wala kay beauty. In other words, Powerful lage si Binay.</t>
  </si>
  <si>
    <t>@yffar03 Bakit napunta kay Binay? Huhuhu.</t>
  </si>
  <si>
    <t>desperate move Mar Roxas! desperate move! https://t.co/o9VILk1OKH</t>
  </si>
  <si>
    <t>Kahit sino man manalo sa kanila ni duterte, poe at miriam wag ang yung dalawa but mas bet ko du30 ????</t>
  </si>
  <si>
    <t>INC si Kath Bernardo tas nag endorse kay Mar Roxas. Whoot?</t>
  </si>
  <si>
    <t>Jusko puro mukha ni Mar Roxas nasa TV.</t>
  </si>
  <si>
    <t>Mayor Junjun Binay visiting the wake of lolo's kumpadre. https://t.co/fDCJdfrDhf</t>
  </si>
  <si>
    <t>Chiz: I’m not leaving Grace to join Binay https://t.co/4LmE0he8VY #DefiningTheNews https://t.co/fqnA675byo</t>
  </si>
  <si>
    <t>Poe's citizenship, Binay's wealth, Roxas' actions, Duterte's words, Santiago's health.</t>
  </si>
  <si>
    <t>Mar Roxas at Leni Robredo lang po. https://t.co/qs66gnvOJu</t>
  </si>
  <si>
    <t>Buti na lang di pa Presidente si Duterte kundi patay ka ng Snatcher ka ??</t>
  </si>
  <si>
    <t>@Pepe_Alas Binay actually looks like Nidora. Hahaha #ALDUBTheLetter</t>
  </si>
  <si>
    <t>Now I think that the Alma Moreno interview, same w/ Binay during the UPLB forum, is a form of act to gain sympathy and popularity. #PRworks</t>
  </si>
  <si>
    <t>On toughest opponent of Roxas, Robredo said "Everybody's game but VP Binay had already organized (campaign) long before." #PHVote</t>
  </si>
  <si>
    <t>DZRH exit polls: Duterte 41.9%, Poe 20.1%, Roxas 19.8%.</t>
  </si>
  <si>
    <t>Poe shrugs off Binay-Escudero chance meeting; it’s not surprising https://t.co/AK3cHQhBXS | via INQUIRER</t>
  </si>
  <si>
    <t>Palasyo, pumalag sa paninisi ni Binay sa Zapanta case
Mariing inalmahan ng Malacañang ang paninisi sa kanila ni... https://t.co/JY2zJV3GqV</t>
  </si>
  <si>
    <t>Mag withdraw kana Mar Roxas para kay Lorna Tolentino Lmao</t>
  </si>
  <si>
    <t>#AyawSaDILAW  https://t.co/LaSfoGDtrQ</t>
  </si>
  <si>
    <t>Umay ako sa Paid TV ad mo Sir VP Binay. Masyado na garapalan.</t>
  </si>
  <si>
    <t>#TV5Aksyon | Liberal Party, hindi nababahala kung hindi nangunguna sa election surveys si Mar Roxas. #News5Aksyon</t>
  </si>
  <si>
    <t>@Pcy_JohnEbol13 Mga nasilaw sa perang bayad ni Roxas.</t>
  </si>
  <si>
    <t>VOTED BINAY PLS COUNT</t>
  </si>
  <si>
    <t>#OnlyB1NAYPresidente  #Halalan2016</t>
  </si>
  <si>
    <t>I'm a responsible Filipino and I will not vote for Mar Roxas. Wala kang mauuto. Di ka mananalo! #AyawSaDILAW</t>
  </si>
  <si>
    <t>Another reason to hate Jejomar Binay https://t.co/u7NcEqfMMj</t>
  </si>
  <si>
    <t>@dzIQ990 @jay_dones black propaganda nga nmn tlga e. Khit gnun mdmi prin sumosuporta kay VP Binay #PHVoteBinay</t>
  </si>
  <si>
    <t>Forget Ayala skyline, look beyond: Abi Binay https://t.co/zQbc7GaoMT https://t.co/sS03oJdXwf</t>
  </si>
  <si>
    <t>SA GINAWA NI MAR ROXAS, MAS LALONG MARAMING SUSUPORTA KAY DU30! PATI MGA LOCAL CANDIDATES NA DILAW AY MAGULO NA RIN. https://t.co/naduYvrLzV</t>
  </si>
  <si>
    <t>Lolol naalala ko may kumalat na chika na inofferan ni Mar Roxas si Alden ng 100M pero tinanggihan. Tapos ngayon bigla si DJ na mag eendorse</t>
  </si>
  <si>
    <t>Binay: Kahirapan</t>
  </si>
  <si>
    <t>Miriam: Economy</t>
  </si>
  <si>
    <t>Duterte: Criminality</t>
  </si>
  <si>
    <t>Poe: Agriculture</t>
  </si>
  <si>
    <t>Roxas: tsinelas ni Korina</t>
  </si>
  <si>
    <t>May nagbigay ng orasan samin may muka ni Binay wtf</t>
  </si>
  <si>
    <t>My personal ranking for PH Presidentiables:</t>
  </si>
  <si>
    <t>1. Poe</t>
  </si>
  <si>
    <t>2. Santiago</t>
  </si>
  <si>
    <t>3. Roxas</t>
  </si>
  <si>
    <t>4. Binay</t>
  </si>
  <si>
    <t>Nothing follows.</t>
  </si>
  <si>
    <t>#Poe2016</t>
  </si>
  <si>
    <t>Duterte and Marcos still leads at 8 % of the votes coming in. Poe overtakes Roxas for second place while Robredo... https://t.co/OHYyxO2Pta</t>
  </si>
  <si>
    <t>"I call for unity, i call for decency, i call for democracy"-mar roxas. then he should consider stepping down as early as now??? #PHVote2016</t>
  </si>
  <si>
    <t>Binay no.1 pa rin sa SWS survey; Duterte, Poe patas sa pangalawang pwesto https://t.co/2m0w8kSrw3 | via Bombo Radyo</t>
  </si>
  <si>
    <t>#marroxas and #LeniRobledo: To LEAD is to SERVE! Let's choose SERVANT LEADERS.Not Thieves; Not Tyrants. The EQ Post https://t.co/HdmhuBqLgG</t>
  </si>
  <si>
    <t>#WantedPresident #WantedPresident</t>
  </si>
  <si>
    <t>sobrang laki ng Hacienda ni Binay.. buong pamilya siguro nila nangungurakot.. ??</t>
  </si>
  <si>
    <t>#OpinionkolangAh</t>
  </si>
  <si>
    <t>Rampage si binay sa timeline ko hahah</t>
  </si>
  <si>
    <t>It's really a fight between HHMNBN and @MARoxas! And the good shall prevail! #PHVoteRoxas #SwitchToMar https://t.co/msBhjQjlB7</t>
  </si>
  <si>
    <t>Kahet stress, napawi nung nakita kita. Binay!?????? https://t.co/ZFtIrmlG0B</t>
  </si>
  <si>
    <t>[NATION] VP Binay to kick off campaign in Mandaluyong  https://t.co/CLAlv8yhR3 | via GMA News</t>
  </si>
  <si>
    <t>#MarLeniWins</t>
  </si>
  <si>
    <t>#RoxasRising https://t.co/XHp3YNpv61</t>
  </si>
  <si>
    <t>Roxas, PNoy are obviously the ones behind Trillanes' attacks vs Duterte. Does anyone still think otherwise? https://t.co/iMgE6bHmKt</t>
  </si>
  <si>
    <t>Mar Roxas, you are an embarrassing idiot. #LaglagBala</t>
  </si>
  <si>
    <t>May bumoboto pala kay Mar Roxas? ??????</t>
  </si>
  <si>
    <t>@jairagizelle ow, Sorry naman, HAHA sabi ko ke silang itext si binay hindi na ako nireplyan.</t>
  </si>
  <si>
    <t>Walang katapusan na aking ama ni grace poe.</t>
  </si>
  <si>
    <t>@JoshuaSenpai_ HAHAHAHAHA. Ang tatag na trabaho non pre. mas mahirap pa sa dinanas ni pacquiao, pati binay hahaha</t>
  </si>
  <si>
    <t>@giselleallyn teritoryo ni Binay yun G. Haha</t>
  </si>
  <si>
    <t>#1 duterte</t>
  </si>
  <si>
    <t>#2 roxas</t>
  </si>
  <si>
    <t>Wth . Roxas never been #2 in surveys . Somethings fishy .</t>
  </si>
  <si>
    <t>@mgvtrb traPoe na oPoertunista pa! Bagay na bagay sa ka-tandem nya! @angie521_g @PHVote</t>
  </si>
  <si>
    <t>RT @joshuasanrafael: Bakit dahil kay Binay nakilala kaming mga nognog?</t>
  </si>
  <si>
    <t>Parang survey lang,pinalamang sa umpisa c Marcos hanggang pingdidikit na sa huli!! MAR ROXAS / LENI ROBREDO CHEATERS!!!</t>
  </si>
  <si>
    <t>Let's give Binay the power to save our country from poverty.</t>
  </si>
  <si>
    <t>Mar Roxas has a big problem in Iloilo.
In September 2015, a poll survey in the province showed he garnered 66% of... https://t.co/QxzVyxY0CV</t>
  </si>
  <si>
    <t>Binay says he doesn't know where friend Gerry Limlingan and aide Ebeng Baloloy are. #PHvote</t>
  </si>
  <si>
    <t>Sa dami ng bumabatikos kay VP BINAY, wlang sinuman ang makapag pabagsak sa isang taong tumutulong!
ATRAS NA POE
#OnlyB1NAYangat</t>
  </si>
  <si>
    <t>Tsk tsk,dati galit na galit si Binay kay GMA kasi pina suspend sya tapos ngayon sila sila magkakampi, PInas nga nman https://t.co/snpvh19ukf</t>
  </si>
  <si>
    <t>7. BATB</t>
  </si>
  <si>
    <t>8. Cara Kendall On PH 2016</t>
  </si>
  <si>
    <t>9. Monica Sacay</t>
  </si>
  <si>
    <t>10. Click Play Fest</t>
  </si>
  <si>
    <t>2015/11/22 01:33 PHT #trndnl https://t.co/dRwxiUtCOV</t>
  </si>
  <si>
    <t>Feeling ko tuloy pag naging presidente si Binay isisisi nya lng sa iba kapag may kapalpakan ang gobyerno nya. Hahaha</t>
  </si>
  <si>
    <t>RT @ohohpamela: Okay nga si Mar nalang kesa si Binay. O ano? #PSYPagyanig</t>
  </si>
  <si>
    <t>Yabang mo Mar Roxas, panay parinig mo sa mga kalaban... Booooooo!!!??????</t>
  </si>
  <si>
    <t>POEtangina MO MAR ROXAS!!! #AyawSaDILAW</t>
  </si>
  <si>
    <t>Wag niyong eboto si Roxas at Binay! Maawa kayo sa Pilipinas! #DuterteCayetano</t>
  </si>
  <si>
    <t>Binay is such a f??cking joke! As if sigurado na syang mananalo sa election! ?? https://t.co/amfjG9Xjfu</t>
  </si>
  <si>
    <t>Hindi pa tapos ang #LabanLeni!
Grace, I didn't vote for you, but I'd choose you over Rody any day! #GracePoeHashtag (Sorry, clueless.)</t>
  </si>
  <si>
    <t>Kaya nyang gawin ang magagandang bagay para sa bayan!</t>
  </si>
  <si>
    <t>Only binay is out of this world. Lol nakakaimbyerna</t>
  </si>
  <si>
    <t>Big joke pa yung sinabi ng Pres na wala raw siyang alam na invited si Binay at di raw siya assoc sa pagpapapunta.</t>
  </si>
  <si>
    <t>Wag lang si binay at roxas manalo edewup naman sakin, pero deep inside solid MDS #ArribaMDS #SiMiriamAngSagot #MiriamUntilTheEnd</t>
  </si>
  <si>
    <t>Conyo naman this Binay. ?? https://t.co/p4q5dV7vAU</t>
  </si>
  <si>
    <t>ay ganun ba. sana ang baller na sinuot nalang pala nakalagay "m4R r0x4zx" kasi "mar roxas" naman sa balota noh.  https://t.co/Ur01hYh9A4</t>
  </si>
  <si>
    <t>RT @TropangMARangal: Mar Roxas: "Kinokondena natin ang mga sakim at makasariling taong ito na nambibiktima sa ating mga kababayan." https:/…</t>
  </si>
  <si>
    <t>@FloresPilita Pamatong and d other looney's have no chance of getting elected, but Poe could be alternative to Roxas and Binay</t>
  </si>
  <si>
    <t>Nognog, pandak pero ang dami paring nanakaw. Yan si Binay. :3</t>
  </si>
  <si>
    <t>@xpeanutgalleryx @cebudailynews @VektorSelba UNA identify kay Binay...and BINAY known as... A lot to mention ??</t>
  </si>
  <si>
    <t>Fak, even using the hashtag #BinayPaRin disgusts me. But still undecided so....</t>
  </si>
  <si>
    <t>RT @oiragasm: si binay ay nognog, pandak, laki sa hirap pero di tulad ng iba, siya ay nanggaling sa planet yekok</t>
  </si>
  <si>
    <t>Grabe yung ht. hahahahaha binubully na naman nila si binay ?? jk</t>
  </si>
  <si>
    <t>Shet relate ako sa pandak commercial ni binay ??</t>
  </si>
  <si>
    <t>UNA senatorial bet Allan Montaño gamely shakes finger in curtain-raising speech for Binay | via @mbellsonaq https://t.co/2BM5tzgOxr</t>
  </si>
  <si>
    <t>@kxmbng kabisado ampota haha yie stalker si binay</t>
  </si>
  <si>
    <t>Integrity, experience, putting country above self...definitely that is Mar Roxas. ?????? #RoxasNa #YestoMar https://t.co/C6rVw4ILv5</t>
  </si>
  <si>
    <t>Grabe propaganda technique ni Binay.. hahaha nognog, pandak..
#plainfolk #ads #propagandatechnique</t>
  </si>
  <si>
    <t>@JayBudoy TANG INA NI MAR ROXAS PUKI NG INA NYA!~</t>
  </si>
  <si>
    <t>I thought matino pa tong si APC. Now Im beginning to think he is behind black props vs Mar. Not excluding Binay yet. https://t.co/vh40H8h9Xj</t>
  </si>
  <si>
    <t>RT @TropangMARangal: No one else but Mar Roxas for our ka-Tropang Paul! MARaming salamat po. #RoxasNa https://t.co/EorNSKWLOO</t>
  </si>
  <si>
    <t>Still, Miriam Defensor Santiago &amp;gt; Rodrigo Duterte</t>
  </si>
  <si>
    <t>Honasan says he would be be the first to demand accountability if Binay is found liable before the court over corruption #VotePH2016</t>
  </si>
  <si>
    <t>ANO BA TALAGA ANG IPAPANALO ABS-CBN? ANG PAMILYANG PILIPINO BA O SI MAR ROXAS? ??</t>
  </si>
  <si>
    <t>Iniendorso na pala ni Daniel Padilla si Mar Roxas</t>
  </si>
  <si>
    <t>Three SC Justices, including Nancy Binay, voted for the disqualification of Sen Poe on the ground that a... https://t.co/ywiU8yKfoo</t>
  </si>
  <si>
    <t>The foreign investor community is scared of a binay presidency and predicts that they might stay away if he wins.... https://t.co/H9jGnB4bE8</t>
  </si>
  <si>
    <t>Binay gets American political strategists https://t.co/sgAmcMOUkO</t>
  </si>
  <si>
    <t>Asawa daw ni Jejomar Binay si Nancy? Hahah. Lol.</t>
  </si>
  <si>
    <t>Binay: More poor Filipinos under Aquino administration https://t.co/peKQWGLbWT | via INQUIRER</t>
  </si>
  <si>
    <t>Sen. Enrile on Binay's alleged link with Gerardo Limlingan: Hindi ko nakikita linya ni Binay dun eh.</t>
  </si>
  <si>
    <t>#Binay and #BinayJunior :How do you define CORRUPTION?</t>
  </si>
  <si>
    <t>https://t.co/pr0255PlN9 https://t.co/k8so9Ui1Yo</t>
  </si>
  <si>
    <t>Lol diba dapat manalo na lahat wag lang si Binay, Poe at Marcos.
Choosing Binay over Roxas, srsly??????</t>
  </si>
  <si>
    <t>Kung magiging presidente si binay sana unahin nyang ayusin ang UMAK ?? tapos tanggalin nya sana ang mga prof na hindi nagtuturo ??</t>
  </si>
  <si>
    <t>RT @jellyxxford: ang korni talaga ng mga commercial ni binay hahahahah</t>
  </si>
  <si>
    <t>Juice ko po. Roxas, Manny at Binay kaya pla traffic pa navotas. Halos wala ng bumyaheng Jeep. Gabi pa sila... https://t.co/E1esA18nue</t>
  </si>
  <si>
    <t>Binay Senate slate:Pacquiao, Napeñas,Alma Moreno,Kiram,Montaño,Langit, Sotto,Lacson, Gordon, Zubiri, Romualdez, Ople https://t.co/9VZMrlkRVN</t>
  </si>
  <si>
    <t>Duterte to Roxas:
"Mar, habulin mo'ko" ??????
#Roxasparin #RoxasRobredo 
#RoxasForPresident</t>
  </si>
  <si>
    <t>@ellemagaro malalim b pngsamahan nio ni binay? Bat parang ang affected mo? :)) close b kayo?!</t>
  </si>
  <si>
    <t>Mercado owned ‘dummy’ firms, alleged Binay bagman claims https://t.co/C7GjhF0w0H | @Team_Inquirer https://t.co/gteXK8CsBk</t>
  </si>
  <si>
    <t>Mar Roxas - PUTANG INA ANO BA TO!!! https://t.co/xHfpdERTfp</t>
  </si>
  <si>
    <t>Mendoza: Hanggang ngayon naman wala pang napapatunayan laban sa kanya (Binay) @iamalexsantos</t>
  </si>
  <si>
    <t>Honasan kay VP Binay: Para sa akin, unfair kung mag-express ako ng opinyon.</t>
  </si>
  <si>
    <t>#Newsreport LP standard bearer Mar Roxas, namimili umano ng boto ayon sa kampo ni VP Binay I via Allan Francisco</t>
  </si>
  <si>
    <t>RT @cocoy: The story of what happened between Tacloban Mayor Alfred Romualdez and Mar Roxas. #Yolanda</t>
  </si>
  <si>
    <t>(Updated)</t>
  </si>
  <si>
    <t>https://t.co/ybU4cttLt2</t>
  </si>
  <si>
    <t>Why Duterte? :3  Sana tumakbo kana nalang next election :( Sayang ang boto kung maglalaban kayo ni Miriam :(</t>
  </si>
  <si>
    <t>Naligo si Binay</t>
  </si>
  <si>
    <t>Hindi nag post ng FFTB si Binay.</t>
  </si>
  <si>
    <t>Hindi papansin si Binay</t>
  </si>
  <si>
    <t>Tularan si Binay</t>
  </si>
  <si>
    <t>‘What sacks of evidence?’: Trillanes says Binay lying in pol ad https://t.co/P5v8dE7kw0 | via INQUIRER</t>
  </si>
  <si>
    <t>"At hindi rin naman lahat ng nognog at pandak, mahirap."
(E.g. IKAW, BINAY. IKAW) https://t.co/ufv6gpXPDX</t>
  </si>
  <si>
    <t>Kaasar puro binay nasa news papansin tsk ??</t>
  </si>
  <si>
    <t>Kung sana ikaw nlang ang pumunta dito sa Bukidnon Grace Poe hindi na sana na delayed kanina ang byahe ng mga commuters sa kawalan ng bus.</t>
  </si>
  <si>
    <t>RT @PhilippineStar: Roxas, not Binay is leading spender for poll ads, says VP’s camp | https://t.co/TQW8j08zYE https://t.co/65lNyaITQl</t>
  </si>
  <si>
    <t>Si Binay nasa Buhi, Camarines Sur at sa probinsya ko pa pumunta ka, LETSE! Sa mga probinsya NANLOLOKO ANG LOKO. #NoToBinay2016</t>
  </si>
  <si>
    <t>budol budol gang. hindi aabot ang eleksyon butete na sa laki ng tyan tong si Binay. KainPaMore! https://t.co/tRaKOnEf4x</t>
  </si>
  <si>
    <t>Binay says Yolanda rehabilitation mismanaged. "Ipinagmamalaki pa nilang 51% na after 2 years. This is disaster in terms of management"</t>
  </si>
  <si>
    <t>How ironic is it that Binay is campaigning against corruption ?? The only way for that to be successful is for him to withdraw his candidacy.</t>
  </si>
  <si>
    <t>Binay's team starts their campaign in Nasugbu, Batangas. #BilangPilipino | via @mongualvez  https://t.co/hylxXVGvQB</t>
  </si>
  <si>
    <t>Kahit sino na manalo sa President wag lang po si Mar Roxas ????????</t>
  </si>
  <si>
    <t>Nakakatawang isipin na nagpapakahirap sila para kay Mar Roxas. What the fvck ?? @ Brgy. Sta.Maria… https://t.co/ZojksD9aWv</t>
  </si>
  <si>
    <t>@ANCALERTS this early you can tell who he really is. Just please resign as a member of LP if you're supporting  not named Mar Roxas.</t>
  </si>
  <si>
    <t>BINAY IS NOGNOG @Pakycheda</t>
  </si>
  <si>
    <t>Headline for the day: "The EQualizer Post: Grace Poe versus Mar Roxas: Compare and Contrast Their ACHIEVEMENTS"</t>
  </si>
  <si>
    <t>“Time you enjoy wasting is not wasted time.”</t>
  </si>
  <si>
    <t>M0RE F0LL0WERS</t>
  </si>
  <si>
    <t>?https://t.co/WnBzWZTbiW</t>
  </si>
  <si>
    <t>#1Mister5Misis #Duterte2016 BATB Failon Ngayon Only Binay</t>
  </si>
  <si>
    <t>Puro kayo kay sandro sakin na nga e. ???? Andyan pa yung anak ni binay oy. ??</t>
  </si>
  <si>
    <t>[NEWS] Binay hit for blaming shelter woes on Roxas  https://t.co/aQuqhu9Ilu | via Manila Standard</t>
  </si>
  <si>
    <t>#Eleksyon2016 Mar Roxas 'Di Ako Magnanakaw' commercial is so ugly! His face is so near d camera and he is not the handsomest guy in country.</t>
  </si>
  <si>
    <t>@LuckyBryanM no, binay to. Nognog pandak at laki sa hirap ??</t>
  </si>
  <si>
    <t>‘GIVE IT UP, MAR, IF YOU CHEAT YOU’LL DESTROY THIS COUNTRY’ - An Open Letter To Mar Roxas https://t.co/74Yl0giPfM</t>
  </si>
  <si>
    <t>Dahil kay Binay, wala kaming klase ngayon. Salamat Binay.</t>
  </si>
  <si>
    <t>Moot because of his dismissal. CA junks Junjun Binay's petition vs 2nd suspension order via @rapplerdotcom https://t.co/ITosQCNuyB</t>
  </si>
  <si>
    <t>I find both Binay and Roxas, desperate... ????</t>
  </si>
  <si>
    <t>Fuck marcos &amp;amp; binay</t>
  </si>
  <si>
    <t>RT @MyJapszx: @paulaanica wag mo binabasag yung ad na Oily Binay este Only Binay hahaha!</t>
  </si>
  <si>
    <t>POE, MAR AND DUTERTE VS BINAY BA ITO?
#PiliPinasDebates2016</t>
  </si>
  <si>
    <t>@teddyboylocsin I think the safe one is Grace Poe, at least according to the Catholic Church and the no. of mayors she has converted</t>
  </si>
  <si>
    <t>RT @letzky: I can't stand watching VP Binay's  'Nognog' ad. So contrived! ????.I hope he can keep it simple &amp;amp; lay down his platform,instead. …</t>
  </si>
  <si>
    <t>Only Binay... Only Binay... Tangina naman oh. Hindi ko pa rin yan iboboto kahit LSS ako sa kanta niya.</t>
  </si>
  <si>
    <t>Ang bobo ni Mar Roxas. Pero mas duwag. Takot sa abusadong telcos.</t>
  </si>
  <si>
    <t>@PHVote shame on this. what a disgrace</t>
  </si>
  <si>
    <t>You find a Binay/Poe/Duterte presidency amusing, acceptable, para lang matalo si Mar? Your trading PH's interest for your entertainment.</t>
  </si>
  <si>
    <t>sawang sawa na ko sa face ni mar roxas grabe dami niyang tvc</t>
  </si>
  <si>
    <t>*New ad against Duterte*
"They're using kids bla-bla"
Like seriously are you protecting the kids or your candidate's image?
Hypocrites.</t>
  </si>
  <si>
    <t>shet pangalawa pa si roxas HAHAHA too close kay duterte?? wag sanang humabol</t>
  </si>
  <si>
    <t>: Tapos na term ni Binay as President of the Republic of the Philippines, si Raf at Alliah pa rin.</t>
  </si>
  <si>
    <t>RT @ReclaimEDSA: May memory problems si Grace Poe? Di ba dinaya na nga tatay nya nung 2004, ninakawan pa ang bansa? #PanderPaMore https://t…</t>
  </si>
  <si>
    <t>Ang nakakatakot eh subrang desperado na ni Mar Roxas, masmalala pa ni Binay.</t>
  </si>
  <si>
    <t>VP Binay hits Poe, saying he never abandoned his country. What he failed to realize is that plundering the country is an act of abandonment.</t>
  </si>
  <si>
    <t>can't believe roxas and binay have more votes than miriam</t>
  </si>
  <si>
    <t>@iam4federalism @PHVoteRT @PHVote @rapplerdotcom as in NO VOTE NO PAY(Binay)NO VOTE NO 4P's(LP) sanamagan!</t>
  </si>
  <si>
    <t>#ChangeIsComing #Duterte2016 na!</t>
  </si>
  <si>
    <t>bakit si roxas ayaw pumunta? di lang kasi boo abutin niya! GO VP BINAY! #binayforpresident #NogNogSinunog #onlybinay https://t.co/o2jLkqKNPe</t>
  </si>
  <si>
    <t>Akala ko na nasa 260M+ lang ang pera nila ayon kay Nancy Binay. Hmmm.. Nakalikom agad sila 300M from supporters? https://t.co/iftPHFhKyJ</t>
  </si>
  <si>
    <t>Please, Binay had shown much corruption. Please slam him! PLEASE!!! #ForTheFutureOfThePhilippines</t>
  </si>
  <si>
    <t>#Binay saddened by #Aquino veto of #SSSPensionHike https://t.co/LdBh0Ux54Q https://t.co/t2rZWScDZR</t>
  </si>
  <si>
    <t>??- Ano</t>
  </si>
  <si>
    <t>ang iyong ginagawa??</t>
  </si>
  <si>
    <t>- Natatakot ka ba?</t>
  </si>
  <si>
    <t>??@angelicaj__- Oo.</t>
  </si>
  <si>
    <t>??</t>
  </si>
  <si>
    <t>????@MissUniverse</t>
  </si>
  <si>
    <t>??SET?DISCOVER????ƒƒ?</t>
  </si>
  <si>
    <t>#RoxasRobredo</t>
  </si>
  <si>
    <t>https://t.co/63s1ScuA15</t>
  </si>
  <si>
    <t>walang ngbago ganun ka parin kasipag at kabait sa mga Pilipino.</t>
  </si>
  <si>
    <t>Comparing notes earlier during our breakfast mtg at the BCBP and almost everyone is for Mar Roxas. Wala ng iba. #RoRo2016</t>
  </si>
  <si>
    <t>Tangina talaga nento ni binay bwiset</t>
  </si>
  <si>
    <t>FULL SPEECH: Mar Roxas' speech during his miting de avance via @rapplerdotcom https://t.co/HzPUNcPVJD</t>
  </si>
  <si>
    <t>Di nako natutuwa sa mga patawa palagi tungkol kay Binay. Masyado na silang bully. Tao pa rin naman siya. Masakit... https://t.co/mN7DFh53k3</t>
  </si>
  <si>
    <t>wag mo kami bolahin kasi si VP Binay hinding hindi</t>
  </si>
  <si>
    <t>Nancy's vote vs Poe was her own, says VP Binay #Halalan2016 https://t.co/uFEEp3xO0Q https://t.co/rzgCuEtdVC | via ANC ALERTS</t>
  </si>
  <si>
    <t>#Duterte2016 vs Only Binay</t>
  </si>
  <si>
    <t>Boto naten binay mangurakot man ay taga batangas pa din ahahah aayusin nyan batangas</t>
  </si>
  <si>
    <t>Isabela governor from powerful political dynasty endorses Mar Roxas: Gov. Faustino Dy III of the powerful Dy p... https://t.co/N2hc8XC1U9</t>
  </si>
  <si>
    <t>@bilbil Yun nga! Yun talaga sumagi sa utak ko! Si Binay ingat na ingat na tumatawid sa putik over chairs, sya naman naggagaganyan.</t>
  </si>
  <si>
    <t>Binay: Nognog, pero 'di tulad ng iba ng Dr. Alvin :D</t>
  </si>
  <si>
    <t>I can never trust Binay and Roxas. For a reason that they hold big positions in office but haven't contributed adequately #PiliPinas2016</t>
  </si>
  <si>
    <t>Sobrang kapal ng mukha ni Binay. Putangina</t>
  </si>
  <si>
    <t>SC urged to remove Binay as Boy Scouts president https://t.co/mirsoVYlnF https://t.co/Ll8Es5tdWv</t>
  </si>
  <si>
    <t>If Marcos wins, historians have fucked us all up big time! #VotePH2016 #RoxasRobredo</t>
  </si>
  <si>
    <t>Alam mo pinagkaiba ni binay kay alma? Si binay nognog si alma moreno! ????</t>
  </si>
  <si>
    <t>@xpeanutgalleryx Also, few people remember that post-Yolanda housing was Binay's turf - and that he failed miserably in that regard.</t>
  </si>
  <si>
    <t>DepEd NETIZENS PUMALAG - Umani ng batikos ang kampanya ni Mar Roxas ngayon sa Marawi Lanao del… — Salman D. Ali https://t.co/1izqGfKYQu</t>
  </si>
  <si>
    <t>Don't cheapen the presidency,' Duterte tells Poe's camp https://t.co/dVzxK7Z6Ji</t>
  </si>
  <si>
    <t>WALAY MARTIAL LAW MAHITABO UNDER DUTERTE. Roxas you are incompetent and weak.</t>
  </si>
  <si>
    <t>Results: Binay, Poe and Mar &amp;gt; Miriam
Reality: Binay, Poe and Mar &amp;lt;&amp;lt;&amp;lt;&amp;lt;&amp;lt;&amp;lt;&amp;lt;&amp;lt;&amp;lt;&amp;lt;&amp;lt;&amp;lt;&amp;lt;&amp;lt;&amp;lt;&amp;lt;&amp;lt;&amp;lt;&amp;lt;&amp;lt;&amp;lt;&amp;lt;&amp;lt;&amp;lt;&amp;lt;&amp;lt;&amp;lt;&amp;lt;&amp;lt;&amp;lt;&amp;lt;&amp;lt;&amp;lt;&amp;lt;&amp;lt;&amp;lt;&amp;lt;&amp;lt;&amp;lt;&amp;lt; Miriam 
#Election2016</t>
  </si>
  <si>
    <t>Si VP Binay lang ang tinutukan ang kahirapan kumpara sa ibang puro pangungukakot lang ang iniintindi.</t>
  </si>
  <si>
    <t>wag na wag kang susuko VP Binay ha?</t>
  </si>
  <si>
    <t>Ah talaga Binay</t>
  </si>
  <si>
    <t>Didn't the Binay campaign team hire Ronaldo Puno? @v_vangogh @profmssyj @Paulelli @mgvtrb @cocoy @raggster https://t.co/MXuKJRXDxH</t>
  </si>
  <si>
    <t>@SenGracePOE don't give up; fight until Mar realize that he need to withdraw because you are better than him. don't waste your fight #OBFPOE</t>
  </si>
  <si>
    <t>@vicegandako para po sa inyo sino ang mas maganda si Sen. Nancy Binay or si Senyora? #AskVice</t>
  </si>
  <si>
    <t>Wtf, bakit si roxas pumapangalawa kay duterte. Dapat si miriam na lang. -- ayan na, mukang totoo ngang pag kay du30, napupunta kay roxas.</t>
  </si>
  <si>
    <t>The immediate substandard vote for thosr who dont have the balls to vote for Miriam because she's sick is Grace Poe</t>
  </si>
  <si>
    <t>#MIRIAMforPRESIDENT</t>
  </si>
  <si>
    <t>ginutom mo ang mga tacloban at hindi ibinigay ang dapat sakanila. wala kang kwenta mar roxas   #OnlyBinayUNAsaSeniorCitizen</t>
  </si>
  <si>
    <t>Binay: Don't pre-judge INC leaders https://t.co/qCV2CYwvmR</t>
  </si>
  <si>
    <t>DUTERTE: Let the people decide.</t>
  </si>
  <si>
    <t>ROXAS: Let the PCOS Machine decide.</t>
  </si>
  <si>
    <t>#DayaangDILAW ????</t>
  </si>
  <si>
    <t>#DU31</t>
  </si>
  <si>
    <t>"@Team_Inquirer: Binay not speaking for gov’t—Palace http://t.co/gftOJjvksU | @TJBurgonio" bwahahaha!</t>
  </si>
  <si>
    <t>bakit si roxas ayaw pumunta? di lang kasi boo abutin niya! GO VP BINAY! #binayforpresident #NogNogSinunog #onlybinay https://t.co/qqezYNW78z</t>
  </si>
  <si>
    <t>Can't stand Binay's Political Ad Campaign on TV.</t>
  </si>
  <si>
    <t>RT @Politiko_Ph: Romblon Guv Lolong Firmalo scores photo with Mar Roxas</t>
  </si>
  <si>
    <t>https://t.co/UlyOpMuWZZ</t>
  </si>
  <si>
    <t>Duterte says his votes to go to Binay https://t.co/rHIsFxi7w5</t>
  </si>
  <si>
    <t>Tuwid na daan? Ganun? Oh. he's endorsing Mar Roxas . Goodluck Deej! https://t.co/lLacOVv3p2</t>
  </si>
  <si>
    <t>Panuorin ang tapatan nina Mike Enriquez at Vice President Jejomar Binay sa #WantedPresident! Ilang sandali na lang!</t>
  </si>
  <si>
    <t>Dont bash DJ for supporting Mar Roxas. Thats his decision so let it be ??</t>
  </si>
  <si>
    <t>Knock knock. Who's there? Binay. Binay who?
It's Binay long day without you, my friend. ????</t>
  </si>
  <si>
    <t>Another political advertisement of Binay?! What the !</t>
  </si>
  <si>
    <t>Binay: Patuloy ang kahirapan dahil sa maling pamamahala @manila_bulletin</t>
  </si>
  <si>
    <t>RT @SulongKatribu: Lumad march to Mar Roxas' home and Liberal Party's HQ to protest series of IP killings under 5 yrs of Tuwid na Daan http…</t>
  </si>
  <si>
    <t>“@NoToBinay2016: He can't even lift Makati from poverty in his family's 29 years of rule there. What more the whole Philippines? ??Binay??????????</t>
  </si>
  <si>
    <t>@FashionPulis wow, supporting Mar Roxas?</t>
  </si>
  <si>
    <t>Bakit ganon? yung boto ni Mar Roxas napaka taas? Nataasan pa si Boss Nognog!</t>
  </si>
  <si>
    <t>Gising, Pinas! Ikampanya na Natin Ang pinakamahusay na tambalan #RoxasRobredo! Bayan bago Ang sarili!</t>
  </si>
  <si>
    <t>RT @hallowbae: Is DJ endorsing Mar Roxas sa 2016 election? DJ, noooo. :( #OTWOLLoveShots</t>
  </si>
  <si>
    <t>VP #Binay not immune from suit, says Cayetano
https://t.co/En5PTg4O7t | @carvajal_nancy #VotePH2016 https://t.co/4k2BUXbRe1</t>
  </si>
  <si>
    <t>Si binay kawawa</t>
  </si>
  <si>
    <t>If binay wins.. I dont want to live in this country anymore.. I give up.. Incurable na kabobohan sa atin.. :( https://t.co/mLHgqDiiQy</t>
  </si>
  <si>
    <t>MAR ROXAS! Taas ka naman pls!</t>
  </si>
  <si>
    <t>WTF! No.2 na si Mar Roxas nangangamoy dayaan!</t>
  </si>
  <si>
    <t>Only binay! Yeaaa!</t>
  </si>
  <si>
    <t>@ayeemacaraig @rapplerdotcom Makati was already successful when I was a kid in the 80's waaay before Binay</t>
  </si>
  <si>
    <t>It's about time. Mar Roxas is my President. #RoxasNa https://t.co/k6KvQ9fJiK</t>
  </si>
  <si>
    <t>Mka highblood ang advertisement ni Mar Roxas ????</t>
  </si>
  <si>
    <t>Uhmm. None. Nothing that breaks my heart on my feed. Except Binay's rating and Duterte's oversized billboard.</t>
  </si>
  <si>
    <t>Mar Roxas the Winter Soldier https://t.co/cAfsf9oPtc</t>
  </si>
  <si>
    <t>Baket sbi ni mar roxas daang matuwid daw?? Baket ang baguio paliko liko hindi matuwid?? ??????</t>
  </si>
  <si>
    <t>May bago nanamang ad si Binay. -_-</t>
  </si>
  <si>
    <t>Mar Roxas at #2. Madali na lang dayain to. Kahit di ako magaling magprogram, as an IT specialist (tama ba?), we all know it is possible.</t>
  </si>
  <si>
    <t>MALAYA Headlines [Friday - 02.26.16]:
-Aquino lashes out at Marcos
-Binay, Honasan not invited to EDSA rites... https://t.co/af1fXqrxcR</t>
  </si>
  <si>
    <t>Image from 'Duterte lawyer: Votes went to Roxas in VCM testing' via @rapplerdotcom https://t.co/3QkvC1Yja1</t>
  </si>
  <si>
    <t>DAYA!!!</t>
  </si>
  <si>
    <t>#DuterteTillTheEnd</t>
  </si>
  <si>
    <t>@MaPamelaAndrea @kaye_sibss wehhh si binay bala nanay mo hahaha</t>
  </si>
  <si>
    <t>The Good Lord will be with you Mar Roxas! We're putting our faith to God. Kalma lang.</t>
  </si>
  <si>
    <t>True! Kaya  NO TO BINAY! Bwahwahwahwahwahwahwhwhw</t>
  </si>
  <si>
    <t>#AyraMarianoForGurna</t>
  </si>
  <si>
    <t>EncantadiaSaga https://t.co/5kL3rsGur5</t>
  </si>
  <si>
    <t>PH version:</t>
  </si>
  <si>
    <t>very sad to hear about Binay. nothing happened to him i’m just sad to hear about him https://t.co/T9qQYtqRFY</t>
  </si>
  <si>
    <t>Binay described Gerry Limlingan as his best friend.Despite their close ties, Binay said he has no idea where he is. https://t.co/TLHcxdPZxH</t>
  </si>
  <si>
    <t>Mar Roxas: "walang drama, trabaho lang"
?? sir, you are supremely good in acting!  https://t.co/qUOjlMaN1V</t>
  </si>
  <si>
    <t>Poe advisers say they’re more than a match for Binay’s Puno https://t.co/TzmImkZ1Hq</t>
  </si>
  <si>
    <t>He is indeed a threat to democracy, a corrupt democracy. Commented on: Duterte a threat to democracy – Grace Poe: https://t.co/qE2TsmZGS5</t>
  </si>
  <si>
    <t>manalo na lahat wag lang si duterte, roxas, poe at binay. #YouthForMiriam</t>
  </si>
  <si>
    <t>Ayoko pa sabihin sa sarili ko na si mayor duterte na magiging presidente kasi dadayain yan nila roxas saka ni pnoy na mukhang minion??</t>
  </si>
  <si>
    <t>Gwen still supports UNA presidential bet Jejomar Binay despite his fallout with One Cebu. Read here: https://t.co/N8hTRgy1Lz</t>
  </si>
  <si>
    <t>RT @BryandePaz: Senator Binay reiterates call to ban selling firecrackers to minors @UNTVLife @untvradio1350 @SenatorBinay</t>
  </si>
  <si>
    <t>Kahapon good news para kay Poe, ngayon bad news para kay Binay. Ang saya po</t>
  </si>
  <si>
    <t>"Yan si Binay." WTF?????????????????????</t>
  </si>
  <si>
    <t>Binay to greet Chilean, Mexican presidents for APEC https://t.co/wtuyQiIJku</t>
  </si>
  <si>
    <t>Hay mga Pilipino, BINAY / ERAP for President? ANO BA NAMAN HUHU</t>
  </si>
  <si>
    <t>10-23-15
Duterte approves of Miriam’s presidential bid, says he won’t endorse Mar https://t.co/TBPFnNQMON via @kickerdaily</t>
  </si>
  <si>
    <t>[TOP STORIES] Binay’s wish https://t.co/tCVQBGdnzv | via Journal Online</t>
  </si>
  <si>
    <t>Binay camp not aware of AMLC report on alleged infra kickbacks https://t.co/h78h7ISQnA https://t.co/ULjQsjrefn</t>
  </si>
  <si>
    <t>@KYZEEEEEEEE hi binay! Bagay talaga kayo ni pare ??</t>
  </si>
  <si>
    <t>@DaisySuperstar @patsaclag wag ganun gine generalize niyo ako eh hahaha. No to binay af pero sa vp no problem kahit sino #notocorruption</t>
  </si>
  <si>
    <t>Binay Won't Concede To Duterte https://t.co/mH3NsypsgW</t>
  </si>
  <si>
    <t>Guys if you are a Filipino and concern ka sa bayan mo, please share this! Naka set na kay mar roxas ung voting... https://t.co/Dl50qW6MxS</t>
  </si>
  <si>
    <t>Tanggap ko pa kung si Poe o si Mirriam ang next kay Duterte e. Pero pag si Mar lutong luto na!!</t>
  </si>
  <si>
    <t>@Kathpowervote Tanong ko sayo, Si mar roxas ka din ba? DESPERADA ka na kasi e. Sorry not sorry.</t>
  </si>
  <si>
    <t>Binay -,- #ALDUBHALFWayThere</t>
  </si>
  <si>
    <t>Nag tuturo po ang mga teacher ng mga bobo. Aral ka ulit binay. #NogNogHambog</t>
  </si>
  <si>
    <t>"AKO SI MAR ROXAS. HINDI AKO MA-DRAMA, EPAL LANG AKO." #ABSCBNLIARS</t>
  </si>
  <si>
    <t>playing safe ka binay, don't me! #PiliPinasDebates2016</t>
  </si>
  <si>
    <t>Bakit pinakahuli si miriam? Hindi ba dapat sila binay o roxas yung nandun</t>
  </si>
  <si>
    <t>puro nalang pasaring at parinigan sa tv. parang si binay, kalalaking tao, putak ng putak. kairita</t>
  </si>
  <si>
    <t>Binay: Kailangan natin ng isang pangulong di nagtatago, gaya ng Mamasapano, di naninisi at di nalilito sa panahon ng krisis #VotePH2016</t>
  </si>
  <si>
    <t>TV: Mar Roxas po</t>
  </si>
  <si>
    <t>Me: Tanginamo po https://t.co/y184AfZZPa</t>
  </si>
  <si>
    <t>@SJShannen Yan si Binay. este lahat ng mangloloko ??</t>
  </si>
  <si>
    <t>Eat your heart out Mar Roxas.  #AyawSaDILAW   PLAY DIRTY GET KARMA https://t.co/sykqtPeDlj</t>
  </si>
  <si>
    <t>President Aquino is confident with his administration Candidates Mar Roxas and Leni Robredo in the coming... https://t.co/ZiMpGtjhja</t>
  </si>
  <si>
    <t>Si Mar Roxas? Made in China din yan ei. Fake! Hahahaha</t>
  </si>
  <si>
    <t>Napaka desperado na ng kampo ni Pnoy para sabihin na magsama sama sila Mar, Poe, Binay &amp;amp; Santiago laban kay Duterte. Grabe.</t>
  </si>
  <si>
    <t>"Hindi sex objects ang mga kababaihan"- Binay https://t.co/wUVXME3Eyu</t>
  </si>
  <si>
    <t>RT @SIR_EPREYM: Paulit ulit na TV Ad. Puro naman paawa. Yan si Binay. Kada commercial, ipinapalabas. ??</t>
  </si>
  <si>
    <t>This halloween I want to dressed up as VP BINAY and fucking take all your lunch money, and still smile reluctantly  like nothing happened.</t>
  </si>
  <si>
    <t>Nognog, pandak, laki sa hirap. Yan si Binay. ??</t>
  </si>
  <si>
    <t>Hindi si Mar, hindi si Grace, hindi si Binay. Kundi daya. #GreatLeaderDuterte</t>
  </si>
  <si>
    <t>Mar: Let's unite against Duterte, bae.
Poe: Nope.
#PresidenteSerye</t>
  </si>
  <si>
    <t>"@ayeemacaraig: Binay in Isabela radio interview:  ‘Yong iba, nangangako pa. Nagawa ko na ho lahat ‘yon.
#PHvote"nakuha mo na lahat?</t>
  </si>
  <si>
    <t>ATE NI PNOY: DI NAMIN SUSUPORTAHAN ANG KANDIDATURA NI VP BINAY @News5AKSYON https://t.co/wjNWwN7lmb (via @News5E) #OnlyInThePhilippines</t>
  </si>
  <si>
    <t>@micojardins @weirdinaaa HAHAHAHAHAHA wag ganyan Binay. Hindi ganyan sa makati</t>
  </si>
  <si>
    <t>I actually like Binay's latest campaign commercial. Very well thought of. Intended for his target voters. ????</t>
  </si>
  <si>
    <t>IN YOUR FACE, GRACE POE-TANGINA MO! no offense though</t>
  </si>
  <si>
    <t>@keshgomez @teamDU30 oh I'm sorry.. Duterte can't afford me.. even Binay and Mar can't.. I'm doing this VOLUNTARILY.. ??</t>
  </si>
  <si>
    <t>DUTERTE LASTCARD</t>
  </si>
  <si>
    <t>Ngislo mo Binay! Puro ka Nognog!!!!!</t>
  </si>
  <si>
    <t>bakit si Binay iboboto ni Mame???</t>
  </si>
  <si>
    <t>As far as fishers are concerned,
Mar Roxas is no longer in contention in the Presidential race since day 1.
#AyawSaDILAW 
#PHVote</t>
  </si>
  <si>
    <t>Miriam o Duterte lang please. ROXAS utang na loob wag kana humabol please</t>
  </si>
  <si>
    <t>@JamesRedLegit Kaya itigil na ang pamumuno ng mga LP kasama si Mar Roxas na mahilig sa slogan TuwidNaDaan na di naman maramdaman at makita.</t>
  </si>
  <si>
    <t>"Bakit kung sino pa ang nognog siya pa ang nagbigay liwanag."
REALLY BINAY?</t>
  </si>
  <si>
    <t>Sa classmates mo,
Si Binay yung binu-bully bully lagi;
Si Duterte 'yung siga-siga, nakakatakot;
Si Poe yung... https://t.co/T2yzO5Jm6G</t>
  </si>
  <si>
    <t>I choose ROXAS and TRILLANES na lang ..</t>
  </si>
  <si>
    <t>In that aspect makikita ng mga alagad ni SATAN  na kumaliwa na ako sa... https://t.co/6ZnSfgIBKy</t>
  </si>
  <si>
    <t>@robertmarion @lizasoberadude DU30 nag tunay na pagbabago pero pag daya roxas... Pero kung mgyari yun kodeta na lang ulit</t>
  </si>
  <si>
    <t>Binay's law firm belies Inquirer report on sending P100M to HK https://t.co/gHGlp2gZDG</t>
  </si>
  <si>
    <t>It's scary to think that all problematic ballots show votes going to Mar Roxas. #Halalan2016 #Election2016</t>
  </si>
  <si>
    <t>Malamang pag si Mar Roxas ang nanalo dadalihin na naman sya sa social media...oh no..</t>
  </si>
  <si>
    <t>bkit ganun?inendorso ni daniel padilla c mar roxas?..bkit nid izero vote ntin cia?..guys bayan na pinag uusapan..wag tyong beast mode</t>
  </si>
  <si>
    <t>Mar Roxas needs hire an image consultant and the best PR team to win the Presidency. That and he needs to get rid of Korina.</t>
  </si>
  <si>
    <t>Ito si  Binay
Pag nagpopost siya sa facebook, hindi niya nililike yung sarili niyang post. 
Hindi tanga si Binay
Tularan si Binay</t>
  </si>
  <si>
    <t>Pano Kaya Kapag nognog, pandak, laki sa hirap din ako? edi sana kasing yaman ko na si Binay</t>
  </si>
  <si>
    <t>Lumpo.
Pandak.
Laki sa hirap.
Pero di tulad ng iba, maraming nagawang korupsyon ang putanginang si Binay</t>
  </si>
  <si>
    <t>@lalalaBAJER kala ko nasa mcdo pa kayo. Pumunta pa ako dun. Hahaha. Mala Binay na balat ko. Hahahaha</t>
  </si>
  <si>
    <t>Mar roxas po. Tanga ka din</t>
  </si>
  <si>
    <t>Quicho: Sen Trillanes is trying to deceive the people by saying that cases are already filed vs VP Binay. There are complaints, but no cases</t>
  </si>
  <si>
    <t>#TV5Aksyon | Junjun Binay, naniniwalang makakabalik pa siya sa pwesto bilang mayor ng Makati</t>
  </si>
  <si>
    <t>Akala ko si Mar lang ang may palibre pag nanalo. Si Binay din pala. ?? https://t.co/IC6dQMfU93</t>
  </si>
  <si>
    <t>Binay at elbi ??</t>
  </si>
  <si>
    <t>Tanong lang po, Sino po ba ang tunay na disente? Yung naninira o sinisiraan? Mar Roxas pakisagot po. Hehe</t>
  </si>
  <si>
    <t>THE KNIVES ARE OUT | Binay, Poe, Roxas attack Duterte over rape joke https://t.co/PnnY61Jj51</t>
  </si>
  <si>
    <t>@iamtoriie madami dami din syang followers ano ka ba! may kulto yan si binay e hahahahaha! e si poe bet mo?</t>
  </si>
  <si>
    <t>#PiliPinasDebates2016 
Hay nako Poe, di mo talaga kayang hindi banggitin mga umampon sayo.</t>
  </si>
  <si>
    <t>Si binay na -______-</t>
  </si>
  <si>
    <t>Nakakabeast mode mga ads ni Binay.</t>
  </si>
  <si>
    <t>Binay camp: No sugar coating or diversionary tactics will cover-up these glaring facts. | via @jv_arcena</t>
  </si>
  <si>
    <t>napaka bias ng abs-cbn ba't kaya hindi niyo din ilabas yung baho ni mar roxas ekis</t>
  </si>
  <si>
    <t>dahil kay binay meron tayong junjun, nancy and other siblings. hay</t>
  </si>
  <si>
    <t>RT @doremifaSoLopez: Palakpakan natin si Alma Moreno ????! She braved something not even Binay can do. Si Binay di sumasagot sa issues!  http…</t>
  </si>
  <si>
    <t>Nog nog.
Laki sa hirap.
Laging bilad sa araw, 
'Yan si Binay! 
#NogNogHambog</t>
  </si>
  <si>
    <t>RT @chiminychurva: ??only binay only binay?? ang makapal ang mukha at korap.</t>
  </si>
  <si>
    <t>Daldal ni mar roxas d nga nya maituwid ang paningin nya daan pa kaya ??????????????</t>
  </si>
  <si>
    <t>Calling Presendiables Roxas, Binay, Poe, Santiago and all their supporters... Kung masama ang ginagawa ni Duterte... https://t.co/RlCHIl2QIw</t>
  </si>
  <si>
    <t>@Politiko_Ph Alam ni Vp Binay na walang iwanan sa Isabela #OnlyBinayInMakatiSanKaPa</t>
  </si>
  <si>
    <t>Haha. Binay at Jollibee. $JFC https://t.co/5jdQO6DolB</t>
  </si>
  <si>
    <t>Di ko matanggap mas nauunahan pa ni Binay at Poe si Miriam. BAKIT. 'Di makatarungan.</t>
  </si>
  <si>
    <t>Binay rues E. Visayas poverty https://t.co/8ia0VnwCyf | via Tempo</t>
  </si>
  <si>
    <t>lol dat binay commercial lel</t>
  </si>
  <si>
    <t>RT @damienful: Tinalo ng Only Binay ang Micronutrient Deficiency ng Bear Brand at 'Only Belo Touches My Skin' tagline ng Belo.</t>
  </si>
  <si>
    <t>@KatDeCastro LP funded for sure. Mar Roxas will cheat is way to the Presidency. He won't win in an honest election</t>
  </si>
  <si>
    <t>wahahaha wait try ko ung kay binay wahahagagagaga</t>
  </si>
  <si>
    <t>#VotePHBinay</t>
  </si>
  <si>
    <t>NOT OUR STYLE': Chiz defends Poe from allegation of anti-Duterte 'conspiracy' https://t.co/Ja7wNVgAVy</t>
  </si>
  <si>
    <t>RT @DonyaAlma: "Nognog, pandak, laki sa hirap!" 
Yan siya eh! Only Binay. Harhar 
PS di ako gumawa nyan sayo ah. https://t.co/W12EG8rN16</t>
  </si>
  <si>
    <t>@ALDUBPILIPINAS @mainedcm @aldenrichards02 @mainedcim meron pa nakita ko si Mar Roxas yung ineendorse eh</t>
  </si>
  <si>
    <t>Yung andito si vp binay at sen honasan pero di ko nakita dahil ang hinanap ko ay si ivan mayrina bwahaha!</t>
  </si>
  <si>
    <t>Pag sasampalin nyo ngayon LP,Roxas, Trillanes ang nka isip nyang black propaganda ad n yan. Nakatulong ba?Karma agad d b?
#DuterteTillTheEnd</t>
  </si>
  <si>
    <t>Si Mar Roxas amputa sarap sampalin. Galing magmalinis. Wag ka ng umasang manalo. Ulol!</t>
  </si>
  <si>
    <t>RT @profmssyj: Sana yung galit, sarcasm at inis niyo kay Mar ay ganon din kay Binay at iba pang  kawatan. Kung hindi ay iisipin kong balukt…</t>
  </si>
  <si>
    <t>HK OFW Claims Her Duterte Vote Counted As Roxas’: OFW Claims That Her Vote For Duterte Came Out For Roxas In ... https://t.co/xyV87yiwHf</t>
  </si>
  <si>
    <t>If what Mar Roxas, Duterte, Binay et.al do is not early campaigning, then what is? #ThisIsNotAPaidAdvertisement</t>
  </si>
  <si>
    <t>Binay says he knows Limlingan's physical condition, not his whereabouts #Eleksyon2016 https://t.co/z2iFRq0REz https://t.co/xliwI2f5Oh</t>
  </si>
  <si>
    <t>Ano daw nangyari sa MMK??? sorry di ko pinanood kasi sabi ng standard bearer nila eh "walang drama." #NoToMarRoxas #NoVote4LiberalParty</t>
  </si>
  <si>
    <t>@ixrated Yiz! We shall schedule! And still No To Binay me, kasi No to Everyone akey, mwahahahaha @jesterinexile @ihateposh</t>
  </si>
  <si>
    <t>Remembering Binay's "di ko alam yan pero okay yan" during the UPLB forum. Duterte never said that but you know that's how he might think.</t>
  </si>
  <si>
    <t>Waiting for the latest news on what's going to be decided after the said Mar Roxas and Grace Poe… https://t.co/aZaWZVrztV</t>
  </si>
  <si>
    <t>bakit dahil kay binay...HAHA.xd,...Makakabisado ko na ata yun ahhh.;)</t>
  </si>
  <si>
    <t>Binay, FYI hindi kami nognog, huwag mo making idamay sa commercial mo #Binay2016</t>
  </si>
  <si>
    <t>Tanga lang boboto kay mar roxas !!! #AyawSaDILAW DUTERTE PADIN!</t>
  </si>
  <si>
    <t>Mar Roxas is this and that. Isnt about time you compare him to other candidates? https://t.co/OjeSdTfuCm</t>
  </si>
  <si>
    <t>Sa kangkungan pupulutin ang KathNiel! Or maging anino na lang sila ni Mar Roxas! Bwahwwhwwhwhwhw #PSYWeDemandAngYna  https://t.co/c0FeNlR3MI</t>
  </si>
  <si>
    <t>Binay, what's good?
#ALDUBUNTOLDStories</t>
  </si>
  <si>
    <t>Ginayuma siguro ni Korina si Mar Roxas kaya ganyan utak niyan ni Mar e. #RatedK</t>
  </si>
  <si>
    <t>TRIVIA: Cabagan, Isabela is the birthplace of VP Binay's mother | @jv_arcena</t>
  </si>
  <si>
    <t>Binay's political advertisements really annoy me.</t>
  </si>
  <si>
    <t>#BINAY: If elected president, can you stop #CORRUPTION??? https://t.co/Cgdrpbs6qq</t>
  </si>
  <si>
    <t>VIRAL NOW: The Reason Why Binay, Poe and Roxas don't deserved the Filipinos Vote. MUST READ! https://t.co/x3p3NjVEFe</t>
  </si>
  <si>
    <t>Listen! The silent majority is clamouring for Mar Roxas to stay in the race #PHVote</t>
  </si>
  <si>
    <t>RT @Antifornicator: Binay is exploiting the class war that the privileged middle class perpetuates.</t>
  </si>
  <si>
    <t>Don't be surprised if Binay wins.</t>
  </si>
  <si>
    <t>tangina ng PLDT eh pakyu sila sama sila ni Mar Roxas</t>
  </si>
  <si>
    <t>Namesake of LP bet Mar Roxas withdraws from 2016 presidential race https://t.co/0t3PFXTBrs #TheFilipinoVotes https://t.co/ObEBZKzMoO</t>
  </si>
  <si>
    <t>POE WILL NOT WIN @MARoxas  @frankahan @lito_atienza @MannyPacquiao @PhilippineStar  https://t.co/CwVUNdUlUu https://t.co/uU0yiWrJYo</t>
  </si>
  <si>
    <t>I know this was from GMA's election pa but the jingle "Mar Roxas, Mr. Palengke" plays in my head every time I see a picture of Mar smiling ??</t>
  </si>
  <si>
    <t>Kay pres Binay wala ng tax ang mga tachers.</t>
  </si>
  <si>
    <t>pangalawa si mar roxas? ha ha ha look how powerful money is ????</t>
  </si>
  <si>
    <t>RT @derpkinggg: @LwnCrlsGrsl @TrevorWesley hahahaha flashback friday kay binay hahaha</t>
  </si>
  <si>
    <t>Kung Black Propaganda man yung binabato kay Binay, edi totoo pa rin yon. "BLACK" eh.</t>
  </si>
  <si>
    <t>kapag kay mar makakasa kayo kay mar puro tsinelas lang haha</t>
  </si>
  <si>
    <t>#PHVoteBinay</t>
  </si>
  <si>
    <t>Only Binay Bulacan https://t.co/yRiJXGEp5e</t>
  </si>
  <si>
    <t>If Binay didn't make a good VP, why the hell do you think he'd make a good president? Good Lord ??</t>
  </si>
  <si>
    <t>RT @norvinyecla: Hassle talaga ng patalastas ni Binay. Bakit Mayorship pa rin ng Makati hina-highlight nya? Wala ba syang nagawa as VP?</t>
  </si>
  <si>
    <t>Nakita ko si VP Binay sa Evergreen ay kinawayan pa ako e????????????</t>
  </si>
  <si>
    <t>Ang yabang talaga nitong si Mar Roxas!??</t>
  </si>
  <si>
    <t>Hindi na talaga ako magtataka kung ang boto mamaya nila Bam Aquino, Nancy Binay at Pia Cayetano ay ang pagkadiskwalipika ni Grace Poe.</t>
  </si>
  <si>
    <t>Hindi kasi totoo lahat ng isyung binabato nyo kay VP Binay tsk</t>
  </si>
  <si>
    <t>Ipapakulong mo ba si Binay pag nanalo ka?
Poe: Kung ano ang magiging desisyon (ng korte), dapat i-respeto #DZMMTeleIkawNaBa #Halalan2016</t>
  </si>
  <si>
    <t>@DaaMarcelo HAHAHA!! Di bale nalang bebe!!</t>
  </si>
  <si>
    <t>Ayoko kay binay hahahaha ??????</t>
  </si>
  <si>
    <t>Supreme Court upholds CA decision on Junjun Binay's case - CNN https://t.co/NKW0Vqi4V8</t>
  </si>
  <si>
    <t>ABS CBN network obviously supports Mar Roxas. All of the news/reports you've see about him are all positive. WHY?! Bias na po ??</t>
  </si>
  <si>
    <t>beast mode na nanay ko binay manahimik ka na</t>
  </si>
  <si>
    <t>ANG DAMING TAO SA BAHAY NI MAR ROXAS. ANG DAMING PULIS #VoteKathrynFPP #KCA</t>
  </si>
  <si>
    <t>Laki sa mahirap</t>
  </si>
  <si>
    <t>Mukhang maligno</t>
  </si>
  <si>
    <t>Side-kick ni Kokey</t>
  </si>
  <si>
    <t>Yan si Binay.</t>
  </si>
  <si>
    <t>Are we really as convinced as Binay's corruption when it comes to Duterte's extra-judicial killings?</t>
  </si>
  <si>
    <t>bakit si roxas ayaw pumunta? di lang kasi boo abutin niya! GO VP BINAY! #binayforpresident #NogNogSinunog #onlybinay https://t.co/6g8nYczt2t</t>
  </si>
  <si>
    <t>SC asked to remove #Binay from Boy Scouts of the Philippines https://t.co/GDPFbZQl1G | @TarraINQ #VotePH2016 https://t.co/kquiYHfRXs</t>
  </si>
  <si>
    <t>Saw Mar Roxas' commercial, he was talking about the"daang matuwid" and I was like BITCH WHERE?!</t>
  </si>
  <si>
    <t>Bakit parang tanga lagi si Mar Roxas sa tuwing iniinterview sya? ??</t>
  </si>
  <si>
    <t>RT @xpeanutgalleryx: the questions you should be asking are</t>
  </si>
  <si>
    <t>1. how does binay and company get around when his assets have been frozen</t>
  </si>
  <si>
    <t>Daming dada. Eh so what kung taga pangasinan ka.  Paki-hanap pki ko grace poe pakisabi pag nkita mo wag sya uuwe galit pko.</t>
  </si>
  <si>
    <t>Binay to welcome #APEC2015 leaders https://t.co/NwkxCSk1Yg @VPJojoBinay https://t.co/YqclXVcK1U</t>
  </si>
  <si>
    <t>I would like to see Mar give up his candidacy &amp;amp; give way to Poe or v.v so as to prevent Duterte from grasping his desired presidential seat.</t>
  </si>
  <si>
    <t>Patiently waiting for VP Binay's political advertisement. Fvck. Haha. ??</t>
  </si>
  <si>
    <t>‘What sacks of evidence?’: Trillanes says Binay lying in pol ad https://t.co/fEUqXelLar https://t.co/9h2rEyOnkV</t>
  </si>
  <si>
    <t>RT @twitnigab: Ang sipag pala ni Grace mag conduct ng Senate investigation pero nung investigation kay Binay ang tahimik nila ni Chiz.</t>
  </si>
  <si>
    <t>Ispageting toothpick na may bilyones in several dummies' bank accounts??? I'm not amused, Jojo Binay. Not at all!  https://t.co/TgVb6D6nSk</t>
  </si>
  <si>
    <t>binay kasalanan mo to.</t>
  </si>
  <si>
    <t>Kainis ung ad ni Binay, taena nognog, pandak, laki sa hirap. Nilalait mo ba sarili mo friend?</t>
  </si>
  <si>
    <t>RT @DiKukurap: Happy birthday, VP Binay! Pagod ka na kakakampanya so sana magkaroon ka ng time to rest; not just today but forever! https:/…</t>
  </si>
  <si>
    <t>#MarRoxas: you can't present yourself as P.Noy part 2. Don't act as if you are a re-electionist . The masa don' t appreciate it. Sayang ka.</t>
  </si>
  <si>
    <t>I'm originally rooting for Duterte. Miriam was just a second option. Mashaket pero totoo. &amp;lt;/3 #Duterte2016</t>
  </si>
  <si>
    <t>All the dynamics is with Poe and Binay because of the ferocious attempts by the bottom dwellers to get rid of them. @momblogger</t>
  </si>
  <si>
    <t>Eto bubungad sa newsfeed ko?! @aymkimarrianne BINAY! Bumabagyo na humuhugot kapa! ???? walang forever! ?????? hahaha https://t.co/sl0df86Dav</t>
  </si>
  <si>
    <t>Bawal si Poe kasi hindi natural born? Pero pwede si Mar at Binay kahit magnanakaw?</t>
  </si>
  <si>
    <t>Binay promises end of poverty, unemployment; says he will continue good projects such as 4Ps. #BilangPilipino | @janvicmateo</t>
  </si>
  <si>
    <t>Kabwiset yung Tvc ni binay</t>
  </si>
  <si>
    <t>MAR ROXAS TOTOO KA BA? ARE YOU FOR REAL?</t>
  </si>
  <si>
    <t>traffic enforcer + kung fu = Mar Roxas https://t.co/KQegbw7YOU</t>
  </si>
  <si>
    <t>Maraming gustong manira pero strong padin si VP Binay</t>
  </si>
  <si>
    <t>Juice me. Kairita itong commercial ad ni Binay at Roxas. ??</t>
  </si>
  <si>
    <t>Grabe TRENDING at #7 ang Only Binay! Syempre habang nanonood ng #MMKSpokenWord, nagreact ang tao -___-</t>
  </si>
  <si>
    <t>#TangInaYung commercial ni Binay,nilait lang sarili niya ??</t>
  </si>
  <si>
    <t>Shut up Binay. Sayang air time mo.</t>
  </si>
  <si>
    <t>binay getting so much hate. boo you</t>
  </si>
  <si>
    <t>What's pretty frustrating is that the votes for Roxas + Poe &amp;gt; Duterte. This is where pride takes you, Poe. Oh well. Tally's not over #RoRo</t>
  </si>
  <si>
    <t>The #Binay Inc. Partners
What's UNA Stand on "#BINAYaran na Dummies? https://t.co/OzP8Cpg9As</t>
  </si>
  <si>
    <t>I can accept duterte being at the top, what i can't accept is that miriam is bottom of mar ang binay.</t>
  </si>
  <si>
    <t>Pres. Aquino, Vice Pres. Binay visit 'Lando'-hit areas https://t.co/XuzNkMNc6G #LandoPH</t>
  </si>
  <si>
    <t>Duterte or Miriam. Not Roxas. Please. ??</t>
  </si>
  <si>
    <t>Saw this on facebook, apparently I was spotted in VP Binay's new campaign ad! ?????? pag napanood niyo let me know haha! http://t.co/REIMbP476N</t>
  </si>
  <si>
    <t>Toni: "Ano ang katangian niyo kung kaya't dapat kayong maging Big Winner?"
Binay: "Nognog, pandak, at laki sa hirap.
HAHA. #PBBTheBigNight</t>
  </si>
  <si>
    <t>I think Grace Poe will be disqualified for President not bc of citizenship but she lacks the residency reqt. Mukhang perjury ang dating eh</t>
  </si>
  <si>
    <t>Yellow card for Mar Roxas, please. Then red card to VP Binay. #PiliPinasDebates2016 #Halalan2016 #PHVote</t>
  </si>
  <si>
    <t>Kapag nanalo si Pacquiao, Binay, Tito Sotto, Alma Moreno, Colmenares, Marcos or Chiz ehhh wala lang.... pakamatay na lang tayong lahat. LOL</t>
  </si>
  <si>
    <t>I doubt Poe, Binay, &amp;amp; Roxas can contain the ongoing conflicts in Mindanao. They're only interested in their capitalist utopia.</t>
  </si>
  <si>
    <t>Sabi naman sayo Mar Roxas. Change is coming. Tignan mo kanina 2nd ka, ngayon 3rd. Change diba?</t>
  </si>
  <si>
    <t>Si Binay nagpaganda ng makati pero puro galing sa corrupt ang pera. #NogNogHambog</t>
  </si>
  <si>
    <t>[#PiliPinas] KBP/Bombo Radio partial and unofficial count: 
Rodrigo Duterte: 88,879
Mar Roxas: 64,606 
Grace... https://t.co/aLXbKg1iDU</t>
  </si>
  <si>
    <t>Bumabagsak na si Mar Roxas #DayaangDILAW</t>
  </si>
  <si>
    <t>Yung boto kay roxas and binay halatang daya na lang e para di sila mapahiya??</t>
  </si>
  <si>
    <t>Did Binay lie in his political advertisement? https://t.co/HTwgtbtnNZ</t>
  </si>
  <si>
    <t>Sino paba? Only binay Oily binay</t>
  </si>
  <si>
    <t>@annjnll @ALDUBPILIPINAS hahaha.. binay alam mo na... frankie plang yan.. hahah frankie pra sa pagbabago..</t>
  </si>
  <si>
    <t>#ALDUBWishMoKayaKo</t>
  </si>
  <si>
    <t>Tangines ?? hoy binay imy na @ScevenDCN di ka pa uli nagpaparamdam yun bang 'woooh' hahahaha leche</t>
  </si>
  <si>
    <t>#TSOpinion Do you think it’s gonna be Binay-versus-Mar fight on May? https://t.co/ZAyZzL02Z2 https://t.co/glWEMSbcHV</t>
  </si>
  <si>
    <t>Ang sangganong lasing lng magsalita ni Binay ngayon. Para na siyang baliw. Binoto nyo yan over Mar in 2010? #PHVote</t>
  </si>
  <si>
    <t>RT @Bitiyaaa: Anak ni Binay si?</t>
  </si>
  <si>
    <t>PACQUIAO is supported by BINAY! icompare ba naman ang LGBT sa HAYOP? WAG IBOTO ANG MAPANGHUSGA #PrayForMannyPacquiao https://t.co/Okmt2bB8XY</t>
  </si>
  <si>
    <t>@marjsilvestre_ @BalteDiana Balte! Kahit na anak ka ni Binay, di ako papatalo! Isang tusok lang yan ng baba ko XD</t>
  </si>
  <si>
    <t>Cruz beats Trump, Binay’s plunder case, Japan’s robot farm | 6PM wRap https://t.co/kFyFjqHoMA</t>
  </si>
  <si>
    <t>kainis ad ng mga binay</t>
  </si>
  <si>
    <t>Mar Roxas To Tacloban Survivors: Bahala kayo sa Buhay Nyo!</t>
  </si>
  <si>
    <t>RT @inquirerdotnet: Investors wary of a Binay win–EIU https://t.co/o6P3l1rYpE | @InquirerBiz #VotePH2016 https://t.co/solo2p27ZB</t>
  </si>
  <si>
    <t>Saw a solid roro supporter sharing a petition for poe to withdraw. What are these people hiding that they are afraid of duterte??</t>
  </si>
  <si>
    <t>@pnppro1 @PNPLUPPO Area security to the vicinity of Diego Silang Center during the visit of VP Binay and company https://t.co/HQL8fUp09J</t>
  </si>
  <si>
    <t>As of 6PM, Duterte leads with 1.3M, Poe follows at 700K. #PiliPinas2016 #PHVote</t>
  </si>
  <si>
    <t>Alan Cayetano not buying Binay’s defense https://t.co/8WLUFIFehc via @inquirerdotnet</t>
  </si>
  <si>
    <t>PPCRV Presidential candidate results: (PARTIAL) as of 10:56 p.m.
1 - DUTERTE- 12,606,829
2 - ROXAS-7,290,234
3 -... https://t.co/ydv56cCuDv</t>
  </si>
  <si>
    <t>THE STANDARD: UPDATE: Jejomar Binay, Mar Roxas and Roy Seneres promise to participate in Comelec’s presidential debates.</t>
  </si>
  <si>
    <t>VP Binay attends 65th anniversary of BSP-Batangas | via @jv_arcena https://t.co/NK74gFPdpT</t>
  </si>
  <si>
    <t>Abaya: Walang Sindikato</t>
  </si>
  <si>
    <t>Mar: May Sindikato pero nung una wala daw Yung totoo Mar Roxas? sariling interest lang talaga alam mo Perfume pa!</t>
  </si>
  <si>
    <t>@_crazyphil @misnomered yung naunang apat, wala na ako aasahan. Lalo kina Binay at Roxas.</t>
  </si>
  <si>
    <t>Go for the win Mar,Poe(if they cheated)
Go for the win Duterte, Miriam (if not cheated) #Election2016</t>
  </si>
  <si>
    <t>Poe camp fires back at Duterte https://t.co/WGZSKnMvw2 | @Team_Inquirer #VotePH2016 https://t.co/hvGspGBObY</t>
  </si>
  <si>
    <t>Nakakatakot pag si Duterte nanalo baka mamaya panay ang mura niya. Hindi malabong murahin lang din ako ng mga estudyante ko.</t>
  </si>
  <si>
    <t>Binay camp sees ‘moral victory’ in SC decision https://t.co/xiNM4hdwAW | via INQUIRER</t>
  </si>
  <si>
    <t>Meron pa pala talagang boboto kay mar at binay noh? Seryoso? Wew.</t>
  </si>
  <si>
    <t>Napanuod ko advertisment ni Mar Roxas, gusto ko ng ilipat yung channel, ugh nakakaburyo.</t>
  </si>
  <si>
    <t>Tulad ng sinabi ni sum1, MAR ROXAS  is a pretentious leader and everyone sees that now -- very clearly. 
#AyawSaDILAW</t>
  </si>
  <si>
    <t>"If Binay-Cayetano, hindi ko alam kung saan ang 100 days ko."  -Sen. Alan Cayetano #AKTIBOTO #DuterteCayetanoinUST</t>
  </si>
  <si>
    <t>Drinking game here at #juanvote #communePH: shot every time Grace brings up FPJ.</t>
  </si>
  <si>
    <t>1 down.</t>
  </si>
  <si>
    <t>#PiliPinasDebates2016 #halalan2016</t>
  </si>
  <si>
    <t>Tulfo, devoted to Duterte for obvious reasons, bets Binay won't be at last debate. https://t.co/tIE6ISD6kn</t>
  </si>
  <si>
    <t>Roxas: plastic</t>
  </si>
  <si>
    <t>Binay: kawatan</t>
  </si>
  <si>
    <t>Poe: drama</t>
  </si>
  <si>
    <t>Santiago: hugot</t>
  </si>
  <si>
    <t>Duterte: halimaw</t>
  </si>
  <si>
    <t>Mayor Guia Gomez to Mar Roxas: "You will have my full support" @UNTVLife</t>
  </si>
  <si>
    <t>Remembering #YolandaPH victims and survivors. Likewise, I won't forget Mar Roxas and PNoy, on how you treated Leyteños #Yolanda2YearsOn</t>
  </si>
  <si>
    <t>Ay puta ! Humahabol si Mar Roxas ! Nooooo!</t>
  </si>
  <si>
    <t>Latest refresh of Unofficial and Partial Votes:
Duterte went up 166,050 votes.
Roxas went up 127,149 votes.
#DU30 #DU31 #HalalanREsults</t>
  </si>
  <si>
    <t>I already said my piece yesterday. Let's not mislead the public: only the Filipino people can decide #POE2016 https://t.co/qfipiob9mS</t>
  </si>
  <si>
    <t>MAR ROXAS Pilipinas Debate 2016 Opening Statement: https://t.co/nyoYIQ6s9F via @YouTube</t>
  </si>
  <si>
    <t>@ScevenDCN made my night ?? thankyou sa fback binay iloveyou</t>
  </si>
  <si>
    <t>Buti pa si binay????</t>
  </si>
  <si>
    <t>Bakit puro ad misericordiam and political ads ni Binay? Hu hu Mas maganda pa panuorin ang micronutrient deficiency ad ng bearbrand! ????</t>
  </si>
  <si>
    <t>Para kang si Binay. Wala namang binatbat, puro lang hangin sa katawan. #NogNogHambog</t>
  </si>
  <si>
    <t>PrintCon 2015: ABC President and CEO, Josephine Reyes and SVP Frederick Alegre with Sen. Nancy Binay https://t.co/CWoNqUWWn2</t>
  </si>
  <si>
    <t>@News5E @MartinAndanar walang katotohanan ang mga bintang ky VP Binay, gawa-gawa lng yn. #OnlyBinayNangabakIlocos</t>
  </si>
  <si>
    <t>Hala Si Binay!</t>
  </si>
  <si>
    <t>#OnlyBinayZambales ????  https://t.co/DYmzux5o2Y</t>
  </si>
  <si>
    <t>Si Binay nagfifeeling na Pia Wurtzbach for ~drama~. Lakad nang lakad. #PiliPinasDebates2016</t>
  </si>
  <si>
    <t>Nangangamoy DAYA. Mar Roxas sa 2nd spot? Oh don't me.</t>
  </si>
  <si>
    <t>PH VOTE DUTERTE #Election2016</t>
  </si>
  <si>
    <t>Humahabol na sina Mar and Leni #OrasNaRoxasNa #LabanLeni #DaangMatuwid</t>
  </si>
  <si>
    <t>@ABSCBNNews Oh hindi ba si MAR ROXAS dati may hawak ng departamento namamahala sa transportation ? ni hindi nya naaus yan PILIPINAS PA KAYA!</t>
  </si>
  <si>
    <t>RT @heswicked: "nognog
pandak
laki sa hirap..."
*whispers to u*
"only binay... only binay..." 
#OnlyBinay https://t.co/iQE0fLQvn9</t>
  </si>
  <si>
    <t>Isa pang tv ad ni Binay. ??</t>
  </si>
  <si>
    <t>Paolo Roxas delivering his speech at LP's miting de avance #Eleksyon2016 via @luisitosantos03 @dzbb https://t.co/qP4f2tNCgT</t>
  </si>
  <si>
    <t>To Mar supporters, your thoughts pls on viral videos spreading on final PCOS test which shows Roxas instead of Duterte? Coincidence lahat?</t>
  </si>
  <si>
    <t>@InaAndolong @4Duterte @cnnphilippines Binay, an "independent commission" to waste taxpayers money on? Let the Sandigan/DOJ do its job idiot</t>
  </si>
  <si>
    <t>If Mar Roxas Win</t>
  </si>
  <si>
    <t>me: https://t.co/xQq6n7WrXC</t>
  </si>
  <si>
    <t>Natawa ako sa news abt BINAY!https://t.co/tTsbPrmMRn nya w/"kana"chix 2.Q kng pano nya sinulot ang VP position?3.P-NAY na raw if ever</t>
  </si>
  <si>
    <t>Nawawala si Kuya Binay! Di ko masearch!</t>
  </si>
  <si>
    <t>Bakit yung mukha ni Binay di pa dinedeclare na carcinogen? Inuna niyo pa ang bacon!</t>
  </si>
  <si>
    <t>#TV5AksyonsaTanghali | VP Binay, bumaba ang lamang kontra ibang kandidato sa bagong SWS survey https://t.co/BaQMt4Z60S</t>
  </si>
  <si>
    <t>@pattriciaacruz still waiting for Duterte. Pag ayaw nya talaga I'll vote for Miriam.</t>
  </si>
  <si>
    <t>binay pa more</t>
  </si>
  <si>
    <t>"Ngayon inuusig ako dahil ayaw nilang mapagpatuloy ang mga programa. Palibhasa sila'y anak-mayaman." - VP Binay 
#OnlyBinay</t>
  </si>
  <si>
    <t>Kuya: mar roxas and donald trump both went to wharton and took bs economics. Voting for mar would mean voting for trump ??</t>
  </si>
  <si>
    <t>Sobrang ako yung nag ci-cringe kapag si Binay ang sumasagot.  #PiliPinasDebates2016</t>
  </si>
  <si>
    <t>Mar Roxas EPAL!</t>
  </si>
  <si>
    <t>Roxas camp to PPCRV: Apologize for spreading "unverified" information. | via alexisbromero #BilangPilipino</t>
  </si>
  <si>
    <t>PAG IYANG PUTANGINANG MAR ROXAS NA IYAN AY NANALO, ABA'Y WAG NA TAYO MANATILI SA PINAS #AyawSaDILAW</t>
  </si>
  <si>
    <t>@PhilippineStar Its not impossible as long VP Binay is the leading the government. #OnlyBinay</t>
  </si>
  <si>
    <t>Mayor Binay nakaiskor vs Ombudsman https://t.co/xcgsuCjT1b https://t.co/GF2xDzzKaI</t>
  </si>
  <si>
    <t>6. Kim Chiu On KrisTV</t>
  </si>
  <si>
    <t>7. RMTs</t>
  </si>
  <si>
    <t>8. Grace Poe</t>
  </si>
  <si>
    <t>9. Heneral Luna</t>
  </si>
  <si>
    <t>10. Binay</t>
  </si>
  <si>
    <t>2015/9/17 08:16 PHT #trndnl http://t.co/dRwxiUtCOV</t>
  </si>
  <si>
    <t>When activists turned to ill-mannered citizens. Im not bias bout Du30 and Binay but can't stand how impolite those students have become. ??</t>
  </si>
  <si>
    <t>@momblogger Binay is really strong sa masa. They see him as one of them in a way that Mar will never be. Tapos laitin pa for his skin color?</t>
  </si>
  <si>
    <t>@Jeysifries_ Hala pinatay ko na yung tv eh. Pero kanina 11million na si duterte tas si roxas mga 9 ganun.</t>
  </si>
  <si>
    <t>RT @NazAcepcion: @chinkaymel hahaha Lol imo post kay binay ya</t>
  </si>
  <si>
    <t>@AksyonTV dapat bang pagkumpara ang bawat isa para lang umangat ka ganyan ba ang pananaw mo haist tsk.tsk @alanpcayetano</t>
  </si>
  <si>
    <t>DapatBinay</t>
  </si>
  <si>
    <t>hindi basta basta si Binay.</t>
  </si>
  <si>
    <t>@gmanewsbreaking @senmiriam @raffytima Binay do not have conscience...what he got is opportunity based on evil.</t>
  </si>
  <si>
    <t>@anlLejos @drenxristela @iam_thejoker00 @Noleeeeennn @hannahjosue @CLARKKK05 @RonExequiel nakoo. Haha "buti pa ang pandak" ?????? go binay! ????</t>
  </si>
  <si>
    <t>Ang pagiging Batangueño ang ginamit na alas ni Binay sa kanyang panunuyo sa mayaman sa botong lalawigan ng Batangas ngayong araw.</t>
  </si>
  <si>
    <t>"Ang kakambal ng magnanakaw  ay sinungaling" - Sen. Trillanes re Binay TV ad. So true. https://t.co/A43fUGLh2W?ssr=true #NoToBinay</t>
  </si>
  <si>
    <t>Santiago? Binay? Roxas? Poe? Ikaw sino ang iboboto mo para sa susunod na lider ng Pilipinas?</t>
  </si>
  <si>
    <t>UNA standard bearer VP Binay talking to Parañaque Mayor Olivares, a member of ruling Liberal Party. @PhilippineStar https://t.co/i06jbhwal8</t>
  </si>
  <si>
    <t>Cheap ! Mar roxas ???????? https://t.co/Tjx9xvRHil</t>
  </si>
  <si>
    <t>Condonation doctrine maigigiit ni Binay</t>
  </si>
  <si>
    <t>Maigigiit pa rin ni Makati Mayor Jejomar Erwin “Junjun” Binay Jr. ang... https://t.co/Bmt36D4E70</t>
  </si>
  <si>
    <t>Mar Roxas is now withdrawing his candidacy. He is not winnable anyway.</t>
  </si>
  <si>
    <t>Roxas  to Poe #AyawSaDILAW ??</t>
  </si>
  <si>
    <t>RT @mnanicas: Sa sobrang hot ni Binay, nasunog na siya. #APEChottie</t>
  </si>
  <si>
    <t>@imcessfederico nakita mo ung trend? Only binay! Hahahahahahaha utas sa mga nababasa ko eh ??????</t>
  </si>
  <si>
    <t>Mayaman si Mar Roxas, mayat maya ang advertisement sa TV. Pasintabi nalang po sa mga kumakain.</t>
  </si>
  <si>
    <t>@katrinapaulaaa pag tampo ka saknya pakinggan mo ung advertisement ni binay para lalo kang manggiligit ??????</t>
  </si>
  <si>
    <t>grabe ang pinagdaanan n JUNJUN BINAY #ThankYoufortheLove</t>
  </si>
  <si>
    <t>Vote for DUTERTE @imdanielpadilla !!! END OF HATE. It's not too late pa. Hahahaha</t>
  </si>
  <si>
    <t>DUTERTE TILL THE END https://t.co/QrwaxKAaEd</t>
  </si>
  <si>
    <t>Anti-Binay ad, kay Mar ‘yan! -- Nancy
Ang kampo ni da­ting Interior Secretary Sec. Mar Roxas ang nasa likod ng... https://t.co/nq742w71n5</t>
  </si>
  <si>
    <t>Anong isasagot mo pag binati ka ni Mar Roxas ng "Good morning?"</t>
  </si>
  <si>
    <t>Isang taong hinding hindi tayo iiwanan! Si VP BINAY yan!</t>
  </si>
  <si>
    <t>Daming nasilaw ng pera, Kaway kaway sa mga nautp ni Leni Robredo at Mar Roxas. Bukas na ang impyerno pasok nalang kayo! ??</t>
  </si>
  <si>
    <t>TREND UPDATE:</t>
  </si>
  <si>
    <t>DUTERTE TILL THE END - 128K tweets</t>
  </si>
  <si>
    <t>Black Propaganda - Trending for 2 hours now</t>
  </si>
  <si>
    <t>Good Day Team Abroad https://t.co/28f5ptGbY5</t>
  </si>
  <si>
    <t>Good morning Binay. ?? @ Makati, Philippines https://t.co/X4gHISKyrY</t>
  </si>
  <si>
    <t>UST: Binay has no record of a degree in the University https://t.co/h9oIf44KYf… #Duterte #DuterteCayetano https://t.co/jykPC57Bh2</t>
  </si>
  <si>
    <t>RT @maxell_lander: Huwag kalimutan ang criminal neglect nila Noy Aquino at Mar Roxas sa Yolanda victims - "bahala kayo sa buhay nyo!" https…</t>
  </si>
  <si>
    <t>@ANCALERTS Mamatay ka na lang Binay para matapos na lahat para wala na kayong palusot</t>
  </si>
  <si>
    <t>@zaplaruman ba't naman wag si roxas? Okay naman yun e. Kumpara mo naman kay binay and poe? Hahaha</t>
  </si>
  <si>
    <t>Maniwala akong mas madaming boto ni mar roxas kesa kay leni. ??????</t>
  </si>
  <si>
    <t>Tangina nakakaiyak... Santiago or Duterte? Gosh.</t>
  </si>
  <si>
    <t>Duterte - pigil</t>
  </si>
  <si>
    <t>Binay - w/o drama and bira</t>
  </si>
  <si>
    <t>Poe - courting womens vote</t>
  </si>
  <si>
    <t>Miriam - buffering</t>
  </si>
  <si>
    <t>Mar - batman</t>
  </si>
  <si>
    <t>me: come over</t>
  </si>
  <si>
    <t>binay: i can't i'm at a press conference</t>
  </si>
  <si>
    <t>me: i can't steal all these gov't funds on my own ;)</t>
  </si>
  <si>
    <t>binay: https://t.co/5hzRrRoUE2</t>
  </si>
  <si>
    <t>On a scale of 1 to Mar Roxas, how desperate are you? #AyawSaDILAW</t>
  </si>
  <si>
    <t>Punyeta talaga yung commercial ni Binay. Nakakainis ??????</t>
  </si>
  <si>
    <t>This is what Mar Roxas meant re Department of common sense  https://t.co/s85qVzgYd9</t>
  </si>
  <si>
    <t>@chrstnfthtprn NGANO DAW MAS PUTI PAS BINAY KAYNI ROXAS? HAHAHAHHAHAHAHHAHAHAHHAHAHHAA DAMN SHIT</t>
  </si>
  <si>
    <t>Witnessing Duterte grab a commanding 5M-lead over Roxas just goes to show that one cant really cheat his way to presidency on a national lvl</t>
  </si>
  <si>
    <t>@inquirerdotnet @NCorralesINQ hindi din natatakot si Binay sayo. Go Binay!</t>
  </si>
  <si>
    <t>Good read. (y) #Duterte2016
 Mananalo lang kayo Mar Roxas at Jojo Binay kung mandadaya kayo.
"BAYAN muna BAGO... https://t.co/nUaYSIOHlx</t>
  </si>
  <si>
    <t>Just passed by what looks like the poorest part of Makati. Only Binay.</t>
  </si>
  <si>
    <t>Hindi masasayang ang mga boto natin kung kay VP BINAY natin ito ibibigay!! Sigurado ako!!</t>
  </si>
  <si>
    <t>Fast Talk with #SiMarianAngSagot</t>
  </si>
  <si>
    <t>Me: Huwat is ur peborit TV show?</t>
  </si>
  <si>
    <t>Binay: Gandang gabi VICE</t>
  </si>
  <si>
    <t>Miriam: National Geographic</t>
  </si>
  <si>
    <t>Duterte: SOCO</t>
  </si>
  <si>
    <t>Gusto mo maging pangulo pero NILALABAG MO ANG BATAS? ANO TOH? #Halalan2016 #MarRoxas #punyeta @COMELEC https://t.co/yaSinkQNn4</t>
  </si>
  <si>
    <t>Amateur hour na naman POE. Grace Poe takes back offer to make Duterte her anti-crime czar. Tsk tsk tsk. #AyokoPOE #NoToDuterte</t>
  </si>
  <si>
    <t>Di pa ba tapos ung limit ni binay sa commercials nya? Sobra na ata eh... Naka bilyon na yan! Kapal ng mukha!... https://t.co/gjaIiQMdai</t>
  </si>
  <si>
    <t>Bakit pipiliin ang isang dumidepensa kay Danding kung meron namang MarRoxas na handang ipagpatuloy ang pamamahagi ng coco levy fund? WAG POE</t>
  </si>
  <si>
    <t>Nakakaloka yung campaign ads ni Binay! ????????</t>
  </si>
  <si>
    <t>Pagsira sa dangal ng mga binay #ALDUBTheDecision</t>
  </si>
  <si>
    <t>"Grabe ka naman! Eh paano kung may manligaw sa'yo na negro, halimbawa si *nagbigay ng name* bibigyan mo ng chance?" Hulaan ko si BINAY to ????</t>
  </si>
  <si>
    <t>Mar Roxas bigtime nanaman si Teenking. Congratz HAHA @imdanielpadilla #ShowtimeBigBLast https://t.co/y9GUiVaD6p</t>
  </si>
  <si>
    <t>Ang paniniwalang mananalo si Mar ay parang paniniwalang uunlad ang Pilipinas sa Daang Matuwid. In short, DI TOTOO! #SayangPoe</t>
  </si>
  <si>
    <t>Ha?? Feb 9 start? e sawa na nga ako sa tv ad ni Binay, Roxas, at Poe eh. Lol. ???? https://t.co/PU3Ls10FbL</t>
  </si>
  <si>
    <t>He confirmed his team up with Miriam &amp;amp; address the issue that Poe is his sister. Thats why Bongbong Marcos is trending.</t>
  </si>
  <si>
    <t>Binay, Escudero meet at Davao City restaurant https://t.co/MThutAVbUA | via INQUIRER</t>
  </si>
  <si>
    <t>Binay's spox @ricoquicho to Lacierda:The VP will not be distracted by petty name calling from the unpresidential spokesperson @rapplerdotcom</t>
  </si>
  <si>
    <t>@pnppro1 @PNPLUPPO PO1 Ronalyn Tamsi Manning the Police Cart during the visit of VP Binay and Company https://t.co/5UtZHhBWLN</t>
  </si>
  <si>
    <t>Taena mo binay ikinakahiya ko nang negro ako ??</t>
  </si>
  <si>
    <t>More binay commercialsssss :/</t>
  </si>
  <si>
    <t>"@interaksyon: NO VINDICTIVENESS | Binay bats for evidence-based fight vs. corruption
-http://t.co/NHTMFXfhAI http://t.co/W6G0jCZyse" umph!</t>
  </si>
  <si>
    <t>Laking insulto kay mar roxas na after ma dq si poe at mag self destruct si duterte ay ayaw pa rin ng masa sa kanya at mas gusto pa si binay.</t>
  </si>
  <si>
    <t>RT @maryiecurie: wtf that binay commercial #1Mister5Misis</t>
  </si>
  <si>
    <t>Hi @gretchenho. Our new 2016 government to start the MINDANAO DEVELOPMENT PLAN of #PHVotePOE ASAP! @bayanmo @ABSCBNNews #KwentuhangHalalan</t>
  </si>
  <si>
    <t>Guanzon on alleged 'closeness' with Roxas: 'We're not textmates' https://t.co/bRq486Lxd8 @commrguanzon @MARoxas @COMELEC @SenGracePOE</t>
  </si>
  <si>
    <t>No matter where life takes you, don’t forget where you came from
#OnlyBinayInMakatiSanKaPa
Ang Pagbabalik Binay In Makati</t>
  </si>
  <si>
    <t>??????????????????????????- for Binay.</t>
  </si>
  <si>
    <t>Trillanes: Binay’s plunder case involves about P15-20 billion https://t.co/mvy1p42GBM</t>
  </si>
  <si>
    <t>Unless nagbago ang pulso ng tao nitong mga nakalipas na araw. Pero hindi eh. Kahit sa mga kanto, usapan Duterte vs Poe. Kiber sila kay Mar</t>
  </si>
  <si>
    <t>Binay is going to win. I'm not saying I'm pro-Binay but he is gonna win.</t>
  </si>
  <si>
    <t>Bakit dahil ky Binay?</t>
  </si>
  <si>
    <t>#PSYHappyBirthdayAngelo love #PushAwardsKathNiels</t>
  </si>
  <si>
    <t>@krisberry23 who's her bet ba? wag naman sanang binay or roxas ??</t>
  </si>
  <si>
    <t>@prodeeboy si Binay pa rin ang Mayor ng Makati, dinaan sa daya :(</t>
  </si>
  <si>
    <t>Wag na sana ulit magnakaw ang mga Binay. Sana gandahan niyo pa. Pagbutihin niyo pa sa Makati.  Maawa kayo.</t>
  </si>
  <si>
    <t>Sa dinamiraming kasalanan ng mga Binay, di niyo kailangan ipamukha na parang insulto ang pagiging maitim. #RP69fanfic 
Do better.</t>
  </si>
  <si>
    <t>Mar roxas https://t.co/VxDofACrtt</t>
  </si>
  <si>
    <t>RT @sirloncelot: Isa lang ang kulang kay Mar Roxas: lahat.</t>
  </si>
  <si>
    <t>Supreme Court upholds CA decision on Junjun Binay's case - CNN https://t.co/myPHym9tJ6</t>
  </si>
  <si>
    <t>BINAY is not standing there for debate and make points. I think he is standing there to JUST campaign. #PiliPinasDebates2016</t>
  </si>
  <si>
    <t>Sobrang shady ni Binay dun sa 1v1 nila ni Mar.</t>
  </si>
  <si>
    <t>leadership is an action not position so we need  a president  who can implement what she  promise very well #PHVotePOE</t>
  </si>
  <si>
    <t>Bobotohin ko na nga si Binay para may taga laba, plantsa at may mamalengke para sa akin.</t>
  </si>
  <si>
    <t>Putang Grace Poe na ito. Maipasok lang ang sarili. Hoy gaga! Labanan mo muna si Lizardo at mag-aral kang... https://t.co/5oYWRVERge</t>
  </si>
  <si>
    <t>Di ko alam kung Duterte nga ba o Binay. Shhh.........</t>
  </si>
  <si>
    <t>Ayaw pa talagang mag concede ni Binay ah! Parang may pinaglalaban hahahaha #Halalan2016</t>
  </si>
  <si>
    <t>Wala kaming pake binay kung pandak ka, ipagmalaki mo ung mga nagawa mo sa bansa hindi yung sa makati lang! ??????</t>
  </si>
  <si>
    <t>Puro katangahan tong pinagsasasabi ni Binay</t>
  </si>
  <si>
    <t>@ReinPH @iamDuterte itong si Miriam kasi parang laila dilim + Duterte na kaya mas gusto ko manalo si miriam tsaka ang tagal niya na</t>
  </si>
  <si>
    <t>#NakuPoe why did you react only now to Duterte's misogyny? You didn't find his lecherous behavior at his proclamation rally distasteful?</t>
  </si>
  <si>
    <t>hay nako, mar roxas. bawal mag-text?</t>
  </si>
  <si>
    <t>PARANG TANGA LANG YUNG AD NI BINAY. WALA KAMING PAKI KUNG NOGNOG KA LECHE ????</t>
  </si>
  <si>
    <t>@maracepeda @rapplerdotcom i don't buy this kind of political gimmick. Only stupid and paid people will vote for Binay.</t>
  </si>
  <si>
    <t>MAGKAKAREBOLUSYON TALAGA RITO SA PILIPINAS PAG NANALO YANG SI MAR ROXAS #AyawSaDILAW</t>
  </si>
  <si>
    <t>Walang budget sa additional 2k SSS pension kasi ginagamit ni mar roxas pangbayad sa mga campaign ads niya ??</t>
  </si>
  <si>
    <t>RT @kyungsowed: Binay's commercial korean version</t>
  </si>
  <si>
    <t>Nognog = Kai</t>
  </si>
  <si>
    <t>Pandak = Suho</t>
  </si>
  <si>
    <t>Laki sa hirap = Kyungsoo</t>
  </si>
  <si>
    <t>yan ang EXO</t>
  </si>
  <si>
    <t>@celjaylotils that's bcos magno is seriously supporting Mar roxas. hahahahahahhaha kultong dilaw tradition daw HAHAHAHAHA jk</t>
  </si>
  <si>
    <t>Fruitas gave me a Mar Roxas cup. Naglasang apple yung mango shake ko. https://t.co/8Z6fnmp8wo</t>
  </si>
  <si>
    <t>Daming POLLS pero ayaw isama si Binay, di ba talaga pwedeng isama sa apat na choices? #VoteMaineFPP #KCA</t>
  </si>
  <si>
    <t>Kahit manalo pa si Duterte ... Kay Mar Roxas parin ako ...</t>
  </si>
  <si>
    <t>Watch: Grace Poe Supporters Protest for Not Receiving P500 Incentive as Promised to Them (Video)</t>
  </si>
  <si>
    <t>POEjuangco https://t.co/LJpPIiQdyb</t>
  </si>
  <si>
    <t>Timeline: Mar Roxas’ Call for Unity, Grace Poe’s Rejection https://t.co/BDQqHrWolV https://t.co/0GR0ivDNmi</t>
  </si>
  <si>
    <t>Patama Poe. Binay hits Poe: 'I never abandoned my country.' Read: https://t.co/e5ay5djIfV @rapplerdotcom #PHvote https://t.co/YH2aGQnBUI</t>
  </si>
  <si>
    <t>The Binay commercial featuring oppressed/marginalized Filipinos being called nognog is plain stupid and outright rude. Nakakainis.</t>
  </si>
  <si>
    <t>"No drama" Mar:
1. I will win
2. This is between me and Duterte
3. I don't need INC
Then: Grace, let's talk.
Now: Grace ridiculed me!!!</t>
  </si>
  <si>
    <t>Nakikinig ba kayo sa Teleradyo? Walang kwenta sumagot si Grace Poe jusko.</t>
  </si>
  <si>
    <t>RT @al_swift1989: AQUINO: STATE OF THE NATION</t>
  </si>
  <si>
    <t>BINAY: STATE OF THE VICE PRESIDENT </t>
  </si>
  <si>
    <t>POE: STATE OF GRACE...POE ??????</t>
  </si>
  <si>
    <t>#MTVStars Taylor Swift</t>
  </si>
  <si>
    <t>K…</t>
  </si>
  <si>
    <t>Liars will always be liars. #PNoy #NoToMarRoxas  https://t.co/ySMehfaOdB</t>
  </si>
  <si>
    <t>Ugh. @tahjeh @JayJingco reads a shitload of news. I've had more than enough of Binay to burn my eyeballs today.</t>
  </si>
  <si>
    <t>hnd lang sya bastos at maniac mamatay tao pa #Notodutirty</t>
  </si>
  <si>
    <t>Yes to #RoxasRobredo</t>
  </si>
  <si>
    <t>#RoxasWantedPresident  https://t.co/t2KQIeYitA</t>
  </si>
  <si>
    <t>Mar Roxas yun totoo? Bobo ka?</t>
  </si>
  <si>
    <t>Sama-sama, halina't magkaisa
Sa tuwid na daan hindi ka mag-iisa.                                        #RoxasRobredo na!</t>
  </si>
  <si>
    <t>Puta grabe yung jabar ni binay hahaha</t>
  </si>
  <si>
    <t>Mercado: Huwag kayo matakot na kapag nawala ang mga Binay ay mawawala ang mga serbisyo niyo. | @mbrizuelaINQ #VotePH2016</t>
  </si>
  <si>
    <t>Duterte's, Poe's, and Binay's answers were as vague and shady as Binay's complexion and SALN. UGH. #PiliPinasDebates2016</t>
  </si>
  <si>
    <t>Nkkbwiset tong binay na to</t>
  </si>
  <si>
    <t>#LunetaDuterteCayetano Good Job Mar Roxas and Pnoy! Yan ang Tuwid Na Daan!ngayon sino ang tunay na DIKTADOR? https://t.co/Sm8fbZtMI6</t>
  </si>
  <si>
    <t>Just accept the fact that both Poe and Roxas will lose their credibility if they decided to unite against Duterte. #AyawSaDILAW</t>
  </si>
  <si>
    <t>I call for unity. I call for decency. I call for democracy! -Mar Roxas #iSaluteMarRoxas</t>
  </si>
  <si>
    <t>Scariest story I've ever heard right now:
"Binay wins."</t>
  </si>
  <si>
    <t>"Di ko function yan." ~Binay https://t.co/XbYFzqlS3M</t>
  </si>
  <si>
    <t>Mar Roxas, dalhin muna dito si DJ sa ROXAS CITY!!! LOVEYOU</t>
  </si>
  <si>
    <t>"Unlike his rich rivals, Binay hails from the poor" kuno? Boom. Drama pa more. MMFF na! https://t.co/RZhdJGLgEx</t>
  </si>
  <si>
    <t>‘Pasay boy’ Binay gets sentimental on b-day - Read: https://t.co/qp9U8cHc5H #BeFullyInformed https://t.co/8gzKoMiB3M</t>
  </si>
  <si>
    <t>Roxas and binay over miriam? Ugh ????????</t>
  </si>
  <si>
    <t>ayan nanaman yung kay binay. Bakit kay binay? Kasi kurakot sya. Nasagot ko na ba? Shatap! Haha. Mute pag yun ang patalastas eh.</t>
  </si>
  <si>
    <t>Pinaka korning commercial yung kay Mar Roxas.??</t>
  </si>
  <si>
    <t>What is the name of Binay's fandom? #BINAYaran. :)) Basta ako #JaDine lang.</t>
  </si>
  <si>
    <t>RT @Random_TweetsPH: Mar Roxas first choice was Alden. But he couldn't get him. So naghanap ng SECOND CHOICE at CHEAPER. Daniel Padilla?????? …</t>
  </si>
  <si>
    <t>sorry but #Duterte and #Poe did not answer the 1st question properly. #PiliPinasDebates2016 #PresidentialDebate2016</t>
  </si>
  <si>
    <t>i'm really not expecting any good from Mar Roxas.. haha</t>
  </si>
  <si>
    <t>Puta d na kami mag che check in sa novotel kay mar roxas pala yon pucha</t>
  </si>
  <si>
    <t>asar ako kay mar</t>
  </si>
  <si>
    <t>#Roxas2016 https://t.co/8JkqOV7O3V</t>
  </si>
  <si>
    <t>Mar Daang Matuwid Roxas</t>
  </si>
  <si>
    <t>Jojo Dito sa amin sa Makati Binay</t>
  </si>
  <si>
    <t>Rody P*tang Ina Duterte</t>
  </si>
  <si>
    <t>@roseannponce_ araw-araw scandal, kingina brader sino ng susunod si Binay? PUTA HAHAHAHHAHA</t>
  </si>
  <si>
    <t>RT @keileesi: may nag-compare sa R4E kay binay in terms of triumphs at dahil "maraming nagawa" but not necessarily "good" daw
k a t o l
p …</t>
  </si>
  <si>
    <t>Please vote Mar Roxas for traffic enforcer ??????</t>
  </si>
  <si>
    <t>I think it's between Duterte and Miriam, but Roxas? Really?</t>
  </si>
  <si>
    <t>Mar Roxas, patuloy mong pinapatunayan na bobo ka. Nalaglag na rin talaga ang utak mo, gago. #LaglagBala #MarBobo https://t.co/UecDz2Zpx2</t>
  </si>
  <si>
    <t>Dating DILG Secretary Ronaldo Puno, itinuturong nasa likod ng pagbangon muli ni Vice President at Una Presidential Bet Jejomar Binay …</t>
  </si>
  <si>
    <t>BINAY na ako! psh!</t>
  </si>
  <si>
    <t>What do you mean? When Mar Roxas said Yes, but Grace Poe said no! ???? #AyawSaDilaw Roxas to Poe</t>
  </si>
  <si>
    <t>@Team_Inquirer @VPJojoBinay @10avendano binay had a woman he even allowed to work in makati city hall na NI MINSAN HINDI GINAWA NI DUTERTE</t>
  </si>
  <si>
    <t>Binay tarp draws criticism https://t.co/KAcg1WvA52 | via Cebu Daily News</t>
  </si>
  <si>
    <t>My President and Vice President</t>
  </si>
  <si>
    <t>Mar Roxas and Leni Robredo.</t>
  </si>
  <si>
    <t>https://t.co/9tCR9Xk5WK</t>
  </si>
  <si>
    <t>only binay touches my skin, who touches yours?</t>
  </si>
  <si>
    <t>@MigsMatabuena mar roxas tayo! HAHAHAHAHAHAHAHA</t>
  </si>
  <si>
    <t>Mar Roxas minus the ‘razzle dazzle’ https://t.co/ZUIJjA53XB</t>
  </si>
  <si>
    <t>Binay: "Marami akong nagawa."
Me: "Pero mas marami kang nanakaw."</t>
  </si>
  <si>
    <t>We don't care about your father Grace. We don't care about his father either. Stop appealing to emotions. #PiliPinasDebates2016</t>
  </si>
  <si>
    <t>the anti-duterte tv ad is a future classic</t>
  </si>
  <si>
    <t>Candidate Number 1: Jejomar Binay (Philippine Presidentiables 2016 Series) Part 1 of 3 @philstarstyle https://t.co/Wby7OESDGR via @sharethis</t>
  </si>
  <si>
    <t>.@Kuya_duterte Sabihan mo 'yang si Pareng Binay na 'wag magvivideo kung madilim. Mahirap na ??</t>
  </si>
  <si>
    <t>@btflprincess lge i know. Sumusunod si Roxas ni Duterte wth</t>
  </si>
  <si>
    <t>Please Lord, if its not Duterte, make it to Miriam!
Never to Roxas. ?? #DU30FTW  #Election2016</t>
  </si>
  <si>
    <t>Para lang may sumalubong, P500 kada tao? Wow. Papangalanan ko na, Mr. Mar Roxas? Ba't ka ganyan? :(</t>
  </si>
  <si>
    <t>Yawa manis Mar Roxas oi! So its the passenger's fault they have bullets in their luggages?! ??????</t>
  </si>
  <si>
    <t>@JbMavini @ItsGelicaa basta taga pasig at mandaluyong mga pogi at maganda yan diba boss angel? Mga taga makati kamuka ni binay eh hahahah!</t>
  </si>
  <si>
    <t>Binay vows to champion one town, one product program of DTI 
#PHvote</t>
  </si>
  <si>
    <t>Binay eats lunch at MOA food court, more selfies after @manila_bulletin https://t.co/x6X3BI84ck</t>
  </si>
  <si>
    <t>Binay voters are those who are poor,  received continuous benefits from the VP..</t>
  </si>
  <si>
    <t>Saludo ako sa mga taong kayang lumaban mag-isa kahit pinagtutulungan na.</t>
  </si>
  <si>
    <t>Saludo ako sayo. Binay. ??????????</t>
  </si>
  <si>
    <t>Binay: Without logistical system to support SMEs, wealth became more concentrated, poverty deepened.
#PHvote</t>
  </si>
  <si>
    <t>Mar Roxas' full statement inviting Grace Poe for unity meeting. "Kuno" https://t.co/zvK9fxYH3x</t>
  </si>
  <si>
    <t>Enrile said that even though there are many allegations against Binay, his candidacy remains strong. #PoliticsPH</t>
  </si>
  <si>
    <t>Ito’y kaugnay sa mga alegasyon ng katiwalian at korapsyon na ayon sa kampo ni Binay ay layong sirain ang kandidatura ng bise presidente.</t>
  </si>
  <si>
    <t>#RoxasRobredo2016 Epic fail: Mar Roxas's campaign video featuring Billy Crawford, JayR and Kris Lawrence https://t.co/bNQY6GABOZ</t>
  </si>
  <si>
    <t>Hala!!!! Naunahan ni ROXAS si POE!!! Bakit kaya? Hay Naku....manduduga!!!! ??</t>
  </si>
  <si>
    <t>Hala ka Binay!??</t>
  </si>
  <si>
    <t>@ixrated I just hate double standards. I've seen some pro-admins calling Poe or Binay epal as well kasi, for practically doing same thing.</t>
  </si>
  <si>
    <t>Banas na banas ako sa campaign advertisements ni Mar Roxas.</t>
  </si>
  <si>
    <t>Mainit na nga pinatay pa yung power! Taksyapo ka binay kasalanan moto</t>
  </si>
  <si>
    <t>Hay nako Mar Roxas, shut up ka nalang.</t>
  </si>
  <si>
    <t>yung paglapit ni Binay sa audience parang yung mga naglalakong tindero sa kalsada di mo naman kailangan ng product nya #PiliPinasDebates2016</t>
  </si>
  <si>
    <t>MAR ROXAS SURRENDERS THREE DAYS AHEAD OF THE BATTLE and DIALS GRACE POE FOR HELP! There goes… https://t.co/IPvL7XQ0MX</t>
  </si>
  <si>
    <t>@Markksanity huh? Si binay naninira ng pagkakaibigan? Ahahaha!</t>
  </si>
  <si>
    <t>@kristellejeane Oo!!!!!!! Sabi nya igorot daw ksi si binay hhahaha nainis tuloy ako. Sabi ko kurakot yan, puro Makati lang yan, di nagevolve</t>
  </si>
  <si>
    <t>We've seen the worst of Mar Roxas when Yolanda stroke the nation last 2013.he proved then that he is a incompetent Leader and poor manager.</t>
  </si>
  <si>
    <t>His pal shot dead, Binay vows some serious crimefighting; to name Honasan anti-crime czar https://t.co/MqkGlWr5AC https://t.co/sEoZgsMI8Z</t>
  </si>
  <si>
    <t>Si Binay kung makatitig, wagas. Si Chiz kung makaiwas, halatang may 'feelings' pa. Nalalapit na POE ang disGRASYA.  https://t.co/giGTszc5dN</t>
  </si>
  <si>
    <t>@DZMMTeleRadyo kasama din si #Binay sa PNoy's administration diba? So, part din sya ng #lostOpportunity</t>
  </si>
  <si>
    <t>Tulong ni Binay, may nakatatak na 'Binay' https://t.co/J2JWhYIe4r</t>
  </si>
  <si>
    <t>#RoxasRobredo Walang drama, totoong mga Pilipino sa isip, sa salita at sa gawa. Di tayo pagnanakawan.</t>
  </si>
  <si>
    <t>HINDI nmin ibnibenta ang boto nmin Mar Roxas! Sa hlagang 50 pesos kpalit ang 3 years mong pamumuno as president? It's a BIG NO! #AyawSaDILAW</t>
  </si>
  <si>
    <t>Duterte - 127,829
Mar - 93,363
Poe - 78,742
Binay - 54,269
Miriam - 15,333
via PPCRV. Partial &amp;amp; unofficial
PH VOTE DUTERTE</t>
  </si>
  <si>
    <t>PARA KANG TANGA ROXAS!! MAY PAG PRESSCON KA PA. BAKIT SI POE LANG GUSTO MO MAKAUSAP? AYAW MO SI BINAY AT SANTIAGO? THREATENED KA NA BA?</t>
  </si>
  <si>
    <t>Bakit ba laging Makati ang pinagmamalaki ni Binay? Anong nagawa niya sa 6 years as VP?</t>
  </si>
  <si>
    <t>Ewan ko sa'yo, Binay. "Yes or No?" lang, pa-segway segway ka pa.
Hala nasunog nog nog nog nog nog. #PiliPinasDebates2016</t>
  </si>
  <si>
    <t>Olage si Binay na nah! Sgeg balik2 nga commercial. Samoka ?haha</t>
  </si>
  <si>
    <t>Grabe! Gumalaw ung upuan without someone or something pushing it! Baka naman nandon si Binay hndi lang nakita ni kuya tanod? #24oras</t>
  </si>
  <si>
    <t>Pag Duterte-Bongbong, di nag-iisip. Pag Roxas-Robredo, nag-iisip. O sya, kayo na ang matalino! ????????????</t>
  </si>
  <si>
    <t>Sa pagtakbo ni Duterts, lalo lang nyang ipinapanalo si Binay. Hay nako!</t>
  </si>
  <si>
    <t>kapag nanalo si Mar Roxas, alam na!?? #Election2016 #Halalan2016 #DayaangDILAW</t>
  </si>
  <si>
    <t>People, there is absolutely no bloody way in hell Mar Roxas will improve on Aquino admin's shortcomings if he wins. 
He will mask them.</t>
  </si>
  <si>
    <t>Sige nga - unahin mo si Gloria. Tapos si Revilla. Tapos si Estrada. Tapos paki-pila din si Binay. Ano? Kaya?  https://t.co/Pyg3ImfJu8</t>
  </si>
  <si>
    <t>"@PHPolls: Sino iboboto sa Halalan 2016 for President?" Binay ??</t>
  </si>
  <si>
    <t>@inquirerdotnet @FSTopacio @Gan Binay in suspended state of disbelief? Harder time paying up those advances with plunder case overhang....</t>
  </si>
  <si>
    <t>Hello naman Mar Roxas! Dyan sa political ad mong animal ka! Prang kwadra ang pinatayo nyong pabahay sa tacloban! Gago! #PushAwardsKathNiels</t>
  </si>
  <si>
    <t>@Politiko_Ph Di pa din tapos ang issueng to. sisihin ang host dahil sa binigay na maling information! VP Binay tayo. #OnlyBinayIsLove</t>
  </si>
  <si>
    <t>Using same logic, Binay cheated VP race in 2010. https://t.co/8GAUW4YeT9</t>
  </si>
  <si>
    <t>isama niyo naman anak ni binay hoy!! #RP69fanfic</t>
  </si>
  <si>
    <t>@ABSCBNNews It's down to the new breed of leaders. Duterte vs. Poe in 2016. Forget the trapos and old insiders.</t>
  </si>
  <si>
    <t>MAR ROXAS i-Level Up Pa More!  https://t.co/9Rp2CiNiTv https://t.co/fk8SQTRvkb</t>
  </si>
  <si>
    <t>Wrong move ka nanaman tsk tsk. Mas dumami lalo supporters ni duterte..  #NOTOMARROXAS</t>
  </si>
  <si>
    <t>I feel like this debate would:</t>
  </si>
  <si>
    <t>a. Cement Digong's numbers (or the opposite)</t>
  </si>
  <si>
    <t>b. Shoot up Roxas' and/or Binay's</t>
  </si>
  <si>
    <t>c. Do nothing to Poe's</t>
  </si>
  <si>
    <t>Korina, ipaghiwa mo nalang ng pie gamit ballpen si Mar at Binay. #PiliPinasDebates2016</t>
  </si>
  <si>
    <t>mar roxas magpapadraft sa pba....baka sakaling manalo,.....' https://t.co/B3j7SODh3g</t>
  </si>
  <si>
    <t>Binay #ALDUBFixedMarriage</t>
  </si>
  <si>
    <t>Amina na Binay oy ????</t>
  </si>
  <si>
    <t>@Bahagharey @CJason023 DIGONG over BINAY</t>
  </si>
  <si>
    <t>huge disappointment to mar roxas i swear, he keeps on dragging duterte down. mar, do you really think it would make your name aromatic? ??</t>
  </si>
  <si>
    <t>@OhwellJoel92 mukang pati sa pag sipsip palpak si Mar. #OnlyBinayInMakatiSanKaPa Abby Binay para sa Makati.</t>
  </si>
  <si>
    <t>Duterte or Miriam pls wag lang Roxas</t>
  </si>
  <si>
    <t>“Action may not always bring happiness; but there is no happiness without action.”</t>
  </si>
  <si>
    <t>Manalo na si Binay,MD at si idol Du30 wag lang ang kampo ni BoompanotPanot ????????????
#onlybinay
#MD
#Du30</t>
  </si>
  <si>
    <t>Ang tanga tanga talaga ni Nancy Binay eh. Tskkk.</t>
  </si>
  <si>
    <t>[NATION] Other Mar Roxas withdraws, has request for namesake in LP  https://t.co/GKXswSSQhk | via GMA News</t>
  </si>
  <si>
    <t>6. HASHTAGS RoadTripSaShowtime</t>
  </si>
  <si>
    <t>7. SAYANG POE</t>
  </si>
  <si>
    <t>8. Pilipinas</t>
  </si>
  <si>
    <t>9. Mar Roxas</t>
  </si>
  <si>
    <t>10. Happy 19thBday RK</t>
  </si>
  <si>
    <t>2016/5/7 09:32 PHT https://t.co/dRwxiUtCOV</t>
  </si>
  <si>
    <t>VP Binay says nothing has changed on "Loveli-Ness" Alma Moreno amid internet bashing; "magaling pa rin magpresenta sa masa" | via @jv_arcena</t>
  </si>
  <si>
    <t>Wala kayong mauuto sa mga tactics mo Mar Roxas. ? Giving false information to get votes. Kapal ng mukha! #DayaangMatuwid #DayaangDILAW</t>
  </si>
  <si>
    <t>Tangina binay tigil tigilan mo nga kami sa mga commercial mo.</t>
  </si>
  <si>
    <t>Grace Poe starts by name-dropping daddy. Another #necropolitics tactic. Sad. So sad. #PiliPinasDebates2016</t>
  </si>
  <si>
    <t>RT @inquirerdotnet: Investors wary of a Binay win–EIU https://t.co/SGViVFfizh</t>
  </si>
  <si>
    <t>#OnlyBinayParehoTayo yan si binay parehas sa lahat. walang kaarte arte sa katawan</t>
  </si>
  <si>
    <t>RT @tangiNADYA: Binay vs Nikko, you'll never know. Nognog ??
#PSHROnKapamilyaBlockbuster</t>
  </si>
  <si>
    <t>RT @wawam: question need to be asked - didn't Aquino and Roxas know that Grace Poe is an American when they asked Poe to be Mar's VP? #2016…</t>
  </si>
  <si>
    <t>Retweeted Elections 2016 (@PHVote):</t>
  </si>
  <si>
    <t>VP Binay officially launching his presidential campaign at Welfareville... https://t.co/uOwAl1Jufb</t>
  </si>
  <si>
    <t>@leahnavarro @OrasNaRoxasNa @ANCALERTS @jeffcanoy when one longs for power, you can't do anything about that. Kahit ano gagawin. Yan si Poe.</t>
  </si>
  <si>
    <t>Trillanes is going to jail because of a case filed by Binay. Nauna pa siya</t>
  </si>
  <si>
    <t>Puro negative yung ibinabalita nyo tungkol kay DU30 samantalang kay Poe at Roxas ni-isa wala. ang WORST NYO! PWE! ./. @ABSCBNNEWS</t>
  </si>
  <si>
    <t>Iboto si Binay para makurakot ang pera ng bayan ??</t>
  </si>
  <si>
    <t>@Rizamaeee bakit si mar roxas ang mananalo kameng mga disesnte ang matitira :D</t>
  </si>
  <si>
    <t>Shame talaga yung advertisement ni Binay</t>
  </si>
  <si>
    <t>Doctrine of Condonation,puwede pa ring gamitin ni Junjun Binay. #aksyonsaumaga https://t.co/AvoxTxklpE</t>
  </si>
  <si>
    <t>Tau Gamma kay Roxas, APO kay Binay. Labanan na ng Pokemon! Eh si Duterte? Ayun, jejemon! https://t.co/QA3llqnTXT https://t.co/8FKyAPRj1q</t>
  </si>
  <si>
    <t>@benedikpole5 I am with you that dutertes statement is shameful but to vote for binay??? no way.! corruption is rampant</t>
  </si>
  <si>
    <t>Mar Roxas could have easily sent Grace Poe a Viber message instead of going on national TV and putting the lady Senator on the spot.</t>
  </si>
  <si>
    <t>Mag sama kayo Roxas tsala Trillanes</t>
  </si>
  <si>
    <t>OH AYAN NA NANGANGAMPANYA NA SI MAR ROXAS #OTWOLBackToYou</t>
  </si>
  <si>
    <t>First hand ive seen the binay convoy. Nung sinabi ni Pnoy na walang wang-wang, binay was all wang-wang everywhere... https://t.co/5rDCpkhES4</t>
  </si>
  <si>
    <t>The VP race is much more aggressive than the Presidential. De Castro vs Legarda, Binay vs Roxas and now Marcos vs Robredo. #BBM</t>
  </si>
  <si>
    <t>Today is VP Binay's b'day. HAPPY BIRTHDAY VP! (And other stories) https://t.co/ld17kIVEn7</t>
  </si>
  <si>
    <t>Ei yung tinanong ko yung kasambahay namin kung sino iboboto ang sinagot Binay! Puta ate lumayo ka sakin baka masapak kita!</t>
  </si>
  <si>
    <t>it's between santiago and roxas (neglecting all foresights regarding binay), sorry not sorry</t>
  </si>
  <si>
    <t>K- papakullng mo ba si duterte pag ikaw na president
Binay- aah eeh ahh eehh,</t>
  </si>
  <si>
    <t>The Black Propaganda against Mayor Duterte is brought to us by Roxas, Trillanes (traydor) at POE TANG INA #DayaangMatuwid #DayaanMOVES</t>
  </si>
  <si>
    <t>BAKA PATI ALDUB NARIN Mar ROXAS  ANU BAYAN  https://t.co/Zs93qt0O0I</t>
  </si>
  <si>
    <t>Ayan na naman yang punyetang campaign ad ni Binay!</t>
  </si>
  <si>
    <t>ayan nanaman yung ads ni mar roxas</t>
  </si>
  <si>
    <t>Halatado ka po</t>
  </si>
  <si>
    <t>#BOYPrenupShoot</t>
  </si>
  <si>
    <t>KapusoBrigade</t>
  </si>
  <si>
    <t>PWEDE NA SI DU30, WAG LANG KASI SI POE HAHAHA! MDS, LABAN PA! #HalalanResults</t>
  </si>
  <si>
    <t>Post shared: When it comes to VP Binay, Taberna pretends not to see any evidence (even if evidence is... https://t.co/K3Sso7gSUR</t>
  </si>
  <si>
    <t>Binay? Nognog. Pandak. Laki sa hirap. EDI WOW!</t>
  </si>
  <si>
    <t>#YFSFGoosebumps</t>
  </si>
  <si>
    <t>RT @profmssyj: @TrillanesSonny naisahan ka! Between Binay &amp;amp; Duterte? Dapat ang sagot mo bakit di kasama si Roxas sa pagipilian. Naendorse m…</t>
  </si>
  <si>
    <t>Tumigil ka, Binay! Hindi pa rin kita iboboto! Ulol!</t>
  </si>
  <si>
    <t>On a scale of 1 to Mar Roxas gaano ka desperate?</t>
  </si>
  <si>
    <t>(c)</t>
  </si>
  <si>
    <t>Tambalang Mar Roxas at Leni Robredo, nanguna sa bilangan sa Lungsod ng Tarlac. again, sa Tarlac City lamang po ang datos na yan. |AbelPablo</t>
  </si>
  <si>
    <t>"Actually di ako taga Makati pero napapaisip ako di naman siguro gaganda ang makati kung puro corrupt lang c VP Binay"
wtf</t>
  </si>
  <si>
    <t>I'm sorry this is a solemn day but i must comment, WHY USE DANIEL PADILLA AS AN ENDORSER FOR MAR ROXAS?</t>
  </si>
  <si>
    <t>RT @GabiSumulong: Boy Scout laging handa... magpaalalay? Konting putik lang aayaw na? Tsk tsk tsk... Si Binay nga naman... ?? https://t.co/8…</t>
  </si>
  <si>
    <t>As of now, my presidentiables ranks:
1: Santiago and Roxas (tied)
2. Poe
3. Duterte
4. Binay
My VP:
1. Robredo... https://t.co/yW3vXfU8jX</t>
  </si>
  <si>
    <t>VP Binay on income tax returns: We're the 2nd to the highest</t>
  </si>
  <si>
    <t>Wag lang sanang mahati ang boto ni Miriam at Duterte! Baka manalo pa ang nognog, minion o kaya ang amerikana. xp #Duterte2016</t>
  </si>
  <si>
    <t>mar roxas' new tv ad makes me sick. sakit mo sa mata sir! ????</t>
  </si>
  <si>
    <t>Mar Roxas naiintidihan mo naman siguro to "BAYAN MUNA, BAGO SARILI"
#AyawSaDILAW  https://t.co/r22gXuwDdR</t>
  </si>
  <si>
    <t>Binay urges Ombudsman to junk cases https://t.co/oJkWg5wIX3 https://t.co/U7nh5pE1UO</t>
  </si>
  <si>
    <t>@teddyboylocsin Cong Ronnie Cosalan of benguet, also LP. So tell me, which viterbo went for Binay? I know all the viterbos. And I've seen</t>
  </si>
  <si>
    <t>Making that kind of Ad shows how desperate are those ppl to destroy Mayor Duterte's image.</t>
  </si>
  <si>
    <t>Whoever wins, wins, JUST DONT CHEAT. If it's true that you love this country, JUST DONT CHEAT!!!!?????? #PHVote #PHVoteRoxas #PHVoteDuterte</t>
  </si>
  <si>
    <t>Enough for AQUINO "Daang Matuwid" let's pray that Roxas will not be on Top. Dayaan n lang kapag nangyari yun.?? #HalalanResults #Election2016</t>
  </si>
  <si>
    <t>Bat si Rickman pa? Anjan naman si binay, si roxas. :3 tsk tsk</t>
  </si>
  <si>
    <t>Personally I don't think Poe has enough credentials for the presidency. And forget Escudero, the man was an avid... https://t.co/ss6KbMv3cr</t>
  </si>
  <si>
    <t>Sinungaling na binay to! 
Para po sa inyong kaalaman mister vice president, we are living in an age where... https://t.co/IbQ4p1YHWp</t>
  </si>
  <si>
    <t>Ito ang pangako ni Mar Roxas pag mananalo siya.
"BAHALA NA KAYO SA SARILI NIYO !"
#NoToMar</t>
  </si>
  <si>
    <t>BAKIT SI MAR? Mananalo ka ba?</t>
  </si>
  <si>
    <t>Mas maigi pang sina Duterte Poe At Santiago ang manalo.</t>
  </si>
  <si>
    <t>"@_paulineortega: if you ever feel stupid, just remember that some people will actually vote for binay" +1</t>
  </si>
  <si>
    <t>nakakaloka talaga yung campaign ad ni binay ??????????????</t>
  </si>
  <si>
    <t>Crazy Miriam over Duterte.</t>
  </si>
  <si>
    <t>MALAYA Headlines [Wednesday - 01.06.15]:
-Binay, Roxas trade ‘biggest spender’ raps
-Palace, Roxas camp downplay... https://t.co/dIDHfsXiNU</t>
  </si>
  <si>
    <t>Ayan nanaman ang mga binay. Malapit na kasi ang eleksyon kaya ganyan wew</t>
  </si>
  <si>
    <t>Binay addressing Pasay folk. "Kahirapan noon, kahirapan parin ngayon" @manila_bulletin https://t.co/epPgNFxmho</t>
  </si>
  <si>
    <t>Only Binay amputa</t>
  </si>
  <si>
    <t>THE STANDARD: UPDATE: Sen. Miriam Santiago’s ‘meet &amp;amp; greet’ event at Bahay ng Alumni in UP Diliman begins at 6 pm Monday.</t>
  </si>
  <si>
    <t>Hoy Binay! Wag mo kaming idamay sa pagka Nognog mo. Bwiset ka. Pakyu!</t>
  </si>
  <si>
    <t>@iamrejielee ahh, hahaha.. Pabago bago kasi isip ni Duterte.. Baka mmaya magback out sya, sayang yun boto na dapat kay Miriam</t>
  </si>
  <si>
    <t>ang ganda ng bagong campaign ad ni Binay. nakaka goosebumps sobra. grabe. kainis. pota. char.</t>
  </si>
  <si>
    <t>Naiirita ako tuwing nakikita ko commercial ni Binay. Pwe.</t>
  </si>
  <si>
    <t>Fck imissyou binay :( @ScevenDCN</t>
  </si>
  <si>
    <t>Ang bobo ni Binay!!!! ?????? #PiliPinasDebates2016</t>
  </si>
  <si>
    <t>Ano ba yan Mar everytime nakikita kita pra ako nahihilo hahahah. Sakit sa mata nung yellow hahaha! Peaceyoww! #MarRoxas</t>
  </si>
  <si>
    <t>Binay ikay tumigil na</t>
  </si>
  <si>
    <t>VP Binay visits #LandoPH-hit Pampanga, joins boodle fight with flood victims | @jv_arcena https://t.co/PARv5G94Iu</t>
  </si>
  <si>
    <t>"Nagnakaw nga si #Binay pero tayo naman taga-Makati ang nakinabang diba? So okay pa rin sya sakin."
Um, no.</t>
  </si>
  <si>
    <t>Lahat ng advertisement ni binay sa pangangandidato eh puro self pity???</t>
  </si>
  <si>
    <t>Combining Mar &amp;amp; Poe's numbers, Duterte wouldn't have stood a chance. But both wanted to win more than they wanted Duterte to lose. Soooooooo</t>
  </si>
  <si>
    <t>Supreme Court upholds CA decision on Junjun Binay's case https://t.co/DVzxmVvYvx https://t.co/UqDvfhjwox</t>
  </si>
  <si>
    <t>@interaksyon they're blinded by their ambitions. tsk</t>
  </si>
  <si>
    <t>Nancy Binay and Alma Moreno should start their own political party. Or you can change UNA to Ultimate Nganga Aspirants.</t>
  </si>
  <si>
    <t>@momblogger pity candidates resort to nega campaign instead of specific positions on issues. binay is except he has yet to answer charges.</t>
  </si>
  <si>
    <t>CAN'T DESCRIBE MY PURE HATRED AGAINST MAR ROXAS AND TRILLANES. DEATH NOTE PLEASE</t>
  </si>
  <si>
    <t>One need not be an astute political scientist to predict the absolutely certain loss of Mar Roxas in 2016 Elections.The stars have spoken!</t>
  </si>
  <si>
    <t>Wow I see a ad on tv saying all these bad things about Duterte, who ever paid for this is pathetic, instead of showing your postives...</t>
  </si>
  <si>
    <t>RT @seriouuuscat: Mar Roxas? Hmmmp sorry DJ pero di ko siya iboboto dahil lang siya inendorso mo. Mas may karapat dapat sa kanya. ??</t>
  </si>
  <si>
    <t>RT @justbins: Only Binay touches my skin, who touches yours? Mofo ??</t>
  </si>
  <si>
    <t>Pagnanalo si Binay sa pagkapresidente... Grabe, ang Bobo na talaga ng masa.</t>
  </si>
  <si>
    <t>KAKULAY NI BINAY! HAHA. https://t.co/aw6g1GIiU7</t>
  </si>
  <si>
    <t>Gka bwset kos ads ni Binay</t>
  </si>
  <si>
    <t>SI BINAY KAY? ??</t>
  </si>
  <si>
    <t>DAILY TRIBUNE Headlines [Sunday - 11.08.15]:
-Binay: Slow rehab a ‘mgm’t disaster’
-Lumads blame Noy, LP for... https://t.co/xUDxKhrvy3</t>
  </si>
  <si>
    <t>I really like Leni Robredo. However, her joining the stupid publicity stunt of Mar Roxas is making me not vote for her. #Vote2016 #GodHelP</t>
  </si>
  <si>
    <t>Whoa. Final testing ng mga PCOS Machine sa Lanao del Sur puro Mar Roxas ang lumalabas kahit Duterte naman ang... https://t.co/s51Ah9dHZV</t>
  </si>
  <si>
    <t>still here, damn so hot ?? malapit ko na maging ka kulay si binay ??</t>
  </si>
  <si>
    <t>Statement of @SayChiz on @DickGordonDG's revelation that LP and UNA allies asked him to file a DQ case against Poe https://t.co/D5QHczZ7kU</t>
  </si>
  <si>
    <t>RT gmanewsbreaking: Roxas on anti-Binay ads: Bakit ko naman gagastusan iyan eh nahihirapan akong maghanap ng pera para sa ads ko? #IkawNaBa…</t>
  </si>
  <si>
    <t>MAY BAGONG COMMERCIAL SI BINAY HINDI NA NOGNOG PANDAK LAKI SA HIRAP ??</t>
  </si>
  <si>
    <t>Get Real: 53 accounts in 4 banks | Wonderful analysis by Prof. Monsod on AMLC's case against Binay https://t.co/kZjkGAK4u9 via @Inq_Opinion</t>
  </si>
  <si>
    <t>Si Mar Roxas yung classmate mong nandaya na pero hindi pa din pumasa</t>
  </si>
  <si>
    <t>Xenxa n, for my rant, Binay n nman ang mayor nmin, my mouth is shut, mkHT lng 
 #ALDUBinITALYDay3</t>
  </si>
  <si>
    <t>@mlq3 Get your facts straight, descendant of Quezon. Tell Mar Roxas to withdraw and give way to Grace Poe.</t>
  </si>
  <si>
    <t>Mar Roxas: Game! ?? https://t.co/fhhXtsyL1c</t>
  </si>
  <si>
    <t>Mar Roxas burn Binay! Hala nasunog nog nog nog nog #PiliPinasDebates2016</t>
  </si>
  <si>
    <t>Cause of death: Binay's TV ad.</t>
  </si>
  <si>
    <t>RT @kuyaedu: BINAY FOR PRESIDENT? ME:?? http://t.co/d5A2GJ9Knk</t>
  </si>
  <si>
    <t>RT @cnnphilippines: SET members: SAJ Carpio, AJs De Castro, Brion, Senators Sotto, Legarda, Cayetano, Aquino, Villar and Binay | @anjocalim…</t>
  </si>
  <si>
    <t>If you won't vote for Duterte, vote for Miriam. Don't waste your votes on Roxas. #DayaangDILAW #Election2016 #MIRIAMforPRESIDENT</t>
  </si>
  <si>
    <t>#AskTheTaxWhiz: Why will I vote for Binay? https://t.co/oeAtsPO8rc https://t.co/jJwBblCALJ</t>
  </si>
  <si>
    <t>Naku SUNOG BINAY ayaw sagutin ang CORRUPTION kasi TOTOO!!  #PiliPinasDebates2016</t>
  </si>
  <si>
    <t>Binay has conceded to Duterte and now BBM should do the same thing to Leni. https://t.co/aPoQCX2kRR</t>
  </si>
  <si>
    <t>Ano bang kinakatakutan ni Roxas kay Mayor Duterte? Takot mawalan ng kapangyarihan? Laki ng ginastos! Kaya desperado! #AyawSaDILAW</t>
  </si>
  <si>
    <t>Trending VP Binay because of the open letter. Sabagay may punto nga naman si Ms Cynthia. Ano ba kasi nagawa ni VP Binay as Vice President?..</t>
  </si>
  <si>
    <t>totoo na pala. Nalilito na ko kung si Miriam o si Duterte. yes! makakapag-isip na ko.</t>
  </si>
  <si>
    <t>@pnppro1 @PNPLUPPO  Police presence was provided by pers of this station  during the Visit of VP Binay. https://t.co/mSHLiTQHYd</t>
  </si>
  <si>
    <t>Reading the "Binay dines with (some) people of Cabanatuan" thread. Wake up Filipinos!</t>
  </si>
  <si>
    <t>MAR ROXAS? REALLY? THAT 6 MILLION FILIPINO STILL BELIEVES IN YOU?  WAHAHA https://t.co/TzApaYGzHo</t>
  </si>
  <si>
    <t>wala ka namang binatbat e para kang si Binay. #NogNogHambog</t>
  </si>
  <si>
    <t>HAHAHAHAHAHAAHAHA hindi ko kinaya si aura at binay. https://t.co/fyJTOEDBfZ</t>
  </si>
  <si>
    <t>Why cant it be duterte for president and santiago for V.P?  #Duterte2016</t>
  </si>
  <si>
    <t>"Gapangan" in full swing here in Quezon Province. Liberal Party distributing 2k to vote for Mar Roxas. @COMELEC</t>
  </si>
  <si>
    <t>@MayorKidPena  bayaran ang mga tao sa makati. Ang pay daraya sa balota.. Grabe sila binay. Sakim</t>
  </si>
  <si>
    <t>Ano ba yan binay nagcause ka pa ng traffic dito.</t>
  </si>
  <si>
    <t>@imjasperramos hays talo only binay. Honasan ko dpat ikaw nalang eh!</t>
  </si>
  <si>
    <t>@teddyboylocsin before shooting ur mouth off Ted. Di ka na nakakatawa. They are related to each other. They were never pro-Binay, pwede ba?</t>
  </si>
  <si>
    <t>#Binay: next admin should push for revised individual tax and corporate rates. #PHBizCon @manila_bulletin https://t.co/OgdtDzQE1d</t>
  </si>
  <si>
    <t>tangina anong kagaguhan yung nababasa ko na buti pa si Binay simple lang? HAHAHAHAHAHAHAHAHAHAHAHA mga bugok</t>
  </si>
  <si>
    <t>That 1 hour break for transmission awhile ago made Mar Roxas reach the 2nd spot. ??????</t>
  </si>
  <si>
    <t>Ala. Hindi to pwede. Hindi pwedeng dikit si Duterte kay Roxas ???? #HalalanResults</t>
  </si>
  <si>
    <t>isa kapa binay!!! bat di mo ginawa yan nung vice president kapa? #PiliPinasDebates2016</t>
  </si>
  <si>
    <t>I wonder what 1 year could've added to PNoy's services to country if Mar Roxas was immediately there? #RoxasRobredo https://t.co/4L7l63cYGK</t>
  </si>
  <si>
    <t>Trillanes. Roxas. Pnoy. Chillax, oras nalang ang hinihintay. Pwede na kayo mag laro ng HIDE &amp;amp; SEEK.????</t>
  </si>
  <si>
    <t>RT @incexdomingo: WAG NIYO MAKUMPARA KUMPARA SI NANCY BINAY KAY ALMA HA! SI NANCY, NEGRA SI ALMA, MORENO! ENEBENEMYERN</t>
  </si>
  <si>
    <t>SC asked to declare as illegal VP Binay’s leadership at Boy Scout of the Philippines https://t.co/g42EPmvoD8</t>
  </si>
  <si>
    <t>Global Pinoys:If elected, Binay,can you say NO to Corruption??? https://t.co/GhIfTWaLpT</t>
  </si>
  <si>
    <t>#PT Yet with this election season, all the bullshit arises; it's not entirely the government's fault. It's the local voters. Binay? Marcos?</t>
  </si>
  <si>
    <t>Haters Gonna Hate bsta ako VP Binay ako . #OnlyBinayInMakatiSanKaPa</t>
  </si>
  <si>
    <t>Kung di lang naman mananalo si Duterte/MDS, si Poe nalang pls wag lang kay Roxas ??????</t>
  </si>
  <si>
    <t>Mar Roxas cheapened "unity" by inviting only Poe. 
How about Binay, Miriam and Duterte? 
"Unity" daw pero perpetual division ang gusto.</t>
  </si>
  <si>
    <t>@VPJojoBinay Walang iwanan kay Binay</t>
  </si>
  <si>
    <t>RT Joseph_Morong: Petitioner Atty. Estrella Elamparo does not object to consolidation of cases vs Grace Poe gmanews</t>
  </si>
  <si>
    <t>Wew sumama pa si Jolo Revilla dun sa kampanya ni Binay sa amin.</t>
  </si>
  <si>
    <t>Escudero to Duterte: ‘Don't use Poe’s case as an excuse to run’ https://t.co/AjbcMCzTMI #news</t>
  </si>
  <si>
    <t>VP Binay more power paa!! Hindi tayo susuko, db? #OnlyBinayZambales</t>
  </si>
  <si>
    <t>Hey hey hey. I know Binay gets a lot of hate pero dragging him to this issue bc of his skin color is uncalled for. Pinoy nga naman.</t>
  </si>
  <si>
    <t>Huwag bobotante: NANGUNGUNA sa survey ng mga presidentiables si Vice President Jojo Binay, ayon sa Social Weat... https://t.co/wUwt6CGpe9</t>
  </si>
  <si>
    <t>The President called for alliance between Poe and Roxas. Ano to last option to deter Duterte's imminent win?  #DuterteTillTheEnd</t>
  </si>
  <si>
    <t>sorry but Grace Poe's reason for renouncing her Filipino citizenship is pure bullshit</t>
  </si>
  <si>
    <t>Puppet daw ng dilaw si Leni. So si Duterte ay puppet ng pula? Binay puppet ng asul? Poe puppet ng puti? Rainbow ba? #Eleksyon2016 #RecountVP</t>
  </si>
  <si>
    <t>Alam na! Kapag may nagyaring ganyan bukas si Mar Roxas ang may pakana! Desperado na eh.. https://t.co/WxZ9REy6lS</t>
  </si>
  <si>
    <t>@sanlorenzo_jam @maga_justine @AksyonTV @alanpcayetano ikaw nga kinain ka na ng dilim hindi ka na makita.</t>
  </si>
  <si>
    <t>Shut up Binay, alam naming nognog ka di mo na kelangang ipaalala</t>
  </si>
  <si>
    <t>Mas pipiliin kong si Mar Roxas ang manalo kesa kay Binay. #BayanMunaBagoSarili</t>
  </si>
  <si>
    <t>President Aquino defended his anti-poverty campaign, but VP Binay’s camp says it’s not enough https://t.co/aqCN0Qv6qj</t>
  </si>
  <si>
    <t>Secret: Don Antonio Tiu is NOT the real owner</t>
  </si>
  <si>
    <t>of Hacienda #Binay! https://t.co/7XLOI3CHWD</t>
  </si>
  <si>
    <t>Miriam : Economy</t>
  </si>
  <si>
    <t>Poe : Agriculture</t>
  </si>
  <si>
    <t>Roxas: Tsinelas ni Korina</t>
  </si>
  <si>
    <t>Ang pangulo ko ay si MAR ROXAS. Ishare mo to sa 25 na tao within 30mins. magkakaron ka ng SOBRE. Wag kang tumawa yung kapitbahay ko meron na</t>
  </si>
  <si>
    <t>RT PHINews1: WATCH: The controversies Mar Roxas faced https://t.co/ZsYfpVbD3a | via TVPatrol #Halalan2016 https://t.co/9QLgiE58Cy</t>
  </si>
  <si>
    <t>WATCH: @maroxas: Walang drama, trabaho lang. https://t.co/eaSgtjnqA4 #RoxasRobredo2016 @tropangmarangal https://t.co/vu0EAJ28hS</t>
  </si>
  <si>
    <t>Binay completes Senate slate https://t.co/keYSaBq0Bb https://t.co/WWkL2OQIjV</t>
  </si>
  <si>
    <t>nagiinit talaga ulo ko pag naririnig ko boses saka pag nakikita ko ang uban ni mar roxas eh</t>
  </si>
  <si>
    <t>Naiinis nako sa commercials nina Binay and Mar. Di ko na ma-contain. Sorry talaga nakakainis na grrrrrrrrrrrrrr</t>
  </si>
  <si>
    <t>Nakakainis yung tvc ni binay ?? ehe!</t>
  </si>
  <si>
    <t>“Personally, I’ll be with him until the end,” Isabela Gov. Faustino Dy said as he endorses LP prexy bet Mar Roxas.
https://t.co/D26r4FCogx</t>
  </si>
  <si>
    <t>My score on the Receivables stress quiz is like Binay and Duterte. A big fucking joke.</t>
  </si>
  <si>
    <t>Shet catchy yung jingle ni Binay fck</t>
  </si>
  <si>
    <t>TVC: *bakit dahil kay binay....*</t>
  </si>
  <si>
    <t>"@ABSCBNNews: Binay: Don't pre-judge INC leaders https://t.co/FYTJzjx460 https://t.co/QHcvHpu9mo" ??????</t>
  </si>
  <si>
    <t>Binay is part of the current administration di ba? Bat ba nya hindi ginawa tong mga pinagsasasabi nya ngayon?</t>
  </si>
  <si>
    <t>Hello Mar Roxas! Live at News5 Everywhere! PPCRV Partial and Unofficial Results as of 11:55PM PH VOTE DUTERTE... https://t.co/sS84ClsXX2</t>
  </si>
  <si>
    <t>"#RoxasRobredo" shows up as trending topic in Philippines at rank 7.</t>
  </si>
  <si>
    <t>Alma Moreno has a greater chance of winning now more than ever. Nancy Binay in the previous elections was bashed but ended up victorious.</t>
  </si>
  <si>
    <t>As of 6:34 PM:
----PRESIDENT----
1876138 DUTERTE, RODY (PDPLBN)
1080183 POE, GRACE (IND)
1061032 ROXAS, MAR... https://t.co/4McbSeZJz4</t>
  </si>
  <si>
    <t>"Bakit dahil kay binay..." HINDI KO ALAM OK</t>
  </si>
  <si>
    <t>@dzbb May tamang panahon na ba kung pwede si Binay maging presidente ng Pilipinas kapag nanalo sa eleksyon? #IkawNaBaBinay</t>
  </si>
  <si>
    <t>@Chaczaa pinagpalit muna si iboy binay ...cha ??????</t>
  </si>
  <si>
    <t>Tupangina hahahaha @ScevenDCN binay kambal nya oh hahahaha https://t.co/Mbf4IqFtl5</t>
  </si>
  <si>
    <t>walang kwenta yung sagot ni Binay</t>
  </si>
  <si>
    <t>Taga Bauan daw si Binay</t>
  </si>
  <si>
    <t>Elitist democracy: Chiz opposes Pnoy, Roxas plan to form unity vote against Duterte
https://t.co/X5kPnjX2Ch
@SayChiz https://t.co/WS0OmACfJ9</t>
  </si>
  <si>
    <t>Kahit anong maging resulta. Ikaw pa rin presidente ko #POE2016</t>
  </si>
  <si>
    <t>Dko kinaya yung sunburn ni Binay. Hahahahahahahahahaha</t>
  </si>
  <si>
    <t>@xpeanutgalleryx @PHVote POEta k Chiz!</t>
  </si>
  <si>
    <t>Bakit dahil kay Binay, naubos ang kaban ng bayan? Magnanakaw. Sinungaling. Yan si binay. ????????</t>
  </si>
  <si>
    <t>Online outrage over ‘Binay Country’ tarpaulin at SCR https://t.co/6nHgqo6Kez | via Cebu Daily News</t>
  </si>
  <si>
    <t>Srsly, may boboto pa ba kay Mar Roxas?</t>
  </si>
  <si>
    <t>"@ceso: @assiprofm well, if @MARoxas endorses @MannyPacquiaoTR then NO TO ROXAS." That's sad.</t>
  </si>
  <si>
    <t>AKO SI HAYME
ayaw kong maging binay kambal, di tau makikita pag gabi lels
OTWOLFrustration
#VoteJamesFPP #KCA https://t.co/Y3ybcHHMgw</t>
  </si>
  <si>
    <t>ayaw namin kay Binay tapos. Hehehe https://t.co/BzXULHmOTs</t>
  </si>
  <si>
    <t>Sotto says he has no arrangement to campaign w/ Binay even if he's part of UNA slate but will campaign w/ Honasan  | via @maeannelosbanos</t>
  </si>
  <si>
    <t>@faye2117 nah, i go around asking people, taxi and jeepney drivers, vendors, secu guards, nobody wants Mar. It's either Duterte or Binay</t>
  </si>
  <si>
    <t>Mar Roxas. Tarunga bisaya pls</t>
  </si>
  <si>
    <t>Dear Mar Roxas. Wag po natin gamitin ang 4ps para manalo sa election. play fair.</t>
  </si>
  <si>
    <t>Lalo na yang mga di taga Makati na saling pusa sa issue di niyo naman magiging mayor si Binay! So shut up na lang kayo!</t>
  </si>
  <si>
    <t>Sobrang nakakairita yung "Nognog" shitness ni Binay! Parang nang-de-degrade. ??</t>
  </si>
  <si>
    <t>MAR ROXAS and LENI ROBREDO overwhelmingly win in our Loyola Grand Villas (LGV) with 81.8% of registered voters... https://t.co/SogmnvoL4r</t>
  </si>
  <si>
    <t>Funny how Roxas talks about decency when in fact, kung may issue si Duterte sinasawsawan niya ??????</t>
  </si>
  <si>
    <t>hutaena si binay ang hanap. [cto] https://t.co/ve8iQk9hN3</t>
  </si>
  <si>
    <t>No to Mar Roxas puta</t>
  </si>
  <si>
    <t>#UNTVRepaso2015 Dismissed Makati Mayor Binay, sinampahan ng bagong plunder complaint sa Office of the Ombudsman [18-12-2015] [NY-A1771]</t>
  </si>
  <si>
    <t>PNoy asking Binay to unite with LP candidate Mar Roxas has got to be the most poetic thing I've heard this week.... https://t.co/eN3ZPkncfK</t>
  </si>
  <si>
    <t>Wag nyong batuhin ng Bimpo si binay mga taga DM!</t>
  </si>
  <si>
    <t>Badtrip din tong ad ni binay eh. Nognog pandak laki sa hirap nako nako nako</t>
  </si>
  <si>
    <t>GRABEHAN SA DAYAAN KA MAR ROXAS LUPET MO BRAD !!!!! VVVV WRONG</t>
  </si>
  <si>
    <t>Bat ba ayaw niya talagang sagutin? Lul nakakainis si Binay ?? #PiliPinasDebates2016</t>
  </si>
  <si>
    <t>At Philippine Business Conf and Expo. Presidential bets Roxas, Binay and Santiago will be here today #PHvote https://t.co/5Ehio6OaYp</t>
  </si>
  <si>
    <t>nakakaulol si mar roxas stressshit</t>
  </si>
  <si>
    <t>RT @kmbhrlynn18: Yung nangingilid na yung luha mo biglang... only binay only binay~ ??</t>
  </si>
  <si>
    <t>Sorry, Prof, but I don't agree that Binay nailed the debate. Uwe! #PresidentialDebate2016</t>
  </si>
  <si>
    <t>RT ABSCBNNews: 'Don't cheapen the presidency,' Duterte tells Poe's camp #Halalan2016 https://t.co/sadxacM6gf https://t.co/yuBEDQL3IK</t>
  </si>
  <si>
    <t>Trillanes: Hindi ako titigil sa pag-uusig laban sa pamilya Binay https://t.co/QcNCRAgYr5 | via Bombo Radyo</t>
  </si>
  <si>
    <t>Magandang kadebte tong si Binay at Mar,mabubutasan mo kaagad!</t>
  </si>
  <si>
    <t>@mannypacquiao is the perfect money laundering dummy for Binay. Nobody will question his bank accounts. #VotePH2016 #Halalan2016</t>
  </si>
  <si>
    <t>Dati:</t>
  </si>
  <si>
    <t>1. Miriam</t>
  </si>
  <si>
    <t>2. Duterte</t>
  </si>
  <si>
    <t>3. Poe</t>
  </si>
  <si>
    <t>Ngayon:</t>
  </si>
  <si>
    <t>2. Poe</t>
  </si>
  <si>
    <t>#YouthForMiriam</t>
  </si>
  <si>
    <t>Mar To Poe</t>
  </si>
  <si>
    <t>@dlibiran first you have to know that alden already said that there was no offer from Mar Roxas. So the article is misleading @leahnavarro</t>
  </si>
  <si>
    <t>Sigurado akong hinding-hindi ko iboboto si Mar Roxas sa 2016.</t>
  </si>
  <si>
    <t>ONLY BINAY! HAHAHAHA</t>
  </si>
  <si>
    <t>Binay urges release of P1B https://t.co/co9X9FLCEC | via Tempo</t>
  </si>
  <si>
    <t>Ara namn ang ad ni binay. Haaaay</t>
  </si>
  <si>
    <t>i'm a non voter pero grabe the feels, tangina ni binay ang yabang mo kasi ang dami mo nanamang pinerahan</t>
  </si>
  <si>
    <t>" Only Binay " ruins my skin.
Shit.</t>
  </si>
  <si>
    <t>Si Binay knows how to pull at your heartstrings. Cake and stuff. Pero you can’t help but think it’s about him a lot of times.</t>
  </si>
  <si>
    <t>Why Mayor Duterte was dismayed about Poe's citizenship ruling? Because he knows the law. #Duterte2016</t>
  </si>
  <si>
    <t>Binay denies hand in housing backlog 2 years after #Yolanda https://t.co/VIzKvHM3ZJ | @AHeginaINQ #VotePH2016 https://t.co/NLxSF1waSf</t>
  </si>
  <si>
    <t>Nabubwisit talaga ako sa commercial about binay.</t>
  </si>
  <si>
    <t>Mar Roxas calls for unity &amp;amp; decency while some of his fans are calling other supporters dumb &amp;amp; retards.</t>
  </si>
  <si>
    <t>Halata namang pinupuntirya nyo ang Kathniel dahil si Mar Roxas ang ineendorso nila.</t>
  </si>
  <si>
    <t>Let's trend #iSaluteMarRoxas let's unite for Mar Roxas , Leni Robredo and Pres. Noynoy Aquino and for our Democracy!</t>
  </si>
  <si>
    <t>Grabe kayo kay Binay. #VoteMaineFPP #KCA</t>
  </si>
  <si>
    <t>Me: Parang tanga yung commercial ni Binay, 'no?
Nanay: Oo nga, Pandak? Nognog? Nakikita naman ng tao ginawa pang commercial.
????</t>
  </si>
  <si>
    <t>mararamdaman natin ang serbisyong Binay Maaasahan sa lahat ng bagay</t>
  </si>
  <si>
    <t>"stop eating sweets binay! yan tuloy may tonsillitis ka na" :(</t>
  </si>
  <si>
    <t>crush: crush mo ako, yes or no
binay: ha. ano, naka blue ka. dark blue? pero blue pa rin. responsible mining.</t>
  </si>
  <si>
    <t>Puro na lang ni kay Binay ang commercial haw? ?????? start na sng campaign haw?</t>
  </si>
  <si>
    <t>[NEWS] Binay seeks end to vindictiveness  https://t.co/c8jHtE7jAQ | via Manila Standard</t>
  </si>
  <si>
    <t>KAPAG NAHABOL NI ROXAS TONG 5M VOTE LEAD NI DUTERTE ABA PUTA</t>
  </si>
  <si>
    <t>Kahit ano pa mang ginawa ni Binay wala parin kayong karapatang husgahan siya.  #NogNogHambog</t>
  </si>
  <si>
    <t>@AlisteContreras i mean binay pala sorry!!! Hahaha</t>
  </si>
  <si>
    <t>Tsh Binay! Ito tlga ang nkaka badvibes during eb.</t>
  </si>
  <si>
    <t>Bwiset ung commercial ni binay</t>
  </si>
  <si>
    <t>tol wag mo kakalimutan iboto si mar roxas bukas! @RonelitoCarlito</t>
  </si>
  <si>
    <t>bigla akong kinabahan kay roxas kasi kayang kaya pa mahabol yung kay duterte jusko wag naman sana lord</t>
  </si>
  <si>
    <t>Round 1 goes to Mar Roxas, says Liberal Party https://t.co/fEUqXelLar https://t.co/2t0hQR9NCd</t>
  </si>
  <si>
    <t>The Ombudsman clearly exceeded its authority and acted in bad faith when it recommended charges against VP Binay - Atty. Quicho</t>
  </si>
  <si>
    <t>Baka pag gising ko bukas si Mar Roxas na presidente ha? Nako po. #Halalan2016 hahaha</t>
  </si>
  <si>
    <t>@alvinelchico too late! Ambitious American Poe is for White Haus, @MARoxas for Malacanang! Sigaw ng mga Duterte Mabuhay ang NPA!</t>
  </si>
  <si>
    <t>Binay spent Php 500M for TV ads.</t>
  </si>
  <si>
    <t>???</t>
  </si>
  <si>
    <t>@JVillanueva2016 Lilinawin ko po, Wala na pong matutuluyan si Jiro kaya si Willie at Binay po ang mananagot nito. https://t.co/sX7XEHHH4y</t>
  </si>
  <si>
    <t>6. DarlingBuena SiblingsLove</t>
  </si>
  <si>
    <t>7. Mark Villar</t>
  </si>
  <si>
    <t>8. Junjun Binay</t>
  </si>
  <si>
    <t>9. Ombudsman</t>
  </si>
  <si>
    <t>10. EverydayILoveYou 19DaysToGo</t>
  </si>
  <si>
    <t>2015/10/9 17:32 PHT</t>
  </si>
  <si>
    <t>Binay takes campaign to Laguna with dismissed guv ER Ejercito https://t.co/AISgBJBakY I @MJcayabyabINQ https://t.co/M4f3CxoQbQ</t>
  </si>
  <si>
    <t>Yes or no. Kaines si binay</t>
  </si>
  <si>
    <t>Duterte - Pag asa ng Bayan.</t>
  </si>
  <si>
    <t>Santiago- Utak ang puhunan.</t>
  </si>
  <si>
    <t>Poe- Kwentong pang magpakailaman.</t>
  </si>
  <si>
    <t>Roxas- Puro kayabangan</t>
  </si>
  <si>
    <t>Binay- Nasaan?</t>
  </si>
  <si>
    <t>KINGINA!!!! I HEARD IT THE SECOND TIME AND I HEARD IT CORRECTLY! WTF BINAY. WAG MO KAMI IDAMAY SA KAGAGUHAN MO.</t>
  </si>
  <si>
    <t>Tang-ina mo mar roxas. Desperado kna. Ulul! #dayaangmatuwid</t>
  </si>
  <si>
    <t>Mar Roxas! Mandadaya eh https://t.co/LN38NFFFh7</t>
  </si>
  <si>
    <t>Grabe lamang ni duterte kay poe :((((((( ano mangyayari sa duterte-bongbong????</t>
  </si>
  <si>
    <t>Presidentiable Mar Roxas offered 100M to ALDUB for campaign which was rejected. Ano ka hilo? #ALDUBTheRing https://t.co/G3ezE2Y63h</t>
  </si>
  <si>
    <t>Kingama ka binay ?? sineen mo lang message ng liquid mong fan hahahaha @ScevenDCN</t>
  </si>
  <si>
    <t>RT @lotiabad: ang oily ni Binay kanina. di ba sya nagpowder man lang? may aircon naman dun -.-</t>
  </si>
  <si>
    <t>Miting de avance ni Mar Roxas https://t.co/ql48OmWqDf</t>
  </si>
  <si>
    <t>Yung eksenang para kong si Binay pagdating sayo.
Lahat naman ginawa ko pero sa huli, pang-apat lang ako. Hindi man lang second choice mo.</t>
  </si>
  <si>
    <t>Paano ka ba naman hindi mabubwisit sa mga Pinoy, maliwanag pa sa sikat ng araw na corrupt si Binay, nangunguna pa rin sa survey! #inthenews??</t>
  </si>
  <si>
    <t>WATCH: Mar Roxas @MARoxas grilled on CNN https://t.co/FyLTDrwbtk #RememberYolanda #RememberHaiyan #YolandaPH #Haiyan #neverforget</t>
  </si>
  <si>
    <t>VP Binay to officially launch Presidential bid in a poor community in Mandaluyong City, wants to kick off campaign "with the masses"</t>
  </si>
  <si>
    <t>#ABSCBN #SwitchtoMar #Roxas2016 #dutertecayetano #DU30</t>
  </si>
  <si>
    <t>#Duterte https://t.co/lbhXh0PYXv @jujutweeeets</t>
  </si>
  <si>
    <t>@ANCALERTS  tell that also to Binay and company</t>
  </si>
  <si>
    <t>Marcos supporters, these should tell you a lot. No to Binay, No to Poe, No to Marcos. #NoToTrapo  https://t.co/lgxVkWqRUN</t>
  </si>
  <si>
    <t>Spotted earlier w/ VP Binay: Karla Estrada, mom of actor Daniel Padilla. Her son appeared in ads of Roxas. #PHvote https://t.co/hn05pF639m</t>
  </si>
  <si>
    <t>"NO TAX" daw pag naging presidente si BINAY.
Palaka ka ng taon! Don't me.</t>
  </si>
  <si>
    <t>Sana po si Grace Poe or Mar Roxas na lang wag lang siya. #PHVote</t>
  </si>
  <si>
    <t>APEC 2015: Mag-ingat po yung World Leaders natin sa NAIA, sa laglag bala. Charet. Pero mag-ingat tayo tsaka ang BS ni Mar Roxas UGH</t>
  </si>
  <si>
    <t>Haters gonna hate but for me, this is a sign. ?? This photo was taken earlier this afternoon..  RoxasRobredo still https://t.co/rh2u0StTkd</t>
  </si>
  <si>
    <t>Hoy Roxas. Kahit mag fusion pa kayo ni Poe na parang si vegetta at goku, 'di mo ako makukumbinsi na wag iboto si du30. So shut up na lang??</t>
  </si>
  <si>
    <t>I don't like this feeling...</t>
  </si>
  <si>
    <t>Mar Roxas next to Mayor Duterte. Omg. ???????????? #HalalanResults</t>
  </si>
  <si>
    <t>Tama si Duterte, Mar Roxas is a Weak Leader, last minute naghahanap kakampi matapos di umangat sa paninira #AyawSaDILAW</t>
  </si>
  <si>
    <t>Binay admits being hurt by Poe’s attacks during Cebu presidential debate https://t.co/40vvylhWL7 | @MJcayabyabINQ https://t.co/aDS61mdn8b</t>
  </si>
  <si>
    <t>Laki ng bayad ni mar roxas at binay puro sila commercial</t>
  </si>
  <si>
    <t>My favorite selfie...with PRESIDENT MAR ROXAS!!! ???? #RoxasNa… https://t.co/IPlP1h66kE</t>
  </si>
  <si>
    <t>Post from the future.. 
"Nagpakamatay si Mar Roxas sa pamamagitan ng paglunok ng tsinelas dahil natalo sa halalan 2016."</t>
  </si>
  <si>
    <t>RT @shahajailon: "Kaya sa nognog, nognog din ang..." Nakakapikon na tong si binay. Puro kasinungalingan ang tv ad</t>
  </si>
  <si>
    <t>Really?This is your last resort Roxas to Poe?Lame move.Takot lang kayong makulong 'coz you know Du30 is not joking to put you all to jail.</t>
  </si>
  <si>
    <t>[NATION] SC urged to remove Binay as Boy Scouts president https://t.co/ppQEbSkcdA | via ABS-CBN News</t>
  </si>
  <si>
    <t>RT @cocoy: What really happened between Alfred Romualdez, Mar Roxas and Yolanda? https://t.co/NR9o8C844F #propinoy</t>
  </si>
  <si>
    <t>Epal: Liberal Party, VP Binay, Grace Poe, Alan Cayetano #AlDubTheRing #ALDUBWishMoKayaKo @CocaColaPH</t>
  </si>
  <si>
    <t>POE: Hindi ko papayagan na ang mamuno sa atin ay isang palpak(Mar Roxas).</t>
  </si>
  <si>
    <t>#YouthForMiriam https://t.co/8TPJZF9D29</t>
  </si>
  <si>
    <t>PPCRV Presidential candidate results: (PARTIAL) as of 7:06 p.m.
1 - DUTERTE- 7,034,664
2 - POE- 4,012,417
3 -... https://t.co/dwAutbyxqC</t>
  </si>
  <si>
    <t>@KamzoGlobalsOFC binay</t>
  </si>
  <si>
    <t>Fight For KAMZO</t>
  </si>
  <si>
    <t>Isang intro pang walang kwenta, ililipat ko na to sa laro ng San Miguel. Isang declaration pa Grace Poe hahaha</t>
  </si>
  <si>
    <t>Simula 24oras hanggang Because OfYou wala kmeng nakita na anti du30 ads na inere sa gma!</t>
  </si>
  <si>
    <t>Puro si binay nakikita ko sa tl ko puta</t>
  </si>
  <si>
    <t>Corruption out! #RoxasRobredo in! https://t.co/S0PLj6lXpN</t>
  </si>
  <si>
    <t>Yung nanghipo sakin kanina sa bus papuntang SM North, tangina ka ipapabaril kita kay Duterte tangina mo gago ????</t>
  </si>
  <si>
    <t>Eh pg si binay? Puta ninakawan yung mga taga makati city. Boom</t>
  </si>
  <si>
    <t>CA junks Junjun Binay's petition vs 2nd suspension order https://t.co/M4TxlpAyM7 https://t.co/shqKIOznKH</t>
  </si>
  <si>
    <t>Nognog,pandak, laki sa hirap. Yan si Binay.
Hahahaha. Ang itim niya… https://t.co/j8eLz70rab</t>
  </si>
  <si>
    <t>Only Binay can make me badtrip this much.</t>
  </si>
  <si>
    <t>Hoping that Grace Poe would concede ang gave way to Mar Roxas #SwitchtoMar</t>
  </si>
  <si>
    <t>Nakaka inis yung mga sumisigaw ng ONLY BINAY!! Leshe #PiliPinasDebates2016</t>
  </si>
  <si>
    <t>Ang pangulo ko ay si MAR ROXAS. Ishare mo to sa 25 na tao within 30mins. at magkakaron ka ng SOBRE. Wag kang... https://t.co/fBF0GNwADo</t>
  </si>
  <si>
    <t>Ngaman may nagboto di kay duterte sa roxas? pta!  Di kayo mapapansin ni duterte! Pwe. Sunod rin sa uso e.</t>
  </si>
  <si>
    <t>Can't you see? It's right in their names!</t>
  </si>
  <si>
    <t>BINAYaran</t>
  </si>
  <si>
    <t>MAROxas (maro - cheater)</t>
  </si>
  <si>
    <t>POEreigner</t>
  </si>
  <si>
    <t>RT @mark_salamat: Daniel Padilla interviews Mar Roxas. ?? Ang mga tanong ng kabataan para sa bayan.  https://t.co/mWJhyz9DFC</t>
  </si>
  <si>
    <t>@ccoliyatb binay nag messange sa akin yung   ...</t>
  </si>
  <si>
    <t>Open Letter to Mar Roxas
‘GIVE IT UP, MAR, IF YOU CHEAT
YOU’LL DESTROY THIS COUNTRY’
By Manny Piñol
Dear Mar,... https://t.co/T4HpXSABHs</t>
  </si>
  <si>
    <t>SAVE THE PHILIPPINES: NO TO BINAY! https://t.co/MehpOjZPiB</t>
  </si>
  <si>
    <t>Kahit sinong presidente pwede na sakin. Wag lang si Mar Roxas!</t>
  </si>
  <si>
    <t>Grabe ka binay... Bakit naging bise?</t>
  </si>
  <si>
    <t>Puro "libre" na lang ang sinabi ni Binay</t>
  </si>
  <si>
    <t>Binay investing in human capital to break poverty.</t>
  </si>
  <si>
    <t>I admire you Mam Leni but I'm tired of Yellow control. I'm going w/ Sir Allan:)</t>
  </si>
  <si>
    <t>Other DU30… https://t.co/HtM0VHaniw</t>
  </si>
  <si>
    <t>All for show: Binay sees poor as 'salaula,' ex-friend claims - Politiko https://t.co/bgBDTguDs7</t>
  </si>
  <si>
    <t>Mission accomplished mga kasama. We stopped Binay and Bobong dead in their tracks.</t>
  </si>
  <si>
    <t>#LabanLeni</t>
  </si>
  <si>
    <t>VP Binay: ...so that overseas employment becomes a matter of choice and not necessity. | via @jv_arcena</t>
  </si>
  <si>
    <t>@mmarvindino @Jimparedes we can talk all day if ur for BINAY OR BONG, wala eh. Wag na tayo maglokohan, if bias sa isang panig.</t>
  </si>
  <si>
    <t>Hala ni maam ka tsura ko kuno si Nancy binay ????</t>
  </si>
  <si>
    <t>Say Duterte 10 times *DUTERTE! (10x)</t>
  </si>
  <si>
    <t>Say Poe 5 times *POE! (5x)</t>
  </si>
  <si>
    <t>*MAR! (3x) BINAY! (3x)</t>
  </si>
  <si>
    <t>Sino iboboto mo?</t>
  </si>
  <si>
    <t>#SiMiriamAngSagot!</t>
  </si>
  <si>
    <t>Binay umiiwas sa isyu ng katiwalian – Duterte</t>
  </si>
  <si>
    <t>Magiging miserable ang bansa kung si Bise Presidente Jejomar Binay... https://t.co/klLr0iV3hB</t>
  </si>
  <si>
    <t>I'm pretty sure anyone who voted for binay was bribed</t>
  </si>
  <si>
    <t>Like why would you</t>
  </si>
  <si>
    <t>Duterte para sa pagbabago ??????????</t>
  </si>
  <si>
    <t>#Du30</t>
  </si>
  <si>
    <t>Sana for one day man lng mwla s tv ung commercial ni mar at ni binay</t>
  </si>
  <si>
    <t>Again.  Mar Roxas.  Jojo Binay.  . #TheBigDifference https://t.co/YDTLPQfMni</t>
  </si>
  <si>
    <t>Anu kaya ginagawa ngayon ni Roxas at Binay?</t>
  </si>
  <si>
    <t>Grace Poe talks as if she can easily solve the problems here in our Country if she wins. She can't even fix her own citizenship issue. #bruh</t>
  </si>
  <si>
    <t>No need for Binay to prepare for Cebu debate–UNA https://t.co/fEUqXelLar https://t.co/l6eQpDuWGB</t>
  </si>
  <si>
    <t>Grabe ung tiwala ko kay VP Binay dahil sa pnapakita nyang tatag sa anumang paninira sknya #OnlyBinayInMakatiSanKaPa</t>
  </si>
  <si>
    <t>Arestuhin na si binay.. diba resigned na sya as vp.. wala na sya immunity ngaun so pwede n sya arestuhin!! https://t.co/O5WHHZgQX3</t>
  </si>
  <si>
    <t>@saintalba papansin kau si binay</t>
  </si>
  <si>
    <t>sagot sa kahirapan</t>
  </si>
  <si>
    <t>VP Binay</t>
  </si>
  <si>
    <t>Pinaka the best si MAR ROXAS naging magician siya dahil naglaho ang yolanda funds na parang bula. Siguro binili... https://t.co/4s9f4oqeZW</t>
  </si>
  <si>
    <t>Binay: Aquino years can be described as a period of lost opportunity.</t>
  </si>
  <si>
    <t>Binay camp cries foul over ‘negative’ TV ads https://t.co/j1RfzAxIQb</t>
  </si>
  <si>
    <t>@maryquiara wala naman ako medyo prob sa vp wag lang si trillanes at chiz. Pero yung nauna pa si poe at binay???? Hay</t>
  </si>
  <si>
    <t>Kairita talaga yung commercial ni Mar Roxas e kala mo naman talaga matuwid yung tinatahak na daan leche.</t>
  </si>
  <si>
    <t>2 of the country's top 3 corrupt families - Marcos at Estrada. Binay na lang trifecta na. Bolahan na ba? Tsk! https://t.co/ZVdf4O3CGV</t>
  </si>
  <si>
    <t>Mar Roxas? Wow, NO. Lol. Pag isipan niyo mabuti kung sino iboboto niyo. Wag kayo puro kaugukan please. Sns</t>
  </si>
  <si>
    <t>Uso mag move on @MARoxas #RoxasQuitNow #POE2016 https://t.co/UjyefyK2cy</t>
  </si>
  <si>
    <t>ako: uy, ang gwapo mo naman. kmuka mo si JB.
siya: eh? justin beiber ba?
ako: hindi. jejomar binay! ./.</t>
  </si>
  <si>
    <t>aanhin natin ang mabagal na presidente kung andiyan naman si VP Binay #OnlyBinayNangabakIlocos</t>
  </si>
  <si>
    <t>Nognog.</t>
  </si>
  <si>
    <t>Pandak.</t>
  </si>
  <si>
    <t>Laki sa Hirap.</t>
  </si>
  <si>
    <t>CORRUPT.</t>
  </si>
  <si>
    <t>UNA confirms Binay’s senatorial slate https://t.co/wCdtxCjL9j | via INQUIRER</t>
  </si>
  <si>
    <t>RT @PhilippineStar: LP presidential candidate Mar Roxas defends admin programs | https://t.co/sOt6QSacr7</t>
  </si>
  <si>
    <t>BREAKING: @MARoxas calls on Sen. Grace Poe to meet w/ him for unity against looming dictatorship #VotePH2016 https://t.co/orhCwNtmfB</t>
  </si>
  <si>
    <t>@ABSCBNNews Tomorrow's debate will be Binay's political graveyard. Duterte, Poe &amp;amp; Mar would be delighted to witness his final resting place.</t>
  </si>
  <si>
    <t>I am not for @SenGracePOE however this #SelfishPoe hashtag which is promoted by the Roxas camp is pretty much shows how Disente they are :)</t>
  </si>
  <si>
    <t>"Black propaganda" . . . Nako Binay kasalanan mo to!</t>
  </si>
  <si>
    <t>Traffic dahil kay binay. Di mainam ??</t>
  </si>
  <si>
    <t>Di ko talaga ma gets si Grace Poe, dinamay nanaman di FPJ ng walang sense. ?? #PiliPinasDebates2016 #Halalan2016</t>
  </si>
  <si>
    <t>Binay visited the wake of former former mayor Louis Thomas Gonzaga of Danao town, Bohol at Rolling Hills Funeral Homes in Mandaue City, Cebu</t>
  </si>
  <si>
    <t>#UNTVRepaso2015 CA dismisses Junjun Binay’s petition against Ombudsman suspension order [2-11-2015] [NY-A1650]</t>
  </si>
  <si>
    <t>VP Binay praises Puno work in UNA: He’s really good https://t.co/sMWOlrtwWH | via INQUIRER</t>
  </si>
  <si>
    <t>VP Jejomar Binay at mga kasama sa UNA nanguna sa pag-alala sa Bagyong Yolanda sa Tacloban kahapon. #aksyonsaumaga https://t.co/LhJwn8ZYKT</t>
  </si>
  <si>
    <t>Mar Roxas ?? puro bot2 ???? Du30 ta kay tinud.anay ??</t>
  </si>
  <si>
    <t>Shoutout to Binay &amp;amp; Duterte for making it possible for me to run for office even after I sometimes steal ketchup packets from restaurants.</t>
  </si>
  <si>
    <t>Tbh, I felt pity for VP Binay.</t>
  </si>
  <si>
    <t>Wag kami Mar Roxas. ??</t>
  </si>
  <si>
    <t>Sa oras na lumabas na naman yung commercial ni MAR ROXAS na nangangampanya! Jusko nakakairita na. ??</t>
  </si>
  <si>
    <t>If Mar Roxas wins "May God help the Philippines." #DuterteTillTheEnd #RoRoVsDuterte</t>
  </si>
  <si>
    <t>Kaloka yung commercial ni binay ??????</t>
  </si>
  <si>
    <t>Ang daming pera ni grace poe. Dami political ad. Dami airtime #piliPinas</t>
  </si>
  <si>
    <t>Si Binay sinungaling</t>
  </si>
  <si>
    <t>@inquirerdotnet: Daniel Padilla poses questions to Mar Roxas https://t.co/E5DxX8umAL @lenwelheide, di nako idol si Daniel, pero thank you.</t>
  </si>
  <si>
    <t>Duterte : I dont care if I lose the presidency.
Mar Roxas : Grace, USAP TAYO.
See the difference? #LunetaDuterteCayetano Sayang Poe ?</t>
  </si>
  <si>
    <t>RT @gojekprooo: FREE F0LL0WERS</t>
  </si>
  <si>
    <t>?https://t.co/qTJAvnYKWz</t>
  </si>
  <si>
    <t>#Duterte2016 Only Binay #YFSFRocks BATB</t>
  </si>
  <si>
    <t>Ilang araw na lang di ko na makikita pagmumukha ni Mar Roxas sa tv. Sa wakas di na masisira araw ko sa kadramahan nya HAHAHAHAHAHA</t>
  </si>
  <si>
    <t>cmon people</t>
  </si>
  <si>
    <t>mar ate lugaw from a cup so much scandal</t>
  </si>
  <si>
    <t>binay's distributing brown envelopes - crickets</t>
  </si>
  <si>
    <t>what was it.. valentine greetings?</t>
  </si>
  <si>
    <t>Di ko kinaya yung tono ng "Yes of course ni Binay!" Hahaha #PiliPinasDebates2016</t>
  </si>
  <si>
    <t>VP Binay's UNA party kicks off their #PHVote campaign in Welfareville, Mandaluyong. Follow @maracepeda for updates! https://t.co/r15uLWBYwz</t>
  </si>
  <si>
    <t>Duterte: "Binay, he talk about criminality, he can talk about drugs, but certainly, he can't talk about corruption"
- PCCP, Sofitel</t>
  </si>
  <si>
    <t>@PresidentePh Ge! Siraan nyo, di papa apekto si VP Binay. #OnlyBinayMagAangatSaTacloban</t>
  </si>
  <si>
    <t>LOOK: Abi Binay wears 'nognog' statement shirt https://t.co/sUzA39FUTh https://t.co/4efvioDeV0</t>
  </si>
  <si>
    <t>yunh goodvibes ka sa otwol pero nung commercial na na badvibes na dahil kay nognog. makasawa man ang commercial ni binay</t>
  </si>
  <si>
    <t>#OTWOLLoveShots</t>
  </si>
  <si>
    <t>Puro nalang Sandro Baste at pag pintas kay BINAY.</t>
  </si>
  <si>
    <t>Kawawa naman sI VP BINAY</t>
  </si>
  <si>
    <t>@v_vangogh Isa pa itong si Binay sa semento yata kumuha ng kakapalan ng mukha, Wala ding kahihiyan.</t>
  </si>
  <si>
    <t>May pera po ang #China,kailangan po natin ng capital Let's J/V with "moneyed" China #Binay  https://t.co/mYHe7N5REW https://t.co/7rcL33JdfH</t>
  </si>
  <si>
    <t>I don't know how Mar is enduring the pain of the past. After being lambasted by Binay then now? MADALA KA NAMAN MR. OLATS!</t>
  </si>
  <si>
    <t>Magsanib pwersa daw si poe at mar. Sama nyo na si binay sainyo tas duterte/miriam. Ewan ko nalang kung manalo kpa mar hashaha</t>
  </si>
  <si>
    <t>@MmayaaMaya @6juswa9 KWENTO NYO KAY BINAY HAHAHAHAHHAHA</t>
  </si>
  <si>
    <t>Engot lng di boboto kay du30 at marcos</t>
  </si>
  <si>
    <t>Just as how Binay can't prove he's not guilty, Poe can't prove she's a natural born Filipino
 #Duterte2016</t>
  </si>
  <si>
    <t>Naghihilod ba si binay?</t>
  </si>
  <si>
    <t>MAR ROXAS FOR THE WIN!!!!!</t>
  </si>
  <si>
    <t>Pero second place lang ha?</t>
  </si>
  <si>
    <t>Mar Roxas at Leni Robredo po tayo.</t>
  </si>
  <si>
    <t>@Danyeeellaaa</t>
  </si>
  <si>
    <t>LP bet Mar Roxas at the airport, on the way to voting precinct in Roxas City in Capiz | @PaoloSRomero https://t.co/gPiZQfvgG6</t>
  </si>
  <si>
    <t>Tang ina mo GRACE POE HAHAHAH SINAYANG MO LANG PERA MO!!! NAG VICE PRESIDENT KA NALANG WALA KA PA SANANG PROBLEMA</t>
  </si>
  <si>
    <t>Ang mga kababayan natin sa Chicago ay para sa pagpapatuloy ng Daang Matuwid kasama sina Mar Roxas at Leni Robredo. https://t.co/rFWxLEHNPk</t>
  </si>
  <si>
    <t>RT @bimby_kalerQUI: Oh trust me, the reason Mar Roxas is trending is NEGATIVE. And him getting Daniel Padilla as endorser is NOT helping ht…</t>
  </si>
  <si>
    <t>Sen. Binay delivering keynote address of father, VP Binay, who is currently in Central Luzon @manila_bulletin https://t.co/wgC4xZzzdf</t>
  </si>
  <si>
    <t>Veto ni PNoy vs SSS pension hike, zero vote umano ang katumbas para kay Mar Roxas | via @JohnsonDZMM #Halalan2016</t>
  </si>
  <si>
    <t>Komedyante pala tong si Binay. #ALDUBMoreThanWords @ Salarda Residence https://t.co/H4llGTJa5G</t>
  </si>
  <si>
    <t>RT @v_vangogh: Even Binay can say this... https://t.co/jDgfObLO1y</t>
  </si>
  <si>
    <t>Don't vote for Mar Roxas. Vote for Miriam Defensor Santiago</t>
  </si>
  <si>
    <t>Sayang Tig 1 billion na gastos nila VP Binay at Sec. Roxas Hahaha</t>
  </si>
  <si>
    <t>And pwede ba. Baguhan lang siya sa national scene?</t>
  </si>
  <si>
    <t>It hurts me to say this. But so is MAYOR du30. Ganun din si Binay nun. Purket senatorBBM</t>
  </si>
  <si>
    <t>SIge, ayaw nyo kay Mar? Sayang naman kung abstain. Mas lalong sayang at huhusgahan ko kayo kung si Binay o si Grace o si Digong ang bet niyo</t>
  </si>
  <si>
    <t>NO TO MAR ROXAS... Marami na masyado ang EPAL. Puro salita, pakitang tao lang sa gawa... ??????#MDSforPRESIDENT #Miriam2016</t>
  </si>
  <si>
    <t>6. HakotAwards DARREN</t>
  </si>
  <si>
    <t>7. TwoDaysTo MAJAsty</t>
  </si>
  <si>
    <t>8. Alma Moreno</t>
  </si>
  <si>
    <t>9. VP Binay</t>
  </si>
  <si>
    <t>10. Finding Dory</t>
  </si>
  <si>
    <t>2015/11/11 09:56 PHT #trndnl https://t.co/dRwxiUtCOV</t>
  </si>
  <si>
    <t>Mirriam at the bottom? That's very unacceptable while seeing Roxas and Binay over her ?? #votebuyingPamore</t>
  </si>
  <si>
    <t>Poe stresses education. #PiliPinasDebates2016 #juanvote</t>
  </si>
  <si>
    <t>@spcalinares @GraymarSy @KNSquad07 lalo na pag nanalo c mar roxas pucha never wanted to hear abs ahaha #ALDUB26thWeeksary</t>
  </si>
  <si>
    <t>ATE NI PNOY: DI NAMIN SUSUPORTAHAN ANG KANDIDATURA NI VP BINAY @MartinAndanar @News5AKSYON https://t.co/7UnjoNYKYf</t>
  </si>
  <si>
    <t>RT @Joyceilas: VP Binay asks residents in Guimba, Nueva Ecija what help they need after the onslaught of Lando @cnnphilippines https://t.co…</t>
  </si>
  <si>
    <t>Mar Roxas is still a threat.</t>
  </si>
  <si>
    <t>@sanjuanbee1 @yzaley05 @dawin @kezsha2026 sino pa dapat iboto natin? Pls lang wag si Binay ha? Chos! #ALDUBTagapagmana</t>
  </si>
  <si>
    <t>@marketplace21 @nems5669 @funlifeph like Binay, ayaw eh. ??????</t>
  </si>
  <si>
    <t>Liberal Party Denies Having Hands in Paid Ads Against VP Binay: The Liberal Party denied allegations by the Un... https://t.co/NWtwx2paB8</t>
  </si>
  <si>
    <t>Retweeted ABS-CBN News (@ABSCBNNews):</t>
  </si>
  <si>
    <t>.@SayChiz on accusations Poe-Escudero camp is behind negative campaign vs... https://t.co/q2KtkqirnU</t>
  </si>
  <si>
    <t>Kahit anong paninira nila, sorry po. Hindi magnanakaw si Mar Roxas. #RoxasRobredo  https://t.co/LaSk3u5pwH</t>
  </si>
  <si>
    <t>For me (No bias ) kumpara sa ibang presidente marami nang nagawa si binay kahit ganon siya ka kurakot !</t>
  </si>
  <si>
    <t>Grace Poe i find your opening statement good but not great. #PiliPinasDebates2016</t>
  </si>
  <si>
    <t>Justin Bieber to Mar Roxas: 
"DON'T KNOW IF YOU'RE HAPPY OR COMPLAINING". 
Aguy ??????</t>
  </si>
  <si>
    <t>Pag nanalo si Mar Roxas yayaman lalo ang mayayaman at lalong maghihirap ang mahihirap.</t>
  </si>
  <si>
    <t>Kahit anong gawin ko bakit di ko ma appreciate si mar roxas.</t>
  </si>
  <si>
    <t>Wag naman sana at the last point si roxas ang mananalo at obvious na talagang may dayaang nagaganap! #halalan2016</t>
  </si>
  <si>
    <t>Duterte, Miriam, Poe, Roxas, Binay'
No matter who wins they will not fix your life, only Jesus can.?? ©</t>
  </si>
  <si>
    <t>Binay</t>
  </si>
  <si>
    <t>TRAPO</t>
  </si>
  <si>
    <t>Corrupt</t>
  </si>
  <si>
    <t>But we can't say he did nothing to serve.</t>
  </si>
  <si>
    <t>My president MAR ROXAS and my vice president LENI ROBREDO ay HINDI AATRAS SA LABAN!!!! #DaangMatuwid</t>
  </si>
  <si>
    <t>Soundbites...
For Binay - May ginagawa, ramdam yung tulong
For Mar - Pinakamatino, di magnanakaw
For Duterte - Disiplinado lahat
#votersed</t>
  </si>
  <si>
    <t>if not Duterte, i will maybe go for Binay</t>
  </si>
  <si>
    <t>Bakit si Dr. MDS ang last sa presidential candidacy? Dinaig pa sya ni Binay? Nakakatakot naman ata. MDS was better than Binay and Roxas.</t>
  </si>
  <si>
    <t>Wala akong pake kay binay, tanginang nognog yan. Baluga bwisit loljk</t>
  </si>
  <si>
    <t>RT @cocoy: CNN says VP Binay: Public fed up with incompetent, insensitive leadership https://t.co/ceO7MdOi8E" target="_blank"&gt;https://t.co/ceO7MdOi8E
Public says: No. https://t.co…</t>
  </si>
  <si>
    <t>Hindi mang-iiwan si Binay!Promise</t>
  </si>
  <si>
    <t>CA junks Junjun Binay's petition vs 2nd suspension order https://t.co/OwdTGVfGuw | via Rappler</t>
  </si>
  <si>
    <t>binay : kaya pala ang traffic sa nuebe e!</t>
  </si>
  <si>
    <t>Selfie with VP Binay. @ SM Mall of Asia https://t.co/GSdzW3GDfS</t>
  </si>
  <si>
    <t>Kung makapagsalita si Binay sa administrasyong Aquino, parang hindi sya bise presidente ng Pilipinas. Hay nakuu! 
#Bandila 
#Duterte2016</t>
  </si>
  <si>
    <t>Vice President Jejomar Binay is currently visiting his home Province of Isabela.</t>
  </si>
  <si>
    <t>Welcome VP Binay!</t>
  </si>
  <si>
    <t>Bwiset naman yang #TanimBala scam takot na tuloy ako mag abroad. Grace Poe, solusyunan mo naman!</t>
  </si>
  <si>
    <t>Binay corrupt</t>
  </si>
  <si>
    <t>@BrightnessInna bully</t>
  </si>
  <si>
    <t>Hahantingin ka ni Mar Roxas</t>
  </si>
  <si>
    <t>Perseverance level: Binay https://t.co/rZEqOVeyGn</t>
  </si>
  <si>
    <t>Magkano ba binayad ni MAR ROXAS sainyo? Hayyyss tikas niyo ei..</t>
  </si>
  <si>
    <t>"Nognog din ang ating iboto" di exact yan pero bat ganun yung commercial ni binay? ??</t>
  </si>
  <si>
    <t>Alan Cayetano not buying Binay’s defense https://t.co/fEUqXelLar https://t.co/gkWhQNswNh</t>
  </si>
  <si>
    <t>CAN'T ACCEPT THE FACT THAT ROXAS AND BINAY HAVE HIGHER POINTS THAN MIRIAM DEFENSOR-SANTIAGO!!!</t>
  </si>
  <si>
    <t>Binay condemns killing of fraternity brother in Batangas https://t.co/ma6jcQsu8B | @MJcayabyabINQ #VotePH2016 https://t.co/8YNSqDkdQd</t>
  </si>
  <si>
    <t>Lakas naman maka p*tangina ng commercial ni binay lol #ALDUBTheRing</t>
  </si>
  <si>
    <t>WALA AKONG PAKE KUNG MAHIRAP KA NOON, BINAY. WALA.</t>
  </si>
  <si>
    <t>Hahaha I'm liking Poe now more than ever! Burn Mar Roxas, Burn! ?????? https://t.co/hzomIX45N2</t>
  </si>
  <si>
    <t>Last 20 Minutes For The Presidential Town Hall Debate .. And I Guess Gagawin Nila Lahat Para sa Debate #PHVotePOE https://t.co/XgLc8fR7j3</t>
  </si>
  <si>
    <t>Sumilao farmers campaign for LP bets Mar Roxas and Leni Robredo | @TriciahTerada https://t.co/YqRBpjfYQI</t>
  </si>
  <si>
    <t>@keenopalarca HBD BINAY still feelin good bitch thank u Pres. Tolentino</t>
  </si>
  <si>
    <t>I just thank the social media. Mar Roxas won't win</t>
  </si>
  <si>
    <t>@eursforever @carlaamae_ ano ba kasi ginawa Sa inyo ni binay? Hahahahaha</t>
  </si>
  <si>
    <t>KUNG AKO SA MGA TAO DI KO BOBOTO SI BINAY. NAGPRO-PROMOTE TO NG INSECURITIES EH. BASTOS!</t>
  </si>
  <si>
    <t>#TheMaineReasonWhy</t>
  </si>
  <si>
    <t>That ad that says Binay accomplished a lot of shit (maraming nagawa) is total bullshit.</t>
  </si>
  <si>
    <t>Hindi ako maka Binay pero may point yung add nya. Sino lang ba ang may nagawa? #Nohate ?</t>
  </si>
  <si>
    <t>@adriannpauljor sa lahat ng supporter ni Duterte na anti-Binay, napaka ironic niyo po</t>
  </si>
  <si>
    <t>Mayor Duterte was right Mar "desperado" Roxas is a weak leader # Ayawsadilaw</t>
  </si>
  <si>
    <t>quotang quota na sa pity to appeal si Binay using the term " Nognog" to describe himself</t>
  </si>
  <si>
    <t>Worst case scenario for #Duterte: if #Mindanao voters slack off, he might lose it. #Halalan2016 #DU30 #GracePoe #Mar https://t.co/gqLCTAUToJ</t>
  </si>
  <si>
    <t>@kenjai_hot @lovipoe Mar Roxas</t>
  </si>
  <si>
    <t>Ang sweet naman ni Poe. Di makabasag pinggan. ??  #PiliPinasDebates2016</t>
  </si>
  <si>
    <t>Buti pa nga si Binay kahit nangungurakot maraming nagawa. Pero yung ibang kawani ng gobyerno kurakot lang ng kurakot! ??</t>
  </si>
  <si>
    <t>Mar Roxas obviously looks so desperate in all his tv ads. ??????</t>
  </si>
  <si>
    <t>Ph Candidates as RPG alignments:</t>
  </si>
  <si>
    <t>• DU30: Lawful Evil</t>
  </si>
  <si>
    <t>• Poe: True Neutral</t>
  </si>
  <si>
    <t>• Miriam: Chaotic Good</t>
  </si>
  <si>
    <t>• Mar: Chaotic Ewan</t>
  </si>
  <si>
    <t>• Binay: TRUE DARKNESS</t>
  </si>
  <si>
    <t>Poe nalang o kaya Binay hahahaha!</t>
  </si>
  <si>
    <t>@Markksanity ahahahaha kaya ibagsak si binay! ??</t>
  </si>
  <si>
    <t>Luh. Ang bobo pala talaga neto ni Mar Roxas</t>
  </si>
  <si>
    <t>Poe=The Unconstitutional Pres.</t>
  </si>
  <si>
    <t>Binay=The Corrupt Pres.</t>
  </si>
  <si>
    <t>Duterte=The Unwilling Pres.</t>
  </si>
  <si>
    <t>Roxas=The Wishful Pres.</t>
  </si>
  <si>
    <t>Santiago=The Educated Pres.</t>
  </si>
  <si>
    <t>#2016</t>
  </si>
  <si>
    <t>nognog</t>
  </si>
  <si>
    <t>pandak</t>
  </si>
  <si>
    <t>laki sa hirap</t>
  </si>
  <si>
    <t>yan si binay ?????? samoka</t>
  </si>
  <si>
    <t>So I just heard here in our barangay someone is into making people go for vote buying—Mar Roxas is giving away 500 pesos in 70% voters here</t>
  </si>
  <si>
    <t>Nakakainis si Binay hahahahaha #1Mister5Misis</t>
  </si>
  <si>
    <t>@alecadriano @joycepring a slutty Nancy Binay costume won't be worse? O.o</t>
  </si>
  <si>
    <t>Ugh nakakairita ads ni Mar Roxas ????</t>
  </si>
  <si>
    <t>.@raggster that's the reason he decided to run YET he only attacks Mar. Not GPL not Binay. as if Mar is his only rival. How much??</t>
  </si>
  <si>
    <t>Nakakainis si Mar Roxas. Wtfffffffff.</t>
  </si>
  <si>
    <t>ANG BANGO NG MGA REPORTS PARA KAY ROXAS. PERO PAG KAY DUTERTE, PURO NEGATIBO!
#JunkBiasedMedia</t>
  </si>
  <si>
    <t>binay's pity party</t>
  </si>
  <si>
    <t>Binay: Nognog ako, pandak ako.
Roxas: Hindi ako paawa, walng drama, di ako magnanakaw.</t>
  </si>
  <si>
    <t>Dear Binay, wag po ninyo bastusin ang world heritage. GAGO Kayo ng mga supporters mo!!!  https://t.co/a69MUY7lLV</t>
  </si>
  <si>
    <t>Aba Mar. Utak mo rin e no, naunahan mo si Binay. Gamit pa more ?
PS: Ang gwapo ni DJ don https://t.co/kIii3kJN3w</t>
  </si>
  <si>
    <t>Ano susunod? Yung inakala mong chocolate ang balat ni Binay yun pala putik.</t>
  </si>
  <si>
    <t>PPCRV Presidential candidate results: (PARTIAL) as of 10:30 p.m.
1 - DUTERTE- 12,263,802
2 - ROXAS-7,024,106
3 -... https://t.co/A0N8QgSqK2</t>
  </si>
  <si>
    <t>Duterte 6.2 Million , Grace Poe 3.6M, Mar Roxas 3.454M as of 7:11pm</t>
  </si>
  <si>
    <t>OA naman ni Mar. Si Binay nga may katukayo din pero hindi naman niya pinadisqualify... Di ba?! Yung Archangel Lucifer.</t>
  </si>
  <si>
    <t>RT @inquirerdotnet: Trillanes: Poor turning blind eye on Binay’s lies, corruption
https://t.co/ZY99JLma5N | @YGonzalesINQ #VotePH2016 https…</t>
  </si>
  <si>
    <t>43 ballers exchanged for #RoxasRobredo while doing a palengke run. Secret! ?????????? https://t.co/dCT3Vtbidc</t>
  </si>
  <si>
    <t>It's now a battle between Roxas-Robredo and Duterte-Marcos. Democracy vs Dictatorship. Good vs evil.</t>
  </si>
  <si>
    <t>PROTECT PH DEMOCRACY</t>
  </si>
  <si>
    <t>Poe, Binay and Roxas all have premature campaign ads on TV. Miriam? None. Not even a single print ad. And people hate her?</t>
  </si>
  <si>
    <t>Puro sa line-up ni Binay mga palpak na tumatakbo. Kawawang Pilipinas</t>
  </si>
  <si>
    <t>Roxas is the least ePal in fairness to him unlike the worst Binay, huh!  #stopbinay https://t.co/2OaliYfbAj</t>
  </si>
  <si>
    <t>Roxas calls for unity. With his counterparts. Against an 'abominable threat'. Say the other three agree. But what if hands are for Binay?</t>
  </si>
  <si>
    <t>So pag nanalo si Mar Roxas ngayon eleksyon matic na dinaya yon? Ba't kailangan mandaya? Well, hindi nman ako botante so shut'up nalang ako ??</t>
  </si>
  <si>
    <t>Manuno sa punso VP Binay nanaman lagi nlng nalalait. pero ayos lang yan sanay nanaman siya.</t>
  </si>
  <si>
    <t>OnlyBinay https://t.co/s6XNvBCt3j</t>
  </si>
  <si>
    <t>PAG IYANG PUTANGINANG MAR ROXAS NA IYAN AY NANALO, ABA'Y NAGKADAYAAN NA SA PAGBOTO #AyawSaDILAW</t>
  </si>
  <si>
    <t>Puta ni binay feeling gentleman eh.  Hahahaha</t>
  </si>
  <si>
    <t>@Jimparedes Binay said to the effect.. what does a lowly teacher know about running the country.</t>
  </si>
  <si>
    <t>It's raining in Tacloban. VP Binay to go around to meet residents, Yolanda survivors #PHvote</t>
  </si>
  <si>
    <t>ONLY Binay.</t>
  </si>
  <si>
    <t>One Negro Like You. Binay.</t>
  </si>
  <si>
    <t>Ako Hindi nata2kot maging presidente c du30 kasi hnd ako kriminal,d shabu pusher,d user,d magnanakaw bakit c Mar roxas takot na takot na???</t>
  </si>
  <si>
    <t>half of the columns in newspaper talks foul of duterte, this is unjust</t>
  </si>
  <si>
    <t>Daniel Padilla poses questions to Mar Roxas https://t.co/KtFp2PZda4</t>
  </si>
  <si>
    <t>Don't vote binay or marcos place</t>
  </si>
  <si>
    <t>Binay jokes: "'Yung 4Ps, gagawin kong 5Ps! 'Yung panglimang P, libreng pustiso!" Crowd laughs. #PHvote https://t.co/tnhZBqAEFe</t>
  </si>
  <si>
    <t>Napa?? ako sa news abt BINAY! 1. Pix nya w/ "kana"chix 2. Q kng pano nya sinulot ang VP position? 3.P-NAY na raw if ever?? #BinayTVPatrolDay????</t>
  </si>
  <si>
    <t>RT @krptons: Ideal slogan for Binay: Only Binay touches my skin, who touches yours? Lol</t>
  </si>
  <si>
    <t>So Mr. Binay r u telling us that u're innocent about the issues? that u're just signing those contract w/o reading it well? #WantedPresident</t>
  </si>
  <si>
    <t>My opinion, Mar Roxas is obviously a traditional politician.</t>
  </si>
  <si>
    <t>Sinagot na daw ni Binay lahat ng corruption issue...</t>
  </si>
  <si>
    <t>#PilipinasDebates2016 https://t.co/Vze4m4w1qS</t>
  </si>
  <si>
    <t>@MisfitKiddo @momblogger "look at Davao" for Duterte is no more valid than "look at Makati" is for Binay</t>
  </si>
  <si>
    <t>@dyeyprilemeri @krnysbl wtf babe?! Pinagpalit moko kay Binay? Kapwa ko pa ?? HAHAHAHAHA</t>
  </si>
  <si>
    <t>Binay para sa pagbabago at kaginhawaan ng ating bansa!</t>
  </si>
  <si>
    <t>In a night of punch lines, VP Binay had one of his own to throw but didn't… https://t.co/bjQx49cIek #Quezon #news</t>
  </si>
  <si>
    <t>Wow. The Ombudsman thinks Binay will not win in the May elections! https://t.co/jZfuZDl0qh</t>
  </si>
  <si>
    <t>VP Binay, kung matindi ang traffic sa EDSA, bakit hindi mo inayos kahit papaano? Eh VP ka naman ng Pilipinas? Hindi kami tanga, Binay! ??</t>
  </si>
  <si>
    <t>Are you afraid of a Duterte presidency?
Poe: "I am actually worried and a little bit sad."
#BigSwitch2Miriam CNN Philippines</t>
  </si>
  <si>
    <t>"I'm not throwin' away my shot, I'm not throwin' away my shot" 
-Binay not conceding
 #Ham4Halalan</t>
  </si>
  <si>
    <t>@govph why is the palace and DILG Sec. Mar Roxas so silent about the issue with INC?! #MissingInAction #WeakLeadership #NoToMar ????</t>
  </si>
  <si>
    <t>@anggejabayns HAHAHAHAHAHA Taas kasi ng pain tolerance ni Binay kaya nakakatuwa siya.</t>
  </si>
  <si>
    <t>Pag si Mar Roxas ang nanalo sasama talaga ako mag rally kahit hindi pa ako botante! Gagawin lahat manalo lang ??</t>
  </si>
  <si>
    <t>#DU30 ??</t>
  </si>
  <si>
    <t>#DuterteTillTheEnd ??</t>
  </si>
  <si>
    <t>As of now: #Halalan2016 #Election2016 [Partial &amp;amp; Legit]
Duterte: 12,606,829
Roxas: 7,290,234
Poe: 7,142,072
Binay:4,262,064
MDS: 1,240,465</t>
  </si>
  <si>
    <t>Bakit pangalawa na naman si Mar Roxas? Pero okay lang malayo siya kay Duterte ????</t>
  </si>
  <si>
    <t>Voter files complaint after receipt showed Roxas instead of Duterte https://t.co/2VMu3F2DpQ</t>
  </si>
  <si>
    <t>In a night of punch lines, VP Binay had one of his own to throw but didn't… https://t.co/QAwr7XHj2s #Quezon #news</t>
  </si>
  <si>
    <t>@MaiDen_AttysMDs yung kay Binay po</t>
  </si>
  <si>
    <t>#ALDUBFixedMarriage</t>
  </si>
  <si>
    <t>Traffic enforcer naman trip ni Mar Roxas ??????</t>
  </si>
  <si>
    <t>Grabe tong si Binay. Kumu quota sa ads ah????</t>
  </si>
  <si>
    <t>Kung si Binay, may commercial na Nognog, Pandak, Laki sa Hirap, may mas MATINDI pa diyan. :) #speedtip https://t.co/8M0dA7b5K1</t>
  </si>
  <si>
    <t>Iboboto ko talaga tong si binay eh nakikita ko ang future ng bansa sakanya ????</t>
  </si>
  <si>
    <t>Mar Roxas won it for me. #imho #MarWithAPlan  https://t.co/OPMLZVdMBJ</t>
  </si>
  <si>
    <t>Lahat gagawin nyo disperado palibhasa ung mga binayadan nyo du30 p din ang sigaw nakakahiya ang kapal ng mukha nyo</t>
  </si>
  <si>
    <t>Yun yung 25% sa survey ni Mar Roxas HAHAHA https://t.co/kSIPKRqjXc</t>
  </si>
  <si>
    <t>Mar Roxas will be best for the economy - The Standard https://t.co/5uy73dU91R Ituloy na natin ang pagiging Asia's Bright Spot. #SwitchToMAR</t>
  </si>
  <si>
    <t>Nice Try Roxas ?? Wag ka nalang pumasok sa Politika mas mabuti ?? Lord, PH VOTE DUTERTE na yan Please? ??
#DayaangDILAW ?</t>
  </si>
  <si>
    <t>VP Jejomar Binay at Sen.Miriam Santiago,dadalo sa Presidential Forum ngayong araw. #BilangPilipino #aksyonsaumaga https://t.co/n1Ly0Z3Zpj</t>
  </si>
  <si>
    <t>Even in his ads, VP Binay was lying. No truth to Binay advertising. If in the ads he is lying, what more when President? #PoliticsPH</t>
  </si>
  <si>
    <t>lies lies lies mar roxas.</t>
  </si>
  <si>
    <t>How many times I am going to convince you guys that Roxas is a greater evil than Binay. Tira nang tira kay Binay tikom naman 'pag kay Roxas.</t>
  </si>
  <si>
    <t>@SOLITUDEUNICE gago hahhahaha calling the attention of jake ejercito substitute binay pls</t>
  </si>
  <si>
    <t>No worries kung si Binay ang mananalo! #binayforpresident</t>
  </si>
  <si>
    <t>@Estradakarenc @theNAVIncicode mura yan ni binay ano ka ba! ??. PUNYEYA!</t>
  </si>
  <si>
    <t>Di ba INC si Kathryn Bernardo? Pero yung iniendorse niya ay si Mar Roxas. Haha! Disadvantages of being an INC cult member. ????</t>
  </si>
  <si>
    <t>"@MisterBanatero: Kailangan bang apihin at laitin ang mga guro o teachers? No to Binay kapag ganyan #NogNogHambog"</t>
  </si>
  <si>
    <t>Hows desperate u r? MAR ROXAS kahit ano na kseng paninira sa isa.</t>
  </si>
  <si>
    <t>angat prin sa ratings ikaw desperadong desperado na.hahaha nkakatawa ka</t>
  </si>
  <si>
    <t>Nakakainis yung commercial ni binay na nognog, pandak chuchu. ??</t>
  </si>
  <si>
    <t>Gonna dress up like Binay for Halloween ??</t>
  </si>
  <si>
    <t>BWAHAHA!</t>
  </si>
  <si>
    <t>MAR ROXAS NATION</t>
  </si>
  <si>
    <t>DUTERTE GRAND RALLY</t>
  </si>
  <si>
    <t>#Love4POE</t>
  </si>
  <si>
    <t>#MIRIAMREDvolution</t>
  </si>
  <si>
    <t>#KathNielASAPMayPasabog https://t.co/kWFegHXQ9L</t>
  </si>
  <si>
    <t>VP Binay hits Philippine team vs China in The Hague; pushes for bilateral talks because "PH needs China's money" https://t.co/mBslKB6X7N</t>
  </si>
  <si>
    <t>Ilagan: Some voters said they voted for Binay, but says receipt showed vote for Roxas. @PhilippineStar #BilangPilipino</t>
  </si>
  <si>
    <t>RT @Chip2chip2: @assiprofm Yes! Very happy. Minsan napapagalit ang mga kapalmuks na Marcoses, Binay clan, Estrada &amp;amp; GMA dynasty pahabol pat…</t>
  </si>
  <si>
    <t>President Putin of Russia. No entourage. VS our VP and BSP President. Tangna talaga si Binay. Pabebe? https://t.co/Kj4nLsc9Ki</t>
  </si>
  <si>
    <t>Ano na naman kaya way ni Binay para ipahiya sarili niya mamaya. Dati kodigo. Baka ngayon may dala na siyang solman. ??????</t>
  </si>
  <si>
    <t>@abbycerres Binay mode ??</t>
  </si>
  <si>
    <t>RT @iamkarendavila: Abi Binay runs for Makati Mayor on #ANCHeadstart now! Check out her T-shirt! https://t.co/EXMTusCL6H</t>
  </si>
  <si>
    <t>MINALIIT NIYA ANG MGA TEACHERS. YAN SI BINAY! ONLY BINAY ONLY BINAY #NogNogHambog</t>
  </si>
  <si>
    <t>Take note! Wala pa sa gobyerno si Grace Poe nung nabili niya ang mga ari-arian sa ibang bansa. Kaya hindi niyo... https://t.co/j6fhV1g5tK</t>
  </si>
  <si>
    <t>LP denies being source of anti-Binay ads https://t.co/8CEWkToCYO https://t.co/rlGtjmoOCq</t>
  </si>
  <si>
    <t>Pero if I'd choose between them, I'd prefer Binay. At least kita ang output</t>
  </si>
  <si>
    <t>NO TO MAR. NO TO BINAY. YES TO I DON'T KNOW.</t>
  </si>
  <si>
    <t>Binay topping the survey for 2 consecutive months is scary as hell! #inthenews #madamingtontasapinas #prayforthephilippines ????</t>
  </si>
  <si>
    <t>naging binay na yung kulay ko anobayannnn grrr</t>
  </si>
  <si>
    <t>WTF? MAR ROXAS PANG SECOND PARIN? KAIRITA. DI KO TATANTANAN ANG PAG MONITOR DITO QUEEN YNANG MINION TO. (3RD)</t>
  </si>
  <si>
    <t>If you doubt Duterte, look at Davao.
"  " Marcos Jr, look at Ilocos.
"  " Poe, you have nothing to look at.
"  " Roxas, I'm with you.</t>
  </si>
  <si>
    <t>Desperate times call for desperate measures. Nakakahiya si Poe! ???????? #DU30 #DutertePaRin #Duterte2016 https://t.co/qvBgwhNcrn</t>
  </si>
  <si>
    <t>HHAHAHAHAHAHHAHHA di talaga Bias ang ABSCBN LOL. di maka MAR ROXAS at LENI R. (diko alam partylist nila :(( )</t>
  </si>
  <si>
    <t>Sorry to tell this but it seems Binay is becoming a nuisance candidate.</t>
  </si>
  <si>
    <t>@alden_ism @AldenDefender @ngdahilsaaldub korek. Hahaha. Kasalanan na ni Binay yan.</t>
  </si>
  <si>
    <t>Why wait? UNA should join 75 solons to override veto "@PhilstarNews: Binay camp vows SSS pension hike if elected https://t.co/k5m3Ajx24G"</t>
  </si>
  <si>
    <t>Mar Roxas supporters are desperate. Lahat ng issues pinapatulan at pinapalaki.</t>
  </si>
  <si>
    <t>(TV PATROL) as of 7:18pm</t>
  </si>
  <si>
    <t>DUTERTE: 7.7 Million</t>
  </si>
  <si>
    <t>POE: 4.4 Million</t>
  </si>
  <si>
    <t>ROXAS: 4.2 Million</t>
  </si>
  <si>
    <t>BINAY: 2.6 Million</t>
  </si>
  <si>
    <t>SANTIAGO: 821K</t>
  </si>
  <si>
    <t>SEÑERES: 11K</t>
  </si>
  <si>
    <t>Ang Pangulo ko ay si MAR ROXAS. I-share mo 'to sa 25 na tao within 30mins... Magkakaroon ka ng SOBRE, wag kang... https://t.co/tXcvApN5lI</t>
  </si>
  <si>
    <t>Imagine a scenario where Binay wins the presidency and the Philippines becomes Republic of Corruption.</t>
  </si>
  <si>
    <t>Kay Binay, Gaganda ang Buhay ng Sambayanang Pilipino! 
@nancybinay 
Many issues throw to him. In aid of election. https://t.co/o5LTjJEc13</t>
  </si>
  <si>
    <t>Its Not Done Yet</t>
  </si>
  <si>
    <t>MAR Daang Matuwid</t>
  </si>
  <si>
    <t>I VOTE ROBREDO</t>
  </si>
  <si>
    <t>LABAN LENI</t>
  </si>
  <si>
    <t>@MARoxas @lenirobredo</t>
  </si>
  <si>
    <t>Wait nag aral si Poe #PiliPinasDebates2016</t>
  </si>
  <si>
    <t>Sana Hinack nio na lang accnt Ni BINaY, ROxas at POE.. TUtal malapit na election, dun kyo magsabi ng hinaing nio!! #ALDUBTheVisitor</t>
  </si>
  <si>
    <t>Mar Roxas visits vote-rich Pangasinan again | alexisbromero</t>
  </si>
  <si>
    <t>His pal shot dead, Binay vows some serious crimefighting; to name Honasan anti-crime czar https://t.co/Yk73HOujnX https://t.co/qP5jLZzpPh</t>
  </si>
  <si>
    <t>#2 nas Mar Roxas. Huhuhuhu</t>
  </si>
  <si>
    <t>Daniel padilla does have a point tho I think the people just reacted badly because he was supporting Mar Roxas.</t>
  </si>
  <si>
    <t>@NicasdfghjkLary @Harianedniden @ABSCBNNews wow iba iba pananaw hahaa sabagay dito rin samin puro Mar Roxas-Robredo kaloka</t>
  </si>
  <si>
    <t>@AngeloJawili hala di naman dahil kay binay hahahaha :/</t>
  </si>
  <si>
    <t>@iamcaaarl ina nya kamo. Muka syang burat ni binay</t>
  </si>
  <si>
    <t>If Marcos or Binay would win this election then I guess hindi pa din alam ng mga Pilipino ang worth natin. Kailan pa? #PHVote #NeverAgain</t>
  </si>
  <si>
    <t>HAHAHAHA! FACEPALM MAR ROXAS https://t.co/oMWcLhSpUo</t>
  </si>
  <si>
    <t>The P2.2B Makati carpark project was completed in 5 phases&amp;amp;1 design phase, spanned through the terms of  Binay, Sr. to  Binay, Jr as mayors.</t>
  </si>
  <si>
    <t>Oh, no. Binay? Really, people? UGH https://t.co/nBtfkv3VT5</t>
  </si>
  <si>
    <t>Lagi nalang nila binubully si Binay ??</t>
  </si>
  <si>
    <t>at di tulad nang iba marami nang nagawa. yan si binay my baby.? #binaygaming https://t.co/W2mmPvUHmM</t>
  </si>
  <si>
    <t>"Sino ba si nognog?" Puta hahahahahahahahaha! Ano ba binay!</t>
  </si>
  <si>
    <t>Me to Roxas: Usap tayo,  kingina kang ulol ka, ano na namang kaestupiduhan ito #PiliPinas #DU30</t>
  </si>
  <si>
    <t>@vainsantos si Daniel Padilla daw, kay Mar Roxas</t>
  </si>
  <si>
    <t>Liberal Party standard bearer Mar Roxas was Secretary of the Department of Transportation and Communications... https://t.co/IT8NVzZPJ9</t>
  </si>
  <si>
    <t>It's funny how the dispute between Roxas, Binay, and Duterte never ends while Poe and Miriam sits quietly in one corner minding their own.</t>
  </si>
  <si>
    <t>BINAY MUKA MO HINDI KA MANANALO (sana) MAHUHUKUMAN ANG MUKA MO</t>
  </si>
  <si>
    <t>Gusto ko man manalo si Leni pero tingin ko nandun pa din ang Aquino-Roxas power kapag VP siya. Sunud-sunuran lang siya if ever #Halalan2016</t>
  </si>
  <si>
    <t>Pakyu BINAY</t>
  </si>
  <si>
    <t>#ALDUBUNTOLDStories</t>
  </si>
  <si>
    <t>but bruh i'd choose duterte over mar roxas anyday???!!!</t>
  </si>
  <si>
    <t>epic fail un pagfocus kay Binay knina sa crowd, nagblend lng sa dilim nde xia makita! #PiliPinasDebate2016</t>
  </si>
  <si>
    <t>Mar Roxas si Duterte naman ang gusto namen iboto sa Presidente ?? so shut up ka nalang</t>
  </si>
  <si>
    <t>Wait. Di pa daw nakaka-move on si Binay.</t>
  </si>
  <si>
    <t>Investors wary of a Binay win–EIU https://t.co/7RGCJhbmMu</t>
  </si>
  <si>
    <t>Binay on empowering poor.</t>
  </si>
  <si>
    <t>yung ad ni binay nako</t>
  </si>
  <si>
    <t>Nakakairita pagmumukha ni Binay.</t>
  </si>
  <si>
    <t>Because they are desperate.</t>
  </si>
  <si>
    <t>DUTERTE TILL THE END https://t.co/wA5L9oQ33O</t>
  </si>
  <si>
    <t>Grabe, Mr. Mar Roxas show some balls... Roxas to Poe #ALDUBLoveLock</t>
  </si>
  <si>
    <t>With the STAGNANT 15% on surveys, the @Iglesia1914 ni Cristo INC will NOT VOTE #PHVoteRoxas, @Politiko_Ph! They'll vote #PHVotePoe! #PHVote</t>
  </si>
  <si>
    <t>I actually tell my studes I am stressed by the thought of Binay winning next year. I explain why..</t>
  </si>
  <si>
    <t>THE STANDARD: UPDATE: Binay denies Nielsen Phils. report that he is the biggest TV ad spender among presidential candidates.</t>
  </si>
  <si>
    <t>Tang bINAy mo Poe Mar! HAHAHAHAHAHA #HalalanResults</t>
  </si>
  <si>
    <t>Mar will take us to the top and Leni will remind us to keep our feet on the ground. #bayangmatuwid #roxasrobredo2016</t>
  </si>
  <si>
    <t>Binay: "Tatanggalin natin ang corporate tax. Para income tax, para wala ka nang bayaran."
Besh saan tayo kukuha ng nanakawin mo besh? ??</t>
  </si>
  <si>
    <t>A nation led by Mar Roxas is a nation full of bloated "tuwid na daan" adhering crooks who are insensitive to the plight of the public.</t>
  </si>
  <si>
    <t>Puro binay, srsly</t>
  </si>
  <si>
    <t>Sabi sa balita si Roxas naman pala talaga ang top ads spender! Siniraan pa si VP Binay, haaay. #GoBinay #OnlyBinay #BinayPaRin</t>
  </si>
  <si>
    <t>iboboto ko si binay kase may cake parati dito pag birthday ng lola ko. HAHAHAHAHA</t>
  </si>
  <si>
    <t>Yan ang Boy Scout! Yan si Binay! https://t.co/JbiKh3x8ae</t>
  </si>
  <si>
    <t>Ano namang problema kung iendorse ni Dj si Mar? Kesa kay Binay Hahahaha #PSYPagyanig</t>
  </si>
  <si>
    <t>@ABSCBNNews for Binay:Ano laman ng envelopes? (from https://t.co/TBWXxxqxUS) #Halalan2016 #HalalanHugot #truthpls https://t.co/wQRy3UdhTE</t>
  </si>
  <si>
    <t>[NEWS] Binay says more Filipinos are living in poverty  https://t.co/7BiwU9UE1d | via Manila Standard</t>
  </si>
  <si>
    <t>Grabe, Binay booed at Sinulog. Om</t>
  </si>
  <si>
    <t>Enrile to raise Mamasapano issue vs Roxas if admin uses corruption vs Binay https://t.co/iaOxvsTUnV</t>
  </si>
  <si>
    <t>@momblogger and the wife is for Binay naman kaloka!</t>
  </si>
  <si>
    <t>Binay, Gringo visit vote-rich Rizal: Vice-President Jejomar Binay and his running mate Sen. Grin... https://t.co/FYwHpbekkO (via ABS-CBN)</t>
  </si>
  <si>
    <t>Boy:Ano ba gusto mo sa isang lalaki?
Girl:NOGNOG,PANDAK,laki sa hirap at higit sa lahat maraming nagawa.
Ay, pistilan si BINAY ata type neto</t>
  </si>
  <si>
    <t>RT @DProbinsyano: May nagbubuhat ng sariling bangko... etong si Binay kulang na lang magpabuhat habang nakatungtong sa bangko!  https://t.c…</t>
  </si>
  <si>
    <t>RT @_karissaaaaa: Mar Roxas is just PNoy v2.0 Extremely stupid! #NoToMar #TanimBala</t>
  </si>
  <si>
    <t>What enrages netizens:
Poe's praying pics, Poejuangco ??
Binay's 16B stolen funds ??
Duterte's murders, womanizing ??
Mar's comics ????????????
Fun.</t>
  </si>
  <si>
    <t>Nakakabwisit yung campaign song ni binay</t>
  </si>
  <si>
    <t>Nababadtrip talaga ako pag nakikita ko advertisement ni Binay. Badtrip ka Binay</t>
  </si>
  <si>
    <t>Binay: Who owns Hacienda Binay? Do Antonio Tiu ("I'm not his DUMMY") or his GODFATHER? https://t.co/8pkr7D0X6A</t>
  </si>
  <si>
    <t>Fyi sa mga nagbubulagbulagan. Dapat makita to ng mga tatakbo sa #Halalan2016 lalo na si Binay. https://t.co/EVOwoGl3D8</t>
  </si>
  <si>
    <t>Shunga mo Binay. Nag-apologize si Duterte.</t>
  </si>
  <si>
    <t>Sinong na-LSS sa campaign song ! Ni binay ? Kasi ako oo . Only Binat</t>
  </si>
  <si>
    <t>Talks over. That was interesting and i have a better opinion of Mar Roxas. Not sold but he's more capable than i thought.</t>
  </si>
  <si>
    <t>#BREAKINGNEWSNOW:(DEVELOPING)VP Binay is now campaigning in Cavite. | @Jorge_Carino #FlashTweet #FirstOnTwitter #OnlyInThePhilippines</t>
  </si>
  <si>
    <t>Manny Pacquiao leads Senate bets of Binay’s UNA party — source https://t.co/fEUqXelLar https://t.co/0r1sF66tu9</t>
  </si>
  <si>
    <t>#TV5Aksyon | TV ad kontra VP Binay, lumabas kamakailan. Ulat ni @jv_arcena #news5aksyon</t>
  </si>
  <si>
    <t>If totoo tlga un rumors about Abs na mgrrelease sla 2day ng black propaganda against Du30 worth 20m. All i can say is, WHAT A WASTE OF MONEY</t>
  </si>
  <si>
    <t>#Binay on #PHBizCon: next admin should instill a sense of urgency in all gov't processes. @manila_bulletin</t>
  </si>
  <si>
    <t>DUTERTE. KUNG SI ROXAS, E ALAM NA https://t.co/6tuvcKCeU4</t>
  </si>
  <si>
    <t>Yung papa ko inis na inis pag nadadagdagan si MAR ROXAS. #DU30kami</t>
  </si>
  <si>
    <t>My Reaction on the Unofficial election returns.  #DayaangDILAW #Election2016 #Halalan2016 #Roxas #AlamNaThis https://t.co/IS5Xgd1lDe</t>
  </si>
  <si>
    <t>Sprite Be Like.</t>
  </si>
  <si>
    <t>kaso may sumingit. Junjun! Nancy! Si Binay ??</t>
  </si>
  <si>
    <t>Sama ka sakin kasi hindi ka nila sasamahan sa lahat. HAHAHA!</t>
  </si>
  <si>
    <t>Duterte running = Binay Winning?</t>
  </si>
  <si>
    <t>AN OPEN STATEMENT FOR THE CAMPAIGN MANAGERS AND STRATEGISTS NGA MGA BOBO OF POE, ROXAS AND BINAY! MAY IT BE... https://t.co/3hUEus90nG</t>
  </si>
  <si>
    <t>@DZMMTeleRadyo @tedpaylon Binay and roxas are the nightmare of this country. Shut up casiple!</t>
  </si>
  <si>
    <t>sigaw ng aming barangay VP Binay ang magiging presidente pilipinas</t>
  </si>
  <si>
    <t>Enrile: Ano ba 'yung sila at 2 na sinabi mo [na ikaw na ang bahala]? Purisima: Those were Mar Roxas and OIC police dep. dir. gen. Espina.</t>
  </si>
  <si>
    <t>@raggster @Paulelli plot twist. The 500k card was printed by the Binay camp. Binay gets the money. :-P poor Digong supporter.</t>
  </si>
  <si>
    <t>Yung mga kababuyang ginawa ni Binay ang kalkalin niyo wag yung mga ipangbabash kay Yaya Dub! Bakit ang taas ng rating niya sa surveys!</t>
  </si>
  <si>
    <t>Sabi ni Abby Binay sa kanyang campaign as Makati mayor, “Ipagpapatuloy ko ang nasimulan ng aking ama.” --Medyo nakakatakot ito.</t>
  </si>
  <si>
    <t>not listening si Binay, pinakamababa nga daw yung 21% na walang trabaho sa admi. Aquino. LOL. Sabi pa taas daw ng pa taas. Lol.</t>
  </si>
  <si>
    <t>@inquirerdotnet @VPJojoBinay @MJcayabyabINQ Pagpalain po kayo ng Diyos VP Binay, wag po kayo mag sawa na tumulong. #OnlyBinayNangabakIlocos</t>
  </si>
  <si>
    <t>@ImTwoRon Oo, BINAYhay ko ang twitter ko para suportahan si Binay. Hahaha LOL!</t>
  </si>
  <si>
    <t>The teens here in a coffeeshop are ranting about the anti-Duterte Ad aired in Abs-cbn.</t>
  </si>
  <si>
    <t>Ay. Inere din po sa GMA &amp;amp; TV5. Kaya please lang.</t>
  </si>
  <si>
    <t>@giaaroxas Yung nabasa ko kapag blanko, matic kay Roxas tapos pag si Duterte, kay Roxas din. Ewan ko lang sa lahat.</t>
  </si>
  <si>
    <t>Jusko binay isip bata inaaway nanaman si Roxas. Palibhasa totoong magna pwe very wrong ???? binay ???? #PiliPinasDebates2016</t>
  </si>
  <si>
    <t>Kaya siguro nagboo ang mga LP sa sinulog kasi talo na si mar roxas! Go Binay! #binayforpresident #NogNogSinunog  https://t.co/to5Cmlag8d</t>
  </si>
  <si>
    <t>Process of elimination. I am not voting for Binay.</t>
  </si>
  <si>
    <t>@COMELEC @bangsamoro_ @cnnphilippines kndly investigate on this which happens in Tamparan, LDS. They shed Duterte, Roxas printed on receipt.</t>
  </si>
  <si>
    <t>Nag-SONA na ba si Binay kanina?</t>
  </si>
  <si>
    <t>RT @xpeanutgalleryx: you know how much makati biz club hates binay's office?</t>
  </si>
  <si>
    <t>he polled lower than DOTC [-61.9%] binay [-76.3%] &amp;lt;- 14.4%</t>
  </si>
  <si>
    <t>h…</t>
  </si>
  <si>
    <t>BAKIT SI MAR, kasi hindi si duterte, hindi si poe, hindi si binay at hindi rin si santiago.</t>
  </si>
  <si>
    <t>NAG DECLAIM NA SI BINAY</t>
  </si>
  <si>
    <t>RT @trendinaliaPI: 6. HakotAwards DARREN</t>
  </si>
  <si>
    <t>8. VP Binay</t>
  </si>
  <si>
    <t>9. Alma Moreno</t>
  </si>
  <si>
    <t>2015/11/11 10:36 PHT #trndnl htt…</t>
  </si>
  <si>
    <t>Kung pwede lang akong bumoto Poe at Cayetano ang iboboto ko. Hoho. ???????? #AnimoAflame</t>
  </si>
  <si>
    <t>Hoy! Kung mananalo yang si Palengke Boy ewan ko na lang! GOOD LUCK! Sa inyo!  DUTERTE TILL THE END SAYANG POE https://t.co/8mMg2p38SS</t>
  </si>
  <si>
    <t>Ayaw ko makita mukha ni roxas katabi ang mukha ni duterte HAHAHAHAH</t>
  </si>
  <si>
    <t>Roxas to Poe grabe kau hinde na kayo nahiya magsa2nib pwersa kayo lahat para ky Duterte kakaiyak grabe sobra na kami naaawa sa mayor namin.</t>
  </si>
  <si>
    <t>Santiago or Duterte? Hmmm. They're both good.</t>
  </si>
  <si>
    <t>tara na sa pagbabago hatid ni VP Binay!</t>
  </si>
  <si>
    <t>#SCAdik</t>
  </si>
  <si>
    <t>Bobo si Daniel kasi pinili nya si Mar Roxas!? Lul! Mas bobo kayo kasi pinili nyo sa d30 na mamamatay taoooo!!!!!</t>
  </si>
  <si>
    <t>Siguraduhin niyo lang na si Mayor Duterte ang panalo paggising ko pag si Roxas yan babatuhin ko si Korina ng Sandugong tsinelas ????????</t>
  </si>
  <si>
    <t>A validation of DAANG Matuwid contrary to claims of critics Binay has a higher NO or SMALL TRUST compared to PNoy https://t.co/LvsiV2LzQP</t>
  </si>
  <si>
    <t>si Duterte at si Poe una sa survey malaking kalokohan #OnlyBinayUNAsaSeniorCitizen</t>
  </si>
  <si>
    <t>Mar Roxas  5k mo kapalit ng anim na taon na kagaguhan niya sa palasyo. nfw! https://t.co/JHebQQ4A1Q</t>
  </si>
  <si>
    <t>.@MiriamLines Grabe ka naman kay Pareng Binay, pero may point ka.</t>
  </si>
  <si>
    <t>Ang daming commercial ni BINAY, daming nakurakot ah? :)</t>
  </si>
  <si>
    <t>Muntik ko mkuha yung tshirt ni Binay huahua</t>
  </si>
  <si>
    <t>Pareho na kayo ni Binay ng depensa. "Paulit-ulit na lang; may mga naninira etc". Fact remains there are questions you both need to address.</t>
  </si>
  <si>
    <t>Boy Abunda: kaibigan,usap tayo.
Mar Roxas: Sen  poe, mag-usap tayo.</t>
  </si>
  <si>
    <t>Nasa atin na ang momentum. Handa na ang makinarya at ang silent majority. #RoxasRobredo SA INANG BAYAN https://t.co/rx80d2VNwF</t>
  </si>
  <si>
    <t>@manila_bulletin @SenGracePOE Definitely NOT you, NOT binay NOT duterte. No Trapo??</t>
  </si>
  <si>
    <t>Dear binay, umuulan na naman, alam mo na gagawin mo ha hahahah.</t>
  </si>
  <si>
    <t>Honasan sa umano'y farm ni Binay sa Batangas: Di ko siya natatanong tungkol doon. #DZMMTeleIkawNaBa #Halalan2016</t>
  </si>
  <si>
    <t>Binay na yan</t>
  </si>
  <si>
    <t>Mar Roxas pls shut up. Thank you.</t>
  </si>
  <si>
    <t>bakit si roxas ayaw pumunta? di lang kasi boo abutin niya! GO VP BINAY! #binayforpresident #NogNogSinunog #onlybinay https://t.co/3uUDTORy10</t>
  </si>
  <si>
    <t>3 debates. Rogelio pa rin damit ni Binay. Si Poe yung puti pa rin. Last na ito, focus na sa issues, wag personal life
#PiliPinasDebates2016</t>
  </si>
  <si>
    <t>Meanwhile, Ombudsman upholds charges against VP Binay and Mayor Binay. Do we really want another President who is untrustworthy?</t>
  </si>
  <si>
    <t>Pwede bang Duterte-Santiago nalang? Wag na yan si Cayetano!</t>
  </si>
  <si>
    <t>Hahha. Wala kang maloloko diyan binay. ?? https://t.co/1jtZig9V6I</t>
  </si>
  <si>
    <t>f*ck you ka binay</t>
  </si>
  <si>
    <t>Checking out some videos from last night's debate.</t>
  </si>
  <si>
    <t>Binay was an embarrassment. I have developed a strong... https://t.co/RUB7K66YpJ</t>
  </si>
  <si>
    <t>Para kang si Mar Roxas. Papogi ng papogi sa harap ng camera. Kapag wala ng camera wala na. Galing mo eh</t>
  </si>
  <si>
    <t>Imo, to vote for Binay is to vote for corruption.</t>
  </si>
  <si>
    <t>@Jsnbrrg pag si mar roxas naman, mapupunta ka sa tuwid na daan, pero di mo alam kung papunta saan. ?? oha ryhme!!! hahaha</t>
  </si>
  <si>
    <t>Hindi tayo magkapareho ng buhay. Hindi ko gugustuhin na magkapareho tayo ng buhay. Hindi ako magpapatulong sa iyo. Kakaiba ka Binay.</t>
  </si>
  <si>
    <t>Srsly Mar Roxas? Have you been watching the news lately? May pinaglalaban ka palang kontra bando eh. Tsktsk. You... https://t.co/sijZWsTyD6</t>
  </si>
  <si>
    <t>Puro kayo sandro marcos! Bakit hndi nalang kayo sa anak ni binay.</t>
  </si>
  <si>
    <t>@TheCoupleMsgs pupunuin nya lang ng pandaraya dahil kay mar roxas.</t>
  </si>
  <si>
    <t>Disgusted by the sponsored content I'm seeing on Fb against Grace Poe. Really? Debate her on issues, not propaganda!</t>
  </si>
  <si>
    <t>Di bagay kay Mar ang magmura pero yung rally na iyon ay rally ng mga galit kay GMA. Si Binay now friends na w/ GMA. https://t.co/04kv2lRPbF</t>
  </si>
  <si>
    <t>Vice President Jejomar Binay's and other UNA candidates' motorcade to start in a few.</t>
  </si>
  <si>
    <t>Dami haters ni fafa Mar Roxas ah ????</t>
  </si>
  <si>
    <t>I VOTE ROXAS #Halalan2016 Mar Daang Matuwid RORO RISING Lord, we lift everything to You.</t>
  </si>
  <si>
    <t>That debate was heated! But in the end, we have one goal in common: to help Binay become the President in 2016! #Binay2016 @vanedeveyra</t>
  </si>
  <si>
    <t>Number 2 na si Poe. Mas okay na. Atleast hindi si Mar ??</t>
  </si>
  <si>
    <t>DAILY TRIBUNE Headlines [Tuesday - 02.16.16]:
-Binay keeps SWS poll lead
-Marcos gains, ties with Chiz in VP... https://t.co/sZEgfVnOEt</t>
  </si>
  <si>
    <t>mahahati votes para kay Santiago o Duterte tsk</t>
  </si>
  <si>
    <t>Hindi ba pwedeng Duterte for President then Santiago for Vice? Or vice versa.... goshhhhh</t>
  </si>
  <si>
    <t>Kay Binay..Pera syempre.. :)</t>
  </si>
  <si>
    <t>TheSweetest YlonaGarcia https://t.co/WIGv6sSemf</t>
  </si>
  <si>
    <t>Toni: "Ano ang katangian niyo kung kaya't dapat kayong maging Big Winner?"
Binay: "Nognog, pandak, at laki sa hirap."?</t>
  </si>
  <si>
    <t>Dear Binay, why are you even on that debate?! You wasted 1 minute of my life</t>
  </si>
  <si>
    <t>If Mar feels *that* strongly about not letting Duterte win, why doesn't he make the ultimate sacrifice again?  #AtrasRoxas</t>
  </si>
  <si>
    <t>Gaganda ang buhay kay Binay #MTVStars Taylor Swift</t>
  </si>
  <si>
    <t>Only Binay lalalalala</t>
  </si>
  <si>
    <t>@Politiko_Ph @VPJojoBinay @mannypinol DUTERT TO BINAY: MAGNANAKAW, OI KELAN LANG DYAN KA SA RILES SA MAYAPIS TUMATAI https://t.co/3MhMGiHbSe</t>
  </si>
  <si>
    <t>@kenteresting SOBRANG DAMING LIBRE TAPOS AALISIN PA NIYA TAX NG 30k below. STFU ?????? don't us binay pls</t>
  </si>
  <si>
    <t>Toni: "Ano ang katangian niyo kung kaya't dapat kayong maging Big Winner?"
Binay: "Nognog, pandak, at laki sa hirap."</t>
  </si>
  <si>
    <t>VP Binay presents 3 of UNA's senatorial line-up (Kiram, Langit, Montaño). #BilangPilipino @mongualvez https://t.co/v9Zs1uwqgc</t>
  </si>
  <si>
    <t>@chankpc haha yeah, some people say that. I don't why but I haven't said anything about Grace Poe. Norzagaray, Bulacan is my hometown.</t>
  </si>
  <si>
    <t>Palasyo: Binay camp ang namumulitika sa kaso</t>
  </si>
  <si>
    <t>Binigyang-diin ng Malacanang na batay sa ebidensya at walang... https://t.co/zCAqT8WO0Z</t>
  </si>
  <si>
    <t>Roxas at Trillanes magtago na kayo uunahin kayo ni Digong ??????</t>
  </si>
  <si>
    <t>how come Binay, Poe and Roxas have higher points than MDS???????? What's wrong people? What's wrong???? TELL ME!!!!!!!! TANGINA NIYO</t>
  </si>
  <si>
    <t>Hacienda-Meron kaming mga properties. Pero ekta-ektarya lang yun at hindi naman hasyenda. Namana ko lang ‘yun .Binay https://t.co/mMA3SBRulW</t>
  </si>
  <si>
    <t>#TV5NewsAksyon Poe, hindi raw ipagpapalit ni Chiz kay Binay https://t.co/PkX8uFYoHQ</t>
  </si>
  <si>
    <t>SHAME ON YOU! "@ayeemacaraig: 3rd and 4th year students of Cavite State Univ were required to watch Binay speech, classes suspended #phvote"</t>
  </si>
  <si>
    <t>Mar Roxas, Leni Robredo #iVoted</t>
  </si>
  <si>
    <t>Duterte announces alliance with Cavite's Jonvic Remulla - GMA News https://t.co/aNxT2wIFuR #Cavite #news</t>
  </si>
  <si>
    <t>Puro salita, pero walang gawa. Yan si Mar Roxas. #NoToMarRoxas #NoToLP</t>
  </si>
  <si>
    <t>Honasan belies crowd at Sinulog booed Binay https://t.co/tcNk64d3ph via @gmanews</t>
  </si>
  <si>
    <t>When freaking Binay admitted his sin lol http://t.co/yUAEmcHDnd</t>
  </si>
  <si>
    <t>@attyvera Kung si noynoy ay si boy sisi. Pano pa pag si mar roxas na upo "Bahala kayo sa buhay nyo". #boywalampake #stupid</t>
  </si>
  <si>
    <t>Yan si binay https://t.co/Qk2iuE0j4F</t>
  </si>
  <si>
    <t>Roxas just pushed the panic button. But is it too little, too late to stop Duterte? #PHVote #Halalan2016</t>
  </si>
  <si>
    <t>DUTERTE/POE/SANTIAGO</t>
  </si>
  <si>
    <t>PAG WALANG NANALO SA TATLONG TO EWAN KO NALANG RIP PHILIPPINES</t>
  </si>
  <si>
    <t>I don't think Binay's self-degrading tv commercials will be effective to the people. Parang paawa yung dating eh. #nognog #pandak</t>
  </si>
  <si>
    <t>Duterte is giving us manyaks a bad name :(</t>
  </si>
  <si>
    <t>Nasusuya ako pag may nakikita akong Binay sa newsfeed. Hays</t>
  </si>
  <si>
    <t>Ayaw mo kay Duterte?? Si Grace Poe ba ang iboboto mong presidente? o si Binay o si Mar Roxas?  eto panoorin mo... https://t.co/aUOmPv21AA</t>
  </si>
  <si>
    <t>P*ta ka Mar Roxas ka! https://t.co/hfUYDY17Jo</t>
  </si>
  <si>
    <t>Malapit na ang eleksyon. Ang daming nagtatransform. Hi vp binay :)</t>
  </si>
  <si>
    <t>PAG YANG SI MAR ROXAS NANALO, DINAYA!?? #Election2016 #HalalanResults</t>
  </si>
  <si>
    <t>Super obvious na pinapatamaan ni Roxas si Binay sa tv ad niya lol ang childish ng presidentiables ng Pilipinas :((</t>
  </si>
  <si>
    <t>Pinipilit mo Roxas To Poe ...bakit ? Ayaw nyo pong manalo si DUTERTE..</t>
  </si>
  <si>
    <t>BURN BINAY... OOOPS YOU'RE ALREADY BURNED https://t.co/eNFxOfVsFY</t>
  </si>
  <si>
    <t>Basta Grace is def not on my list anymore. Bilis bumaligtad ni ate, Duterte over Querubin as crime czar? Nasaan na integrity mo ateng?</t>
  </si>
  <si>
    <t>NIRERESPETO PARIN KITA BILANG TAO PERO BILANG MAR ROXAS KADIRI KA TANGINAMO BOBO! HAHAHAHAHAHA https://t.co/MtkelWSUe3</t>
  </si>
  <si>
    <t>Day 3. VP Binay hits PNoy's conditional cash transfer program,  cites ADB study saying 30 percent of… https://t.co/lbtDHkg86X</t>
  </si>
  <si>
    <t>ang bobo ni binay grabe</t>
  </si>
  <si>
    <t>pathetic move Mar Roxas  #AyawSaDILAW</t>
  </si>
  <si>
    <t>Magji-gym dahil sa Chickenjoy kagabi</t>
  </si>
  <si>
    <t>Tapos pi-pickup ng calamansi pie mamaya kasi pinakita ni @ixrated</t>
  </si>
  <si>
    <t>Kasalanan pareho ni Binay.</t>
  </si>
  <si>
    <t>@dzbb @gringo_honasan #IkawNBaHonasan bakit ka tumakbo biang ka tandem ni Binay n akusado sa maraming katiwalian</t>
  </si>
  <si>
    <t>@MsRhodoraSaile pnasabe ko na kay lolo binay otw na si mcdo hihihihihi</t>
  </si>
  <si>
    <t>VP Binay: I will not concede.</t>
  </si>
  <si>
    <t>Read here to know his reason: https://t.co/EjJ8kbXs6o</t>
  </si>
  <si>
    <t>Binay or Duterte? — Pwede or? https://t.co/T9PWYSFliF</t>
  </si>
  <si>
    <t>RT @normanhamto: Binay ad: Ang NogNog ay ang bawat Pilipinong bilad sa araw.</t>
  </si>
  <si>
    <t>Me: ABA WAG MO KONG DINADAMAY DYAN.</t>
  </si>
  <si>
    <t>[TOP STORIES] Binay bucks VAT hike from 12 to 14% https://t.co/J2fUbfWeus | via Journal Online</t>
  </si>
  <si>
    <t>Naku Duterte pinasaya mo lang si Binay sa pagtakbo mo tsk tsk.?? mahahati lang bot niyo ni Santiago????</t>
  </si>
  <si>
    <t>Kung gusto ninyong mapanuod ang Story nina Mar Roxas, Duterte etc! Hala mag sibayad kayo. Kung maka-Bash kayo.  #MMKIna</t>
  </si>
  <si>
    <t>mayor duterte is a threat for mar roxas because when digong won as the new president of the philippines, mar will be in jail. ?? #AyawSaDILAW</t>
  </si>
  <si>
    <t>Nakakasawa ang ad ni Mar Roxas. ??????</t>
  </si>
  <si>
    <t>Poe- unprepared, reading foundling narrative; Duterte - missed on Marcos history; Binay - promised the heavens. https://t.co/BRbtoXgVLF</t>
  </si>
  <si>
    <t>Binay to provide assistance for the poor.</t>
  </si>
  <si>
    <t>Puro lang kau paninira alam nyo kasing npakalakas ni VP Binay dba ? #OnlyBinayParehoTayo</t>
  </si>
  <si>
    <t>Pera mo? Wow.</t>
  </si>
  <si>
    <t>repost from my fb acct: 'dapat VAT na lang alisin ni Binay. para damay lahat.. walang IF/ELSE syntax error!'</t>
  </si>
  <si>
    <t>Magtulong tulong sana at magkaisa ang taumbayan upang makasuhan na at maipakulong ang mga Binay na nagnakaw sa... https://t.co/LU1Gjak2Sk</t>
  </si>
  <si>
    <t>Binay and Roxas are trying to be a COMEDIANS. :( Bat di kayo nag FunnyOne?</t>
  </si>
  <si>
    <t>Tangina. Patakbuhin niyo na si Grace Poe kung si Binay lang mananalo.</t>
  </si>
  <si>
    <t>LET THE PEOPLE DECIDE Ayg pag-apil2 Pnoy ug Mar Roxas kay di mo people, Animals mo. gets? chos hahahaha</t>
  </si>
  <si>
    <t>@tatancast @mgvtrb agree. aligning yourself not only with binay but also with poe says a lot about your flawed character...</t>
  </si>
  <si>
    <t>@SoWhatsNews matalino publicist ni Binay. Clap clap. Ipagpatuloy yan.</t>
  </si>
  <si>
    <t>@Gianne1029 RT"@mauro_gia: UPLB students council denies VP Binay was heckled in forum. It was 1 of #BiasABSCBN highly-anti-Binay reporting"</t>
  </si>
  <si>
    <t>Familiar faces? Endoring Binay? Ano ang common sa kanila? Corruption. Ewan ko nalang kung may magpapaloko pa.  https://t.co/c4HKIzMvtX</t>
  </si>
  <si>
    <t>You voted for Duterte but your vote is credited to Roxas phenomenon explained by Ateneo IT... https://t.co/IjvMAzDEV4</t>
  </si>
  <si>
    <t>Wag ka na magsalita Binay pls</t>
  </si>
  <si>
    <t>Makaulit ang political ad ni binay! Why is it shown several times?!? ????????</t>
  </si>
  <si>
    <t>Why not diba? #WalangMaiiwanKayPoe #PoeForPresident #LeniIsMyVP #RobredoNaTayo https://t.co/Zug90gJCF8</t>
  </si>
  <si>
    <t>Binay visits LP mayor in Parañaque, accuses LP of vote-buying https://t.co/ludwDocHMI https://t.co/d945GsQoO3</t>
  </si>
  <si>
    <t>Eto nanaman commercial ni binay</t>
  </si>
  <si>
    <t>MyChoice MyPhoneLOISHUA</t>
  </si>
  <si>
    <t>Still Praying for Mar Roxas!??#Eleksyon2016 #ALDUBinITALYDay1 #DapatTama  https://t.co/imahztECOh</t>
  </si>
  <si>
    <t>@maviktoryaaa Meron akong kakilala talagang maka-Binay. Kung hindi lang mas matanda sa akin, pinatulan ko na. Hahaha.</t>
  </si>
  <si>
    <t>LISTEN | Binay touts experience, competence, twits 'palpak' rivals https://t.co/oZ89Ve53qd https://t.co/x9ULx9eexD</t>
  </si>
  <si>
    <t>Mar Roxas ko ya ??</t>
  </si>
  <si>
    <t>I wanna be your Rody duterte in this world full of Mar Roxas. LOL #AyawSaDILAW</t>
  </si>
  <si>
    <t>It's the batteries of lawyer of the Binay's, against the ombudsman. Oh my, Phil. justice system seems so topsy turvy.</t>
  </si>
  <si>
    <t>Binay bares 5 UNA guest bets https://t.co/YL0OLN9Fjd</t>
  </si>
  <si>
    <t>sayang d talaga maka habol si Santiago ok nalng si Duterte kaysa Kay Roxas https://t.co/zxEpNLkPdZ</t>
  </si>
  <si>
    <t>@ABSCBNNews Kumusta po si Mar Roxas at Ma'am Korina? Sige, politika pa. #biasabscbn</t>
  </si>
  <si>
    <t>Ano ba naman yan Mar Roxas. Umay na ha</t>
  </si>
  <si>
    <t>Not awkward at all? ‘Roxas’ fan thrilled to meet Binay | https://t.co/k3WQqo7Fil #OnlyBinay https://t.co/BfTDP4Rea3</t>
  </si>
  <si>
    <t>And Manila wants Poe and Binay. Consistent. It indicates Manila is not totally an opposition after all (Poe votes). #Halalan2016</t>
  </si>
  <si>
    <t>Kung si binay pa dn mayor ng makati di pa yan suspended wohoooo!</t>
  </si>
  <si>
    <t>Naka 1 million something na si Duterte, 700k kay Poe at Roxas pero si Miriam p@%#&amp;amp; nasa baba pa din?!?! 100k pa lang???? #AnongNangyariPinas</t>
  </si>
  <si>
    <t>Mar Roxas' campaign poster: 
Walang Drama, Trabaho Lang.
Well in real life:
Walang Trabaho, Drama Lang.
#TuwadNaDaan
DUTERTE TILL THE END</t>
  </si>
  <si>
    <t>Seriously? Mar Roxas? https://t.co/MRxMm9DYam</t>
  </si>
  <si>
    <t>Nog nog, pandak, laki sa hirap yan si binay hahahaha</t>
  </si>
  <si>
    <t>Going to Pampanga today and getting ready for the 3rd and last COMELEC Presidential debate! ?? #PiliPinasDebates2016 #POE2016</t>
  </si>
  <si>
    <t>Duterte fanatics in trying to spin his rape joke argue that Binay, Grace and Mar allied with convicted rapist Romeo Jalosjos (1/2)</t>
  </si>
  <si>
    <t>@logiestics and tagal na rin nung mamatay ang anak ni Miriam eh. si Ms Leni Robredo, she did not blame God naman sa nangyari sa husband nya.</t>
  </si>
  <si>
    <t>Parang bagay si Binay at Marcos. Naisip ko lang...  Para isang kampanya lang ng #NoToBinay #NoToMarcos 
Pero nakakatakot ahhh, lakas nyan.</t>
  </si>
  <si>
    <t>"@Paulelli: Stop meddling with INC – Binay tells DOJ | http://t.co/b6ipg6mkAn | Philippine News http://t.co/spxMBStdaj" o ha?!</t>
  </si>
  <si>
    <t>@christophlouie7 Who knows what the next shtick a Miriam Santiago can come up with? Nevertheless, I never really buy her gimmicks</t>
  </si>
  <si>
    <t>Duterte: Dati nagpa-hostage ako in exchange for a child victim. Kung magpapa-hostage din si Mar Roxas, bibilib ako sa kanya. @gmanews</t>
  </si>
  <si>
    <t>No negative ad will make me vote for Mar Roxas. #DuterteTillTheEnd</t>
  </si>
  <si>
    <t>The heck Only Binay ad is, of his projects are funded by PEOPLE's MONEY! So he's not the one helping!!!</t>
  </si>
  <si>
    <t>Binay. You are so damn pathetic.</t>
  </si>
  <si>
    <t>Binay: Nakakahiya. Malapit na matapos ang 6 na taon, ngunit imbes na mawala o mabawasan man lang, mas lalo pang dumami ang mahihirap #PHVote</t>
  </si>
  <si>
    <t>No senator yet present here at the resumption of the corruption allegations vs VP #Binay https://t.co/4HQIeLYmN7</t>
  </si>
  <si>
    <t>KAHIT ISAMA PA NILA SI BINAY HAHAHA</t>
  </si>
  <si>
    <t>#ALDUBFixedMarriage https://t.co/2Ml0kRlmzl</t>
  </si>
  <si>
    <t>#WalangIwananMar Para sa bayan! Solid Mar Roxas at Leni Robredo!</t>
  </si>
  <si>
    <t>Ang pangulo ko ay si Mar Roxas dahil siya ang aking tagapagligtas. Repost this! magkakaroon ka ng sobre at... https://t.co/LkfwtqORpR</t>
  </si>
  <si>
    <t>So sad na mas mataas pa si binay at roxas kay miriam!??????</t>
  </si>
  <si>
    <t>Sinampahan pa ng kaso si Duterte? Wtf! Either Roxas, Poe or Binay lang may pakana nyan.</t>
  </si>
  <si>
    <t>Wag poe dapat DU30</t>
  </si>
  <si>
    <t>BAKIT KAILANGAN MONG MANDAYA MAR ROXAS? #Halalan2016</t>
  </si>
  <si>
    <t>huwag daw tularan ng mga kabataan si duterte sabi ni roxas. sino kaya sainyong dalawa yung wag tularan? ??</t>
  </si>
  <si>
    <t>Lapid,Sotto,revilla,Binay,villar &amp;amp; estrada are still in the senate, Please Alma Moreno #notnow #never.</t>
  </si>
  <si>
    <t>Mukhang dikit ang labanan, magkakagulo talaga, Roxas dumidikit kay Duterte sa partial results. Pati si Robredo. #DesisyonNgBayan2016</t>
  </si>
  <si>
    <t>I really hate binay but one platform stood out from him. According to him, He will reduce req/permits in setting up a business.</t>
  </si>
  <si>
    <t>Ugh! Another annoying from VP Binay. ??</t>
  </si>
  <si>
    <t>Tangnamwaa binay. Ginagawa mong gago at tanga mga Pilipino. Pagbuhulin ko kayo ni Mar Roxas e.</t>
  </si>
  <si>
    <t>RT @ABSCBNNews: Rep. Binay: After all the name calling, nognog, pandak, sino ba may napaaral? Sino ba may napagamot? Sino ba may nagawa na?…</t>
  </si>
  <si>
    <t>@cocoy @manaydo Ngayon alam na kung kaninong ideya ang nega ads ni Binay. #SanaySiPunoDiyan.  #NoToBinay2016</t>
  </si>
  <si>
    <t>Peña denies evicting Abby Binay from Makati field office https://t.co/0zjx0yyNqI</t>
  </si>
  <si>
    <t>RT @cocoy: Grace Poe misunderstood this or was that her ignorance showing?  https://t.co/C32TjX6SNc</t>
  </si>
  <si>
    <t>RT @ItsIMSoliven: nakakairita yung comercial nung kay binay litse ??????</t>
  </si>
  <si>
    <t>Can we all stop accusing Mar Roxas of elitism? By nature of our pol system aren't all candidates elitists?</t>
  </si>
  <si>
    <t>@frtzjeko @celinepryn sige ipagtanggol mo pa yang singit ni binay</t>
  </si>
  <si>
    <t>Poe, Roxas, Binay hit Duterte: Rape is a serious crime, not a joke | https://t.co/YjSWbEao0G #PHVoteDuterte</t>
  </si>
  <si>
    <t>it's obvious that #Duterte will win, but i am not losing hope for #GracePoe haha same with #LeniRobredo not far from #Marcos votes. ??</t>
  </si>
  <si>
    <t>Sa subrang tawanan sa puregold sinita tuloy kami ni Binay  :D :D Hahaha #Laftrip #HotdogPaMore</t>
  </si>
  <si>
    <t>WALA TAYONG MAAASAHAN DIYAN KAY MAR ROXAS, DUTERTE NA TAYO #AyawSaDILAW</t>
  </si>
  <si>
    <t>May nag quote kay batman. May gumamit kay Emilio Aguinaldo.Puro pakitang-tao.Si VP Binay Filipino Forever. Yan ang totohanan #OnlyBinayBFF</t>
  </si>
  <si>
    <t>Binay wealth: Highest jump when he became 2010 VP https://t.co/GFyAVOPfp9</t>
  </si>
  <si>
    <t>Badtrip talaga tong commercial ni binay buset</t>
  </si>
  <si>
    <t>Para sa pagbabago ng Bayan ang boto ko ay Ibibigay ko kay VP Binay dahil sya lang ang karapat dapat na umupo #OnlyBinayInMakatiSanKaPa</t>
  </si>
  <si>
    <t>MAR ROXAS, DAKILANG BOBO ?????? #Halalan2016 https://t.co/2UU2JoSUEj</t>
  </si>
  <si>
    <t>RT @bluevill: Pulse - Binay despite gains in approval and trust  rating - still has the HIGHEST DISAPPROVAL AND DISTRUST RATINGS Para MALIW…</t>
  </si>
  <si>
    <t>RT @v_vangogh: Investors wary of a Binay win–EIU | Inquirer News https://t.co/qbwk7JZgJU</t>
  </si>
  <si>
    <t>Nabuking nang Kawatan Ang mga Binay! AMLC Report is a serious accusation with international repercussions!  https://t.co/pOavx5YRIP</t>
  </si>
  <si>
    <t>Ba't di na lang kasi ganito?</t>
  </si>
  <si>
    <t>Duterte - President</t>
  </si>
  <si>
    <t>Miriam - Vice President</t>
  </si>
  <si>
    <t>Grace - Senate President</t>
  </si>
  <si>
    <t>Nakakaumay na yang nognog ad ni Binay ha</t>
  </si>
  <si>
    <t>[NEWS] Lawyer asks SC to remove Binay  https://t.co/gZnmhBQ18Y | via Manila Standard</t>
  </si>
  <si>
    <t>A paid journalist! Inquirer’s brazen hatchet job vs Binay, a disgrace to journalism | The Manila Times Online https://t.co/2njIHxw114</t>
  </si>
  <si>
    <t>Kainis tong si Mar Roxas desperado na manalo eh! ??????</t>
  </si>
  <si>
    <t>IN THE NEWS: #MarRoxas denies hand in anti-Binay ads</t>
  </si>
  <si>
    <t>https://t.co/8yMyDPPSRh #VotePH2016 https://t.co/RiCeXgIEHA</t>
  </si>
  <si>
    <t>Puro Valentines at Binay amp</t>
  </si>
  <si>
    <t>Duterte o Defensor??  AF hirap pumili</t>
  </si>
  <si>
    <t>Hindi bagito sa public service ang ating pambato. #LabanLeni #RoxasRobredo2016 (Photo from @roxasrobredo on Twitter) https://t.co/tm8OvkXqG6</t>
  </si>
  <si>
    <t>Solid talaga kay Binay ang mga taga Batangas</t>
  </si>
  <si>
    <t>Si Mar Roxas 2nd ? Mamaya aabante na yan sa ikaunang pwesto.  #DayaangDILAW</t>
  </si>
  <si>
    <t>Confirm daw po. Tinanong si Binay kanina na kung may inindorso daw ba siya na Ampatuan. Wala daw sabi ni gago.... https://t.co/Cv0Vvl3bk8</t>
  </si>
  <si>
    <t>TUMATAAS ANG VOTES KAY MAR ROXAS AH! ?? NAKO MAR !!</t>
  </si>
  <si>
    <t>Sigurado ako hindi Goldilocks cake ni Binay for his birthday.</t>
  </si>
  <si>
    <t>@kriziadiego so let's say Mar or Binay won as the president, BBM won't be your VP?</t>
  </si>
  <si>
    <t>#Tv5Aksyon | Poe at Binay, pantay sa unang puwesto sa pagka-presidente sa isang survey. #BilangPilipino</t>
  </si>
  <si>
    <t>Everytime na lang na pinapalabas yung ad ni Binay, tanginaaaaa. Napapa-YUCK ako ng isaaaaaa. Pota talaga.</t>
  </si>
  <si>
    <t>ISA KANG ALAMAT MAR ROXAS ! :D https://t.co/Ccjkdznm2l</t>
  </si>
  <si>
    <t>Go Mar Roxas! (can't stop laughing over this) https://t.co/mpmsMbU2jE</t>
  </si>
  <si>
    <t>"Yung feeling na natatakot kang matulog baka kase pag gising mo biglang si Mar Roxas nanalo" ??????</t>
  </si>
  <si>
    <t>PPCRV Presidential candidate results: (PARTIAL) as of 6:47
1 - DUTERTE-5,084,173
2 - POE- 2,938,878
3 - ROXAS-... https://t.co/G9DPmgnzD4</t>
  </si>
  <si>
    <t>Tibay ng apog nito dinamay pa name ng dyos na ndi daw xa nag kickback... I hate you Binay... https://t.co/41rxSUOU5w</t>
  </si>
  <si>
    <t>wag magsawa dahil hndi mag sasawa si VP Binay</t>
  </si>
  <si>
    <t>Kavouge naman yung commercial ni Binay hahaha Only Binay pamore</t>
  </si>
  <si>
    <t>Naaawa na ako kay Binay sa mga pinaggagagawa nya ngayon. Minsan sa buhay naranasan ko ring maging desperado. ?? Bitay ka sakin ina ka</t>
  </si>
  <si>
    <t>Kausap ang taxi driver kung sino ang iboboto nya, Mar Roxas daw tapos siniraan na si Duterte. Tahimik na lang ako. Hahahahaha! Matanda e.</t>
  </si>
  <si>
    <t>GO VP Binay ikaw ang sagot sa pagbabago at kaginhawaan ng pilipinas.</t>
  </si>
  <si>
    <t>Poe leading, Binay, Roxas, Santiago tumaas (Sa Pulse Asia Survey) https://t.co/0wETdYFSXs</t>
  </si>
  <si>
    <t>RT @stevensarigumba: Crazy Miriam over Duterte.</t>
  </si>
  <si>
    <t>@pearlreads I think I saw him shook hands with Du30 and Poe. MDS and Binay too far. ??</t>
  </si>
  <si>
    <t>DAILY TRIBUNE Headlines [Saturday - 11.14.15]:</t>
  </si>
  <si>
    <t>-SC erred in abandoning condonation in Binay case</t>
  </si>
  <si>
    <t>-Agreement not... https://t.co/3AyO0ZBxaF</t>
  </si>
  <si>
    <t>Pinatay yung chairman ng movement against dynasties si binay to jusko pi</t>
  </si>
  <si>
    <t>RT @TropangMARangal: In between two gentlemen - Daniel 'DJ' Padilla and Mar Roxas (Posted by Mike Planas on Facebook) https://t.co/sgLyQpGF…</t>
  </si>
  <si>
    <t>Mar Roxas: "We will be victorious."
Me: Tignan natin. Wag kalang mandaya so shut up ka nalang!!!</t>
  </si>
  <si>
    <t>idk why but i have this strong urge to break our tv whenever binay's commercial advertisement appear PUCHA</t>
  </si>
  <si>
    <t>congratulations, gardo versoza! you just made it to my shit list ????????????
1. binay
2. tirso cruz III
3. gardo versoza
#mmk</t>
  </si>
  <si>
    <t>Yung mga nababayaran ni Mar Roxas para iboto, nakakababa ng tingin. Nababayaran pala pagkatao niyo ???? #DuterteTillTheEnd #Halalan2016 #DU30</t>
  </si>
  <si>
    <t>Limlingan tells CA: VP Binay dummy firms were originally owned by Mercado - Read: https://t.co/XTUIytCgj4 https://t.co/JBFmsnM9Hm</t>
  </si>
  <si>
    <t>Bakit puro binay? Kasawa.</t>
  </si>
  <si>
    <t>@BilangPilipino  DUTERTE.!! PARA SA KAPAYAPAAN NG PILIPINAS. MAR ROXAS  walang magagawa yan dito sa mindanao. Duterte buong pilipinas kaya.!</t>
  </si>
  <si>
    <t>WAG KAYONG MANOOD NG MINIONS PUTANGINA BIASED SA LP YUN. BAYARAN SILA NI MAR ROXAS</t>
  </si>
  <si>
    <t>Senate Probe Findings:"Plunder in the Sun"! Binay and Son!
https://t.co/vZ1W4colLK https://t.co/ZJ4omNDsi4</t>
  </si>
  <si>
    <t>WAG LANG SI MAR ROXAS dot</t>
  </si>
  <si>
    <t>#Election2016 #Halalan2016  https://t.co/9EwBWFnXrF</t>
  </si>
  <si>
    <t>Sabi nang Prof ko dati sa PolSci, BINAY and POE lang daw yan sa huli. Ayaw ko man maniwala sakanya pero Political Analyst yun eh. ??????</t>
  </si>
  <si>
    <t>On a positive note, Mar Roxas will relieve himself from the stress of the demands of people who seem to be ungrateful for his sacrifices.</t>
  </si>
  <si>
    <t>Mar Roxas is making me sick. Are you that desperate? I dont wanna post anything against you but you're really getting on my nerves!</t>
  </si>
  <si>
    <t>@MyRizalPH @HirapNgPinoy @wordpressdotcom you cant deny the fact that mar roxas cant answer this allegations because they are all true.</t>
  </si>
  <si>
    <t>RT @raymtweets: nakakasuka talaga yang ad ni Binay... kahanay nung sardinas at bleach ??</t>
  </si>
  <si>
    <t>@DibaynLyovido @kendiska May bago ngayong AD si Binay, iyong sa Jollibee .. Walang kutsara at tinidor ! Nagkakamay haha</t>
  </si>
  <si>
    <t>That "Only Binay" ad. Talagang dapat nag-iisa ka lang Binay, nakakatakot pagdumami ka pa. Juskopo.</t>
  </si>
  <si>
    <t>Binay also boasts before barangay capts in Palompon that 2 bgys in Makati receive P200M/P300M budget when he was mayor #VotePH2016</t>
  </si>
  <si>
    <t>Okay.Binay  #PBBTheBigNight</t>
  </si>
  <si>
    <t>@cnnphilippines @davidyusantos Grace Poe @SenGracePOE should show her independence here &amp;amp;not allow association w/ Roxas/LP to drag her down</t>
  </si>
  <si>
    <t>SC asked to oust Binay as BSP president https://t.co/ypo4WGL7dE | via Tempo</t>
  </si>
  <si>
    <t>Can we now criticize Binay because of his corruption charges, very trapo moves, and his obvious thirst for power, and not his skin color?</t>
  </si>
  <si>
    <t>Ulul. Mar Roxas para san ang pag-uusap! Pabebe ka animal!</t>
  </si>
  <si>
    <t>Ang misleading nitong new infomercial ni Binay ha? So kung walang tax saan kukuha ng pondo? Magdodonate ba sya mula sa kaban nya?</t>
  </si>
  <si>
    <t>VP Binay says allegations would backfire to accusers https://t.co/V869JLiTwD | via GMA News</t>
  </si>
  <si>
    <t>2nd IV insertion due to kalikutan sa pagtulog :/ kasalanan ni PNOY to eh sila ni BINAY :/ @ SLU… https://t.co/Qxva6ix6DN</t>
  </si>
  <si>
    <t>Everytime Binay say these things I automatically think of what he's done the past six years as VP. Parang wala. https://t.co/njWypzLYur</t>
  </si>
  <si>
    <t>Kapal ng mukha ni Binay, no? Construction Workers, OFWs do not steal like VP. Only Binay has 200 bank accounts w/o explanation #politicsph</t>
  </si>
  <si>
    <t>Sino raw nagpapaaral at nagpapagamot? Si Binay raw?! Talaga... Pera mo ba ginagamit?!</t>
  </si>
  <si>
    <t>Roxas pa more./.gusto nyo lang talagang corruption ang pilipinas!fuck you sa mga taong boboto kay Roxas at Binay./.</t>
  </si>
  <si>
    <t>Binay is the top spender for tv ads with more than half a billion pesos spent. He said it came from friends. There's cronyism in the making.</t>
  </si>
  <si>
    <t>PURO KASIRAAN NI DUTERTE BUSET PO ????</t>
  </si>
  <si>
    <t>LOOK: 'Binay' sign ala Hollywood rises on Banaue Rice Terraces https://t.co/gQ2bBkt5ou https://t.co/S9bS6xbSJm | via ABS-CBN News</t>
  </si>
  <si>
    <t>Puro du30 at Meriam sa Newsfeed ko. Binay,roxas at Poe. Elbow na ba? Hahaa ??????</t>
  </si>
  <si>
    <t>Patunayan wala pagkakamali,Harapin sila punto por punto,Binay Family.No one is above the law.</t>
  </si>
  <si>
    <t>Langya talaga. Hindi ko matanggap na mas mataas votes ni Roxas at Binay kay MDS.</t>
  </si>
  <si>
    <t>Eh ano nman kung iendorse ni Dj si Mar?  Eh di iendorse mo si Binay. Daming satsat. Haha  #RespectDJPDecisionForMarRoxas</t>
  </si>
  <si>
    <t>The struggle of making Binay a positive editorial cartoon is real.......?? #DU30PaRin #GoSisMiriam #LabanParaSaBayan</t>
  </si>
  <si>
    <t>Let us think beyond May 9. For continued progress and stability, #SwitchtoMar! Better yet #RoxasRobredo na! https://t.co/vThtj4N2uw</t>
  </si>
  <si>
    <t>Nakakatawa yung interview ni Korina Sanchez na Liwanag-Kadiliman ang labanan ni Roxas at Duterte. Ikaw kaya yung evil ??????</t>
  </si>
  <si>
    <t>@tomas_md @bilbil si Binay pagkamayin mo.</t>
  </si>
  <si>
    <t>Di magtataka yung mga tao eh. The one of us mentality.</t>
  </si>
  <si>
    <t>Ganyan si Binay walang pangakog napapako #OnlyBinayNangabakIlocos  https://t.co/aGK3kqpkce</t>
  </si>
  <si>
    <t>I hate bully ! Mar Roxas on wanted president. Wehehehe. Yung totoo ? Pwero biro po ? #SayNOtoABSCBN</t>
  </si>
  <si>
    <t>@MisterHugotero So, Don't judge Mar Roxas if u didn't know the story of his life.</t>
  </si>
  <si>
    <t>Go Disqualification Case for Sen. Grace Poe ... #halalan2016 #binayforpresident #binay2016 https://t.co/4kHAycOfLQ</t>
  </si>
  <si>
    <t>DUTERTE MARCOS O SANTIAGO MARCOS? wag lang san manalo si Only Binay tangina pag yan nanalo dinaya hayop #Duterte2016 #Miriam2016</t>
  </si>
  <si>
    <t>i dont trust jejomar binay !! #StressIn5Words</t>
  </si>
  <si>
    <t>2015/11/11 10:36 PHT #trndnl https://t.co/dRwxiUtCOV</t>
  </si>
  <si>
    <t>Nov. 6: On Ang Probinsyano, saw tv ads of Mar Roxas, Francis Tolentino, Jojo Binay, Grace Poe #epalwatch</t>
  </si>
  <si>
    <t>"Si Binay o si Roxas o si Poe?" (Download your free ebook) https://t.co/LWU9jQsFO7</t>
  </si>
  <si>
    <t>@aranda_grande @stphnpnrnd im not hugot #MarRoxas for president</t>
  </si>
  <si>
    <t>RT @_CEREALKILL3R: President Putin of Russia. No entourage. VS our VP and BSP President. Tangna talaga si Binay. Pabebe? https://t.co/Kj4nL…</t>
  </si>
  <si>
    <t>Roxas next to Duterte? nah, u dont even deserve that spot.</t>
  </si>
  <si>
    <t>RT @inquirerdotnet: Mar Roxas to face Enrile grilling when #Mamasapano probe reopens https://t.co/xcb9p4Leg7 | @MAgerINQ #SAF44 https://t.c…</t>
  </si>
  <si>
    <t>Dapat Du30 then, Santiago ang rank. Hindi Du30 then Roxas. Ugh! ????</t>
  </si>
  <si>
    <t>*nagflash yung commercial ni Binay na may linyang 'pinatunayan ni nognog...etc'*</t>
  </si>
  <si>
    <t>Ate M: Pinatunayan ni nognog na may mas maitim pa sakin.</t>
  </si>
  <si>
    <t>Negro man ako pero hindi kita susuportahan binay ./.</t>
  </si>
  <si>
    <t>Binay's TVC is all about what he have done to Makati. Eh sa buong bansa ano? Wala diba? Naging VP ka, wag puro Makati bina-brag mo.</t>
  </si>
  <si>
    <t>Pero please if not Duterte; please Santiago or Poe na lang po ????????????</t>
  </si>
  <si>
    <t>ETO TALAGA C BINAY https://t.co/LHqjeTeIjf</t>
  </si>
  <si>
    <t>Bakit si @MARoxas ang sinusuportahan nila? Simple. Dahil dala ni MAR sa kanyang plataporma ang buong bansa, hindi ang sarili! #RoxasNa</t>
  </si>
  <si>
    <t>President: Duterte
Vice President: Marcos
Secretary: Santiago
Cleaners: Roxas, Binay, Robredo
#Halalan2016 #Election2016</t>
  </si>
  <si>
    <t>Masyado ka ng Burn Roxas, baka maging kakulay mo na si Binay. #PiliPinasDebate2016</t>
  </si>
  <si>
    <t>Hi, Rep. @kimicojuangco 
Loook this! ??
Dehado si VP Binay. ?????? https://t.co/WV84uqt88I</t>
  </si>
  <si>
    <t>NAKAKAINIS KA GRACE POE</t>
  </si>
  <si>
    <t>Nandito na naman ang ad ni Binay. Kainis</t>
  </si>
  <si>
    <t>VP Binay backs K to 12 with budget hike https://t.co/RQOKOIU021 | via DZRH News</t>
  </si>
  <si>
    <t>This #tanimbala fiasco aside from destroying @noynoyaquino &amp;amp; eventually @MARoxas is giving Binay a hell of a break from the headlines! ????</t>
  </si>
  <si>
    <t>Hoy binay mahiya ka naman sa kulay ng balat mo hindi ka dpat sumali sali sa president election !. Nkkahiya kalang...#gmanewstv</t>
  </si>
  <si>
    <t>Yung totoo kay Pacquiao sa pagsuporta kay Binay??? #whatthefuck</t>
  </si>
  <si>
    <t>BREAKING: @MARoxas calls on Sen. Grace Poe to meet w/ him for unity against looming dictatorship #VotePH2016</t>
  </si>
  <si>
    <t>Binay nixes VAT hike https://t.co/sY61Erorpc</t>
  </si>
  <si>
    <t>That 1.8M partial counted votes for DU30 vs Poe's 1.08M and Roxas' 1.06M. ????</t>
  </si>
  <si>
    <t>Yung tv ads, tungkol kay Binay! Pwe.</t>
  </si>
  <si>
    <t>Bakit kay binay- Oo na binay paulit ulit e!??</t>
  </si>
  <si>
    <t>In a way, 'yung charmlessness ni Mar Roxas 'yung charm n'ya, eh. Or not.</t>
  </si>
  <si>
    <t>@cnnphilippines whether they check or not, at least pumayag si VP Binay, icheck yung mga accounts nya
#OnlyBinayInMakatiSanKaPa</t>
  </si>
  <si>
    <t>i want to be your " miriam " in this world full of " mar roxas "
#MIRIAMforPRESIDENT</t>
  </si>
  <si>
    <t>NA-BINAY ka na ba?! ?? https://t.co/nvV8WOlANY</t>
  </si>
  <si>
    <t>So "anak ni Mar" pala itong si DJP.
Won't be surprised if "Nese Iye Ne Eng Lehet" will be Mar Roxas' campaign jingle.
#NoToMarRoxas #NoToLP</t>
  </si>
  <si>
    <t>Vetoing the Php2K increase for SSS pensioners means ZERO chance for Mar Roxas to become a President.</t>
  </si>
  <si>
    <t>Political ad on respect not a response to Duterte’s rape remark, Poe clarifies: ILIGAN CITY – S... https://t.co/3oRGKC2pez (via GMA News)</t>
  </si>
  <si>
    <t>@ryan_agonciLLo @JOWAPAO_ guys payag ba kau dto? ako papatayin ko yang c binay! https://t.co/BxR78yCm3Y</t>
  </si>
  <si>
    <t>When people ask me who my president is and i answered Miriam...</t>
  </si>
  <si>
    <t>Roxas/Binay fans: good choice huh</t>
  </si>
  <si>
    <t>Du30 fans: wag ka na jan matatalo lang yan</t>
  </si>
  <si>
    <t>RT @bernardokaxth: Dont bash DJ for supporting Mar Roxas. Thats his decision so let it be ??</t>
  </si>
  <si>
    <t>Pucha si Roxas pa ang nasa 2nd Place hindi man lang si Miriam! ?? #SalamatMiriam #Eleksyon2016</t>
  </si>
  <si>
    <t>Good to know i'm not the only one who cringes with every Binay ad or interview.</t>
  </si>
  <si>
    <t>RT TVPatrol: PANOORIN: Mga kontrobersiyang kinasangkutan ni VP Binay https://t.co/1PNlbKMFqw #Halalan2016 https://t.co/ZZtEvWMzC1</t>
  </si>
  <si>
    <t>@Aguzman_29 @y3nskirn the moment she accepted Mar Roxas' offer I lost my respect to her because she sold herself out to the yellow demons</t>
  </si>
  <si>
    <t>#Binay: next admin should push for revised individual tax and corporate rates. #PHBizCon | via @madmiraflor https://t.co/ldTXkrYT9U</t>
  </si>
  <si>
    <t>HINDI NAG VOTE BUY SI SEN.MIRIAM OVER NEGRONG BINAY AT PUTANG INANG ROXAS. Kaya sya 5th rank.</t>
  </si>
  <si>
    <t>Ang dami nilang issue kay Grace Poe, halatang ayaw nila patakbuhin eh</t>
  </si>
  <si>
    <t>Kay Binay parin ako no matter what hahaha ??</t>
  </si>
  <si>
    <t>@societyofhonor  rotten to the core #Binay</t>
  </si>
  <si>
    <t>Sayang naman. Dapat binasa manlang ni VP Binay yung victory speech nya! Hehe. #GanyanKamiSaMakati #SiBinayAngTotoongVP #BinayIsRealVP</t>
  </si>
  <si>
    <t>Wala kayong karapatang siraan si Mar Roxas! Hindi nyo alam kung ano ang mga nagawa niya sa bayan. Wala kayong... https://t.co/sJCWWN9ZOK</t>
  </si>
  <si>
    <t>MALAYA Headlines [Tuesday - 02.16.16]:</t>
  </si>
  <si>
    <t>-Binay still leads; Duterte ties with Poe</t>
  </si>
  <si>
    <t>-VP hardly bothered by... https://t.co/l533NPmnr3</t>
  </si>
  <si>
    <t>Roxas, Poe at Binay. Mabulaklak ang pananalita pero nakatago ang mga sungay, buntot at tinidor sa likod.???? #DUTERTEpresidenteKO #DU30</t>
  </si>
  <si>
    <t>Nog nog nog sumeora /le sings astro's hide&amp;amp;seek/ ang nognog ko na naman pamangkin na po ako ni binay hahahahahahaha!</t>
  </si>
  <si>
    <t>Only Binay??, Only Binay?? #sorrynotsorry ???</t>
  </si>
  <si>
    <t>HOY POE! PURO KA FPJ! BUMALIK KA NGA SA AMERIKA!</t>
  </si>
  <si>
    <t>PRESIDENTE DUTERTE</t>
  </si>
  <si>
    <t>I hate Mar Roxas for being 3rd on the list.</t>
  </si>
  <si>
    <t>@JedzekielG @iamDuterte sobrang nakakapanghinayang, ang indecisive kasi ni duterte, kung kelan tumakbo na si miriam eh.</t>
  </si>
  <si>
    <t>@angeloparasayo @markydiaz13 di nmn hamak na ms may leadership skill si binay. yun ung kailngan, hndi pisikal ang labanan!  #PHVoteBinay</t>
  </si>
  <si>
    <t>Di ko rin gets ang mga sinasabi ni Roxas, pati na din si Binay At Poe. ?? #PiliPinasDebates2016 #Halalan2016</t>
  </si>
  <si>
    <t>so, andito paLa si VP Binay sa hinunangan ???? 
chos! ano na namn ang iboboLa mo samin :3 ????????</t>
  </si>
  <si>
    <t>Ikaw Na Ba: Panayam kay Mar Roxas (Unang Bahagi) https://t.co/AnJNFnFyJY  #DZMMTeleIkawNaBa https://t.co/gU74SOR1P4</t>
  </si>
  <si>
    <t>Nako. Papagupit ako ng buhok pag si Mar Roxas ang nanalo! KUPAL SIYA. DUTERTE PADIN TALAGA AKO ??????</t>
  </si>
  <si>
    <t>Mar Roxas is not a lesser evil &amp;amp; he is really a good man.</t>
  </si>
  <si>
    <t>Choose him &amp;amp; Leni Robredo.</t>
  </si>
  <si>
    <t>There is a HUGE DIFFERENCE.</t>
  </si>
  <si>
    <t>@iamkarendavila Poe &amp;amp; Roxas, why don't you both give way to the most deserving and most qualified which is @senmiriam #YouthForMiriam</t>
  </si>
  <si>
    <t>RT @rapplerdotcom: Are the Romualdezes supporting Binay in 2016?
Get the day's top stories on #ThewRap: https://t.co/5hBqJSnm5B" target="_blank"&gt;https://t.co/5hBqJSnm5B https://t.c…</t>
  </si>
  <si>
    <t>Bat ganon :( @ScevenDCN sabi ko di na kita mahal e ahhahaah leche ka talaga binay</t>
  </si>
  <si>
    <t>Ay sorry pero ang STUPID lang talaga nitong si BINAY! He wants to fight against POVERTY daw more than CORRUPTION,... https://t.co/NcX73zoVQZ</t>
  </si>
  <si>
    <t>@deeyaney @garryleesevillo di ko maintindihan bat binay at roxas</t>
  </si>
  <si>
    <t>@Tonsanity tarantado ka HAHAHA BINAY IS REAL AMPOTA</t>
  </si>
  <si>
    <t>Bakit top 2 si Mar Roxas? Pakiexplain!!! #DayaangDILAW</t>
  </si>
  <si>
    <t>Sila: Binay pa rin kami.</t>
  </si>
  <si>
    <t>Me: Wag ako.</t>
  </si>
  <si>
    <t>Naalala ko last week sakay ako ng taxi at nakausap ko si… https://t.co/dbl5xvJzcW</t>
  </si>
  <si>
    <t>Was Abby Binay kicked out of her Makati city hall office? #PHvote https://t.co/GRu1BD2elA via @rapplerdotcom https://t.co/2pJdgT1kyE</t>
  </si>
  <si>
    <t>Binay: Gov't exhausted all means to save OFW Zapanta's life - https://t.co/YKcr1ThjIu https://t.co/Dz2OMyrAy2</t>
  </si>
  <si>
    <t>Took the @cnnphilippines exam and result is... Mar Roxas! https://t.co/G2ooQsE2I6</t>
  </si>
  <si>
    <t>@GINOGOdonghei pang binay lang? hahaha</t>
  </si>
  <si>
    <t>Kakandidato si duterte kasi di nadisqualify si Poe? Ang dami-daming problema ng Pilipinas yun dahilan niya? #pulitika #pabebe</t>
  </si>
  <si>
    <t>#AyawSaDILAW #daangmatuwid #BoycottABSCBN di kami bulag at di kami bingi.Desperado na ba kayo? #Pnoy #MarRoxas #Trillanes mas dictador kayo.</t>
  </si>
  <si>
    <t>Grace Poe sees nothing wrong with Chiz-Binay meeting https://t.co/n8R6kt53uC</t>
  </si>
  <si>
    <t>Mar Roxas admits PNP didn't tell him about the Mamasapano incident LIVE: https://t.co/pglzcoN8UP #PHVote</t>
  </si>
  <si>
    <t>Binay's dumbest mistakes he will never forget even in jail. #NoToBinay2016 https://t.co/bsbCr1LNMs</t>
  </si>
  <si>
    <t>Asked how to improve economy if he elected, VP Binay said he will push for economic charter change, to amend provisions on foreign ownership</t>
  </si>
  <si>
    <t>Nakainsulto no tax ni Binay for less 30k earners. If gimmick lang inuuto talaga. If not tax until u break na ang hindi kasali? #PHVoteBinay</t>
  </si>
  <si>
    <t>Yung may Twitter account dyan mamayang gabi 11pm lalabas ang official hashtag sa MITINgDeAVANCE ni MAYOR DU30!</t>
  </si>
  <si>
    <t>Kahit si Poe, wag lang si Duterte! Huhu</t>
  </si>
  <si>
    <t>Here's Vice President Jojo Binay's plan on healthcare.</t>
  </si>
  <si>
    <t>READ: https://t.co/n8GBozF4Tr #VotePH2016 https://t.co/m3BWQeBtfl</t>
  </si>
  <si>
    <t>@ANCALERTS huuuwaw binay ang Epal mo rin huwaaw ikaw na!</t>
  </si>
  <si>
    <t>Handa na ba kayong maging presidente ito? Sarap nilang pag-untugin ni Binay. https://t.co/MKyDukpsfU</t>
  </si>
  <si>
    <t>Kaka-agit naman mga sagot ni Binay. Ano ba??? Nagserve ka ba talaga? #BinayBwisitsUPLB</t>
  </si>
  <si>
    <t>RT @nadmiranda: Dapat yung isa kina duterte at santiago nag vp nalang ??</t>
  </si>
  <si>
    <t>@simon_AngeloV oo syempre uunahin nila ilabas kunwari si Duterte tapos mkakahabol si Roxas. Tsk. Strategy bulok. Hahaha</t>
  </si>
  <si>
    <t>Nagtataka pa si Mar ngayon kung bakit siya kina Castigate, eh sa kanilang lima siya at si Binay ang kadudaduda! Hay naku naman.</t>
  </si>
  <si>
    <t>WOW????? Eh mas kutis babae pa nga ako sayo eh, kung di pa sing itim ng budhi mo yang kulay mo! Binay lang ang peg!?</t>
  </si>
  <si>
    <t>Ang lungkot ng tv ad ni Mar Roxas HAHAHA</t>
  </si>
  <si>
    <t>ABS-CBN Advertisement Against Mar Roxas - Duterte https://t.co/f93IXnPYgj</t>
  </si>
  <si>
    <t>King ina mo binay dahil sayo nako! ?? haha</t>
  </si>
  <si>
    <t>Magtigil ka binay, lahat na lang ng commercial mo puro nognog!</t>
  </si>
  <si>
    <t>Binay washes hands of Tatad case vs Poe: WALA AKONG KINALAMAN: Vice-President Jejomar Binay on T... https://t.co/V7jY4vumQ9 (via ABS-CBN)</t>
  </si>
  <si>
    <t>You can email Mar Roxas at mar@marroxas.com.</t>
  </si>
  <si>
    <t>Email na guys! ??</t>
  </si>
  <si>
    <t>FVR isa sa tinitingalang Public servant ni Vice President Binay. #WantedPresident KapusoBrigade</t>
  </si>
  <si>
    <t>Binay sorties do not show crowd shots. ??</t>
  </si>
  <si>
    <t>Leche ka Mar Roxas. Kairita ka</t>
  </si>
  <si>
    <t>#DearPRESIDENTDigong wag naman ho sana mag ala-VP Binay ho kayo. Make us proud.</t>
  </si>
  <si>
    <t>@architectdrolan next season sina Binay, Grace, Roxas, Miriam naman ang maglalaban-laban next year! charot! :)</t>
  </si>
  <si>
    <t>Kung walang Duterte.  .. #Miriam2016</t>
  </si>
  <si>
    <t>Badtrip ka na nga, naririnig mo pa ang campaign tv ad ni VP Binay sa tv.</t>
  </si>
  <si>
    <t>Vice President Jejomar Binay was here in Cebu earlier this afternoon.</t>
  </si>
  <si>
    <t>Cayetano: Binay, Roxas, Poe are making people doubt 3-6mos anti-crime, corruption drive of Duterte. @gmanewsbreaking https://t.co/Yj8b31A9hE</t>
  </si>
  <si>
    <t>RT @YahooPH: Binay camp: More Pinoys rate themselves as poor under Aquino admin https://t.co/Eanb1BXvIk https://t.co/JBpREFFxCv (1/5)</t>
  </si>
  <si>
    <t>Kakarume ka binay!! Hilig mo manira!! Ayaw na lang mangampanya eh!!</t>
  </si>
  <si>
    <t>kahit bayaran pa ako, hinding hindi ko iboboto sila Binay at Chiz. mga trapo! buset! #Eleksyon2016</t>
  </si>
  <si>
    <t>Karen Davila: Did Binay call you?</t>
  </si>
  <si>
    <t>Alma Moreno: Yah.</t>
  </si>
  <si>
    <t>K: What did he say?</t>
  </si>
  <si>
    <t>A: Wala lang. Na subukan ko. Sumama na ako sa pag-ikot sa kanila.</t>
  </si>
  <si>
    <t>Binay’s camp fears this year’s dole to the poor would be used to bankroll LP’s candidates. https://t.co/OzkI9MI49s https://t.co/frsGmIA3jP</t>
  </si>
  <si>
    <t>DICTATING @SenGracePOE on what she has to do is a prime example of HYPOCRISY... AYAW NYO SA DICTADOR DIBA? @MARoxas LMFAO Roxas to Poe</t>
  </si>
  <si>
    <t>I feel Mar Roxas concedes while Poe is still fighting. LP created a mess they couldn't fix. #DU30 is in clear lead this 2016</t>
  </si>
  <si>
    <t>MAR ROXAS MAS MAITIM ANG KALULUWA KAY @VPJojoBinay</t>
  </si>
  <si>
    <t>@HeyyNada  my ginawa naman c aquino sa bayan namin butbi dont think na pag papatuloy un ni roxas so #du30 ako</t>
  </si>
  <si>
    <t>@TVPatrol To know more about the 'real' story behind Binay's dynasty, ask the Makateños. They really know how Binay moved and made magic.</t>
  </si>
  <si>
    <t>Pero mas okay ng si Roxas, wag na wag lang talaga si Binay!</t>
  </si>
  <si>
    <t>Duterte: I'll run if I beat Binay's ratings https://t.co/HW1r69Ow7P</t>
  </si>
  <si>
    <t>#FlashbackFriday #Duterte2016</t>
  </si>
  <si>
    <t>Grace Poe: Wrong country</t>
  </si>
  <si>
    <t>Miriam Santiago: Wrong people</t>
  </si>
  <si>
    <t>@tr1pnautic you can say that, but i've never heard of #binay being concerned about the welfare of others before. it's atypical of him.</t>
  </si>
  <si>
    <t>Tago na Conjuangco-Aquino &amp;amp; Roxas! #Halalan2016 #DayaangDILAW</t>
  </si>
  <si>
    <t>Santiago at Duterte tatakbo baka mahati yung vote :3 Tapos si Binay pa yung mananalo. Ohh nooo. #Duterte2016</t>
  </si>
  <si>
    <t>Wag ng umasa Mar Roxas masakit umasa.</t>
  </si>
  <si>
    <t>Tapos ngayon naman si binay yung nasa pacific mall. Ano ba meron sa mall namin ha???</t>
  </si>
  <si>
    <t>naturingan pa naman na graduate "daw" ng wharton si mar roxas, pero parang mangmang sa mga ginagawa niya</t>
  </si>
  <si>
    <t>Wag kami binay. Di mo kami maloloko.</t>
  </si>
  <si>
    <t>Kaya nmn pala maxadong kumpyansa si Mar Roxas na mananalo xa!!!!  I get the picture now...hmmm...pag ganito... https://t.co/p8CLpyVses</t>
  </si>
  <si>
    <t>@bendigamialma trot!andaming maling decisions sa platform nila.</t>
  </si>
  <si>
    <t>haays parang si roxas or binay mananalo =(</t>
  </si>
  <si>
    <t>As of 10:30pm. Partial and Unofficial results for President</t>
  </si>
  <si>
    <t>DUTERTE- 12M</t>
  </si>
  <si>
    <t>ROXAS- 6.86M</t>
  </si>
  <si>
    <t>POE- 6.82M</t>
  </si>
  <si>
    <t>BINAY- 4M</t>
  </si>
  <si>
    <t>D.SANTIAGO- 1.2M</t>
  </si>
  <si>
    <t>SAYANG POE Yung mga plano, mga pangarap as buhay, kung lahat to mawawala dahil nagkaroon ng revolution. Kaya #RoxasRobredo na tayo.</t>
  </si>
  <si>
    <t>Tangina nung pulis ?? puta sumbong kita kay lolo binay ?? #PSYLabanNiYna  #PushAwardsKathNiels</t>
  </si>
  <si>
    <t>I'm not quick to dismiss fears of cheating in the 2016 Philippine elections. After all, Mar Roxas claims to have been cheated in 2010.</t>
  </si>
  <si>
    <t>"Uyy! Panahon nanaman ng Nazareno!" 
"Pinasyal nanaman pala si Binay!"</t>
  </si>
  <si>
    <t>@betseykilayko he said he is open to co-developing the Spratleys with China  a similar view taken by Binay. Is this why SC is crowning Poe?</t>
  </si>
  <si>
    <t>Leni Robredo Mar Roxas https://t.co/U1hGezyAt2</t>
  </si>
  <si>
    <t>Pag lumabas Ad ni Binay napapa PUTANG INA ako talga eh.</t>
  </si>
  <si>
    <t>Bakit trending ang Only Binay?</t>
  </si>
  <si>
    <t>nawawala na ata ang tuwid na daan</t>
  </si>
  <si>
    <t>wait lang san nga ba dadalhin ni mar roxas ang tuwid na daan ???????????????</t>
  </si>
  <si>
    <t>Hindi naman pwede tanggalin yun agad agad. Shame on you Binay!</t>
  </si>
  <si>
    <t>Nag unfollow saken yung mga solid na supporter ni Mar Roxas, naireta ata sa mga tweets at retweets ko.
DUTERTE TILL THE END
#DutertePaRin</t>
  </si>
  <si>
    <t>@SuperPia27 Na-Binay ka na ba? HAHAHAHAHAHHAHAAH</t>
  </si>
  <si>
    <t>Si Binay ang kasama sa paglaban sa kahirapan.</t>
  </si>
  <si>
    <t>So nauna na si Grace Poe gamitin ang traffic situation bilang parte ng kampanya n'ya. Ano naman kaya ang concrete plan?</t>
  </si>
  <si>
    <t>Namimiss na naman kita Binay! Kainis</t>
  </si>
  <si>
    <t>Roxas vs Duterte on educ.</t>
  </si>
  <si>
    <t>Why vote for someone who will degrade the quality of our education? #RoxasNa #RoRo2016 https://t.co/X8PRRkjnbl</t>
  </si>
  <si>
    <t>I don't want to wake up tomorrow with Mar Roxas already taking over the presidential lead. God no please.</t>
  </si>
  <si>
    <t>Pro Duterte ko; but I am pissed by how all of these people are trying to occupy 1 lane ??</t>
  </si>
  <si>
    <t>I stood for humanity, consistency and democracy. Not just some experimental solution. #YourVoteCounts #Liberal #RoxasRobredo</t>
  </si>
  <si>
    <t>Kung si Binay nga, ayaw mag-concede. Eh di hindi rin ako susuko kahit alam kong bagsak na ako sa MATH 11. UP Hell Week is Life. @zellyace_</t>
  </si>
  <si>
    <t>Black Propaganda ABSCBN Worst Station the ad though against Mayor Duterte and the non stop ads of Roxas-Robredo (kaumay)</t>
  </si>
  <si>
    <t>Binay's face is comical. Sorry not sorry</t>
  </si>
  <si>
    <t>Laki sa hirap.</t>
  </si>
  <si>
    <t>Pero di gaya ng iba.</t>
  </si>
  <si>
    <t>Madaming nagawa.</t>
  </si>
  <si>
    <t>Yan si Binay! HAHAHAHAHA</t>
  </si>
  <si>
    <t>Ano ba guys. Hindi pwede basta-basta magpasagasa sa tren si Noynoy. Kapag namatay si Noy si Binay ang magiging presidente. Putsa naman o.</t>
  </si>
  <si>
    <t>Si Roxas mananalo dyan. Alam na. Pangalawa na eh. Hindi ako botante pero sana si Duterte nalang. Lord, kayo na pong bahala sa Pilipinas. ????</t>
  </si>
  <si>
    <t>VP Binay set to hold press con in Dagupan City before the debate in University of Pangasinan #PHVote @rapplerdotcom</t>
  </si>
  <si>
    <t>@alliicollins Para binay na binay</t>
  </si>
  <si>
    <t>Sen. Grace ikaw ang aming presidente kahit anong manyare hindi kami magsasawang sumuporta sa inyo. #POE2016 #LabanPOE2016</t>
  </si>
  <si>
    <t>LP political affairs chair Erice denies that admin is behind mysterious ads pinning Binay for alleged corruption https://t.co/WAUX6O5yoo</t>
  </si>
  <si>
    <t>Pag gising natin si Mar Roxas Na ang Presidente ????</t>
  </si>
  <si>
    <t>Re last tweet. 
She knows Binay as candidate. Asked her about Mar.
"Who is that?" Oh, the guy just talking on tv?"
RECALL.</t>
  </si>
  <si>
    <t>JUSKO PO BINAY MAY BAGO KANG TV AD ?????? #nowwatching #PSYBulag (ABS-CBN - PG) ????</t>
  </si>
  <si>
    <t>PAANO KAYA PAGIISAHIN NI BINAY ANG BAYAN? Puwede bang ipaliwanag ng husto ni Vice President Jejomar C. Binay (see https://t.co/I2o2fRK5bb  )</t>
  </si>
  <si>
    <t>Ka kulay mo ba si Binay? ???? #VoteKathrynFPP #KCA</t>
  </si>
  <si>
    <t>#KayaMoBang pitikin betlog ni Mar Roxas? weh? sige nga? *DevilSmile*</t>
  </si>
  <si>
    <t>Binay vows to liberalize scholarship grants https://t.co/cOztHSQZWx</t>
  </si>
  <si>
    <t>Everyone around me is rooting for Roxas or Duterte, but I'm firm with my decision cause I know I won't REGRET. #YouthForMiriam</t>
  </si>
  <si>
    <t>Nabwibwiset na ko sa commercial tungkol kay binay. Psh. #PSYDiego #PushAwardKathNiels</t>
  </si>
  <si>
    <t>Motto ni Mar Roxas be like: "Fake it until you make it! " RIP PHILIPPINES IF MAR WINS ?????? #Election2016 #DayaangDILAW #Halalan2016</t>
  </si>
  <si>
    <t>I VOTE ROXAS #Halalan2016 Mar Daang Matuwid RORO RISING please include the regions where the votes were transmitted.</t>
  </si>
  <si>
    <t>Omg.. Vice?</t>
  </si>
  <si>
    <t>Vice Binay? https://t.co/A0ubUgOAsm</t>
  </si>
  <si>
    <t>Binay denies rumors that he has a kidney ailment. #BilangPilipino | https://t.co/uXZNt9La7q https://t.co/qqzFx2QuWL</t>
  </si>
  <si>
    <t>Ikaw Na Ba: Panayam kay Mar Roxas (Ikatlong Bahagi) https://t.co/kfjg5UMYiR #DZMMTeleIkawNaBa https://t.co/VTTfsixDRj</t>
  </si>
  <si>
    <t>@yvesprend PAKYU! MAPAGPANGGAP!!! Ano ba itsura ng dick na yan maitim ba yan like binay?</t>
  </si>
  <si>
    <t>Happy birthday vice President Jejomar Binay! @jojobinay more power and God bless!</t>
  </si>
  <si>
    <t>IF NOT DUTERTE, THEN MIRIAM BUT NOT HER VP.</t>
  </si>
  <si>
    <t>Binay has mixed sentiments on #APEC2015 https://t.co/fdfWUbwUYA https://t.co/dmIvkBvxLO | via ABS-CBN News</t>
  </si>
  <si>
    <t>Don't underestimate his capabilities. He can do more better.</t>
  </si>
  <si>
    <t>*naga play yung song ni Binay*
Kuya James: Ano ba 'yan, maka LSS..
??????</t>
  </si>
  <si>
    <t>New SWS poll - Binay followed by Poe and then Roxas and Duterte tied. Escudero still leads, Marcos breaks away from Robredo.</t>
  </si>
  <si>
    <t>eto na naman si Bakit kay Binay? bwiset @abcdellaii</t>
  </si>
  <si>
    <t>Binay, Poe, Roxas at Santiago, pasok sa balota https://t.co/77twU77Sbj | via Brigada News Philippines</t>
  </si>
  <si>
    <t>Bayan bago sarili! #RoxasRobredo ??????</t>
  </si>
  <si>
    <t>[NATION] Grace Poe: Mar Roxas partly to blame for MRT woes https://t.co/WPLHP8k3n6 | via GMA News</t>
  </si>
  <si>
    <t>Sorry Mar Roxas. Hindi mo magagamit si DJ para mas tumaas ang boto mo kahit na ine-endorse ka ni DJ. #PSYPagyanig</t>
  </si>
  <si>
    <t>#UNTVRepaso2015 CA dismisses Junjun Binay’s petition against Ombudsman suspension order [2-11-2015] [NY-A1830]</t>
  </si>
  <si>
    <t>The so-called "news" about Mar Roxas saying he doesn't need the votes of OFWs is fake. This "news" is actually a blog, masquerading as news.</t>
  </si>
  <si>
    <t>Deer @senmiriam: Der are chisms dat ur running meat is sen. bongbong. i hope dis is jazz a JOKE, otherwise #STUPIDISFOREVER #Miriam2016</t>
  </si>
  <si>
    <t>RT @EverBadon: Nabasa ko lang. Hahah laugh trip.</t>
  </si>
  <si>
    <t>#ShowtimeULtimateKiL…</t>
  </si>
  <si>
    <t>WTF, ngayon ko lang nakita commercial ni Binay.
Lol, lafftrip #PHVote2016</t>
  </si>
  <si>
    <t>I am waiting for Grace Poe's view on this issue. Hahaha. #PiliPinasDebates2016</t>
  </si>
  <si>
    <t>@jenbaula_ nagaya kay binay wtf HAHAHAHAHAAHA</t>
  </si>
  <si>
    <t>Sinong iboboto mo?</t>
  </si>
  <si>
    <t>Grace Poe -  hindi nga masabihan ang pamilya niya na talikuran ang pagka amerikano! Itutuloy... https://t.co/GC9ctSQFXn</t>
  </si>
  <si>
    <t>May 2016...
Mar Roxas on phone: "Hello, Guanzi?"
??????????
#Halalan2016 #Eleksyon2016 @COMELEC</t>
  </si>
  <si>
    <t>Only Binay ?????? tadu!!!!</t>
  </si>
  <si>
    <t>news: "pangako ni Binay, gagawin niya sa buong bansa ang ginawa niya para sa Makati"
what the fuck did you do for us, you corrupt pig?????</t>
  </si>
  <si>
    <t>GO BINAY!! https://t.co/baFrenzo2i</t>
  </si>
  <si>
    <t>All for show: Binay sees poor as 'salaula,' ex-friend claims - Politiko https://t.co/F1nCPSbvGB</t>
  </si>
  <si>
    <t>Yan si binay hahaha</t>
  </si>
  <si>
    <t>Pota talaga si Mar Roxas  Eh. Sabihin ba namang di problema ng Gobyerno yung tanim-bala scheme?  Eh kaninong problema yun?  Akin?  HUEHUE</t>
  </si>
  <si>
    <t>Not a god sight for the Binay camp. Now till elections expect more game changing events https://t.co/Mi5qPZ2WWY</t>
  </si>
  <si>
    <t>So I guess we netizens think the world of Binay, Tolentino, and the Romualdezes for attending the Yolanda commemoration, right?
.
Right? ??</t>
  </si>
  <si>
    <t>Why Poe? Why Binay? Filipino, wake up! Are you scared? Coz I'm not! #PHVoteDuterte #Eleksyon2016</t>
  </si>
  <si>
    <t>Sana naging makabuluhan pag punta mo dito, Binay.. Nakakapagod at napakainit sa 4th!!!!</t>
  </si>
  <si>
    <t>Only binay mangawat sino pa ba? //</t>
  </si>
  <si>
    <t>@JffrsnxRchtr_ gusto ko yang sinabe mo ah kaso may binay eh</t>
  </si>
  <si>
    <t>Some Duterte followers are not aware GMA is also airing an anti-Duterte ad. Super hate nila ang "ABias-CBN" pero yun lang pinapanood nila! ??</t>
  </si>
  <si>
    <t>still can't get over with the fact that the binay's has the power over makati again :((</t>
  </si>
  <si>
    <t>Mar Roxas becomes Philippine president. #ScaryStoryIn5Words</t>
  </si>
  <si>
    <t>Nognog. Pandak. Yan si Binay. ????</t>
  </si>
  <si>
    <t>RT @DiKukurap: Paalala: Imbey si Binay sa tanong tungkol sa corruption. Wala daw syang tinatago. Gets nyo? https://t.co/v2026VToot https://…</t>
  </si>
  <si>
    <t>ibang tao ang hilig magpalusot kahit mali,dati kay Binay kahit bawal nambully ng security guard, si Poe naman kahit kulang, sumisiksik p din</t>
  </si>
  <si>
    <t>Graft raps ordered vs Binay Jr.; VP to be accused after his term https://t.co/sSVbeCO96n</t>
  </si>
  <si>
    <t>Nakaka buwiset yung tono ng pagsalita ni mar roxas</t>
  </si>
  <si>
    <t>Hala si Binay??? Hahaha.</t>
  </si>
  <si>
    <t>Trishia</t>
  </si>
  <si>
    <t>•BINAY ??</t>
  </si>
  <si>
    <t>•vball</t>
  </si>
  <si>
    <t>•j</t>
  </si>
  <si>
    <t>BINAY: Marunong ako maglaba, marunong ako mamalengke marunong ako mamlantsa
Magkatulong ka nalang pre</t>
  </si>
  <si>
    <t>Binay: sa nakaraang 5 taon umunlad ang buhay ng ilan,pero marami ang naiwan.11milyong pilipino ang lubog pa sa kahirapan #BilangPilipino</t>
  </si>
  <si>
    <t>RT @jk_velonta: "ONLY Binay, ONLY Binay."
Wow kung maka ONLY ka diyan. baka One Negro Like You.</t>
  </si>
  <si>
    <t>why binay tho he's obviously a corrupt person. tf is wrong with people  https://t.co/mmash9kSKT</t>
  </si>
  <si>
    <t>makati lang pinagmamalaki ni binay ah</t>
  </si>
  <si>
    <t>Dito tayo sa siguradong may magagawang pagbabago para sa ating mahihirap. #UNA #Ginhawa #OnlyBinay #BinayPaRin https://t.co/5a2euXeflR</t>
  </si>
  <si>
    <t>Kupal ka mar roxas kapal mo!</t>
  </si>
  <si>
    <t>Hindi nagbigay ng panayam ngayong araw si Binay. Itinanggi naman ni UNA Pres. Cong. Toby Tiangco ang paratang ni Morales.</t>
  </si>
  <si>
    <t>RT @jedtourist: "Paano si *insert name here* kung hindi natin itutuloy ang daang matuwid?"
Non sequitur Mar Roxas ??</t>
  </si>
  <si>
    <t>Good luck Mar Roxas! https://t.co/dfJrNuGePT</t>
  </si>
  <si>
    <t>Binay's commercial, face palm! Tsk</t>
  </si>
  <si>
    <t>Sakit sa mata panoorin nitong si Binay e.</t>
  </si>
  <si>
    <t>WATCH: Trillanes says he tried to prevent a Binay presidency https://t.co/rhksnxti1z #BilangPilipino https://t.co/jRCrfUHsHi</t>
  </si>
  <si>
    <t>If Duterte is running, then Miriam is running, tangina ang hirap mamili #Duterte2016 https://t.co/Bj4v8nSbSI</t>
  </si>
  <si>
    <t>Sen. Miriam: There is no other provision in our Constitution that defines executive agreement I @senmiriam</t>
  </si>
  <si>
    <t>There would be a People Power if Mar Roxas will win. ??</t>
  </si>
  <si>
    <t>Dapat Duterte+Miriam nalang eh naging Duturte vs. Miriam pa tuloy ?? dami kc drama tatakbo din pala ????</t>
  </si>
  <si>
    <t>"Palangga ka namon, Mar Roxas!" VIDEO: https://t.co/MK5eBngumV https://t.co/veOG25DlfY</t>
  </si>
  <si>
    <t>Only Binay at tuwad na daan ni Mar. Kakairita mga ads nyo. Pwe</t>
  </si>
  <si>
    <t>I have no trust in Grace Poe who continues to shame the constitution by being a part of this government #Duterte2016 #NoToPoe #binay2016</t>
  </si>
  <si>
    <t>Parang every person I know doesn't like Binay. Hahaha! ??</t>
  </si>
  <si>
    <t>RT @bigbuttdaniel2: RT @HUSKYVOICENIDJ: ayan nanaman si binay paulit-ulit na lang ba</t>
  </si>
  <si>
    <t>#PSYBwelta</t>
  </si>
  <si>
    <t>Binay: Nakikita ko, naririnig ko, ramdam na ramdam ko, ang pagkauhaw at paghahangad ninyo ng makabuluhang pagbabago. #PHVote</t>
  </si>
  <si>
    <t>RT @rapplerdotcom: SC spokesperson Atty. Ted Te now reads the judgment of the court regarding the case of Junjun Binay.</t>
  </si>
  <si>
    <t>“@iamkarendavila: Nagbitiw po siya as HUDCC secretary. He cannot resign as VP.  https://t.co/vKmGK4705m” mahiya ka naman binay kay karen!</t>
  </si>
  <si>
    <t>Si binay lang ang mukang mahirap.  #PBBTheBigWeekend</t>
  </si>
  <si>
    <t>Nagkagulo kanina sa Munai, Lanao del Norte matapos mabuking ang pandaraya ni Mar Roxas.
Si Duterte ang ibinoto,... https://t.co/uxjgTIj1n7</t>
  </si>
  <si>
    <t>RT @klouiemay_10: Toni: "Ano ang katangian niyo kung kaya't dapat kayong maging Big Winner?"
Binay: "Nognog, pandak, at laki sa hirap.
HAHA…</t>
  </si>
  <si>
    <t>How I wish there's a lie detector test as well. Binay, I'm giving you my botd. Not yet working though. #WantedPresident</t>
  </si>
  <si>
    <t>@_jvlnarceo bakit si Mar? :( mas tanggap ko kung si Grace Poe eh</t>
  </si>
  <si>
    <t>Duterte at Poe lang ang pabor sa Death Penalty. Saan kaya pabor si Mar Roxas at Binay? :) #DebatePaMore</t>
  </si>
  <si>
    <t>nag review nanaman si Grace Poe #PiliPinasDebates2016</t>
  </si>
  <si>
    <t>In the darkness of Brgy. Forbes Park</t>
  </si>
  <si>
    <t>Sandro: Who's your daddy!?!</t>
  </si>
  <si>
    <t>Jun-jun Binay: (appears) Hindi mo ba ako kilala? #RP69FanFic</t>
  </si>
  <si>
    <t>RT @ANCALERTS: Rep. Binay: After all the name-calling--nognog, pandak--sino ba yung may napagamot, napaaral, may nagawa na? #Halalan2016</t>
  </si>
  <si>
    <t>Mag back out ka na Mar Roxas ayaw sayo ng mga Filipino " ambisyosong Palpak! "
 https://t.co/w9A9lsOmum</t>
  </si>
  <si>
    <t>Seen Mar Roxas here in AATF Complex Imus, Cavite. #marroxas</t>
  </si>
  <si>
    <t>putangina katagal matapos ng election results uy! gsto ko na matapos! nabbwisit ako kay mar roxas dhl sa knya nbabash ang kathniel! ??????????</t>
  </si>
  <si>
    <t>73 na pala si binay hahah</t>
  </si>
  <si>
    <t>DUTERTE TILL THE END....  Roxas was ruined bigtime by Trillanes... https://t.co/hfpmKKE5YM</t>
  </si>
  <si>
    <t>RT @SupGEEEN: Na-Binay zoned. HAHAHAHAhaaaardd ?? https://t.co/x3K9RWuHjD</t>
  </si>
  <si>
    <t>RT @Senyora: Iba ka talaga Binay! Alden na Alden! Swear! http://t.co/pGJTXNQN0a</t>
  </si>
  <si>
    <t>Vice president Binay refuses to accept defeat in the Presidential race even though the whole country's already talking of moving forward.</t>
  </si>
  <si>
    <t>Kaya siguro nagboo ang mga LP sa sinulog kasi talo na si mar roxas! Go Binay! #binayforpresident #NogNogSinunog  https://t.co/WQSdhHlxtP</t>
  </si>
  <si>
    <t>"Ako ay isang Vote Counting Machine (PCOS machine) at ang presidente ko ay si Mar Roxas!" #DayaangDILAW</t>
  </si>
  <si>
    <t>Ina Andolong: Mar Roxas is in a difficult situation right now | Headline News Live https://t.co/sf2fOeFCpX #TheFilipinoVotes | via CNN Phi…</t>
  </si>
  <si>
    <t>VP Binay is with UNA senatorial candidate, ex-SAF chief Getulio Napeñas.</t>
  </si>
  <si>
    <t>Cayetano bares conspiracy bet. Poe and Roxas to air negative TV ads vs Duterte as election day nears. | @mikefrialde #OnlyInThePhilippines</t>
  </si>
  <si>
    <t>With Duterte-Marcos govt looming, EVERYONE SHOULD BE DESPERATE. Apparently, Grace Poe isn't. She can't read the writing on the wall.</t>
  </si>
  <si>
    <t>VP Binay: Issue on monitoring, this is where we're weak.</t>
  </si>
  <si>
    <t>Na-Binay ka pre. https://t.co/UgTgw4HUpL</t>
  </si>
  <si>
    <t>Kayo talaga naaalala ko sa commercial ni binay ./. Kayo ni Dawming Jyung-jyung ?????? @MaricarPD_</t>
  </si>
  <si>
    <t>Hindi mo naman talaga pinili si MAR ROXAS kasi disente sya,  PINILI MO SYA KASI BINAYARAN KA! Indorsement nga diba? So, SHUT UP nalang ??????????</t>
  </si>
  <si>
    <t>@MarRoxasPH  MAR ROXAS KINILIG AKO NUNG NAKITA KO NA SECOND KA &amp;lt;3 MAY TIWALA PARIN SAYO ANG MGA PILIPINO</t>
  </si>
  <si>
    <t>Shocks si Villanueva no.1 as of partial unofficial count! Parang si Grace Poe nung 2013, kulelat sa survey pero kabog sa actual votes</t>
  </si>
  <si>
    <t>@wenggonzales @maltiq @bluevill may bumulong, " uy mahina si mar,  si binay naman may kaso,samantalahin natin".</t>
  </si>
  <si>
    <t>wala na bang mas iinit pa? kulay binay na ako kahit nasa bahay lang</t>
  </si>
  <si>
    <t>Regine Velasquez-Alcasid says no to Mar Roxas https://t.co/WzIZqPfd7D</t>
  </si>
  <si>
    <t>Biskan Roxas, Poe nalang please. ?? #Election2016 #Halalan2016</t>
  </si>
  <si>
    <t>RT @msnph: Half of #Binay's Senate slate are 'guest candidates' http://t.co/iPddv5ofTz @VPJojoBinay #binay2016 http://t.co/qsroBMm8ki</t>
  </si>
  <si>
    <t>Bakit dahil kay Binay. Here we go again. ??</t>
  </si>
  <si>
    <t>@interaksyon Is Mar Roxas playing dirty trick at Binay? #NewsRoom5</t>
  </si>
  <si>
    <t>Habang naglalaban si Duterte at Miriam, ayun si Binay nanalo na. ??</t>
  </si>
  <si>
    <t>Binay = HYPOCRITE. WTF.</t>
  </si>
  <si>
    <t>May bagong commercial na naman si Binay. San galing pinambayad mo? Puñetang to</t>
  </si>
  <si>
    <t>mas naabsorb ko un pinagsasabi ni duriam at poe ...</t>
  </si>
  <si>
    <t>sorry binay and mar ..</t>
  </si>
  <si>
    <t>hahahahaha</t>
  </si>
  <si>
    <t>@pnppro1 @PNPLUPPO Perimeter Security by elements of this PS while Vice President Jejomar Binay delivered his Speech https://t.co/9JmqtotcZM</t>
  </si>
  <si>
    <t>So, it's Binay and not The Ayalas? Gaaah. Haha https://t.co/GtUdoOFBJj</t>
  </si>
  <si>
    <t>TINGNAN ANG KASINUNGALINGAN NI BINAY https://t.co/x8plMtGQGG</t>
  </si>
  <si>
    <t>@VPJojoBinay ULOL PURO OVER PRICE ANG TAG. MAHIYA KAU MGA BINAY !!</t>
  </si>
  <si>
    <t>@profmssyj IMHO not just that. Undecideds suddenly woke up and found their new chosen candidate an option worse than Binay.</t>
  </si>
  <si>
    <t>Wala na daw tax pag naging presidente si Binay. Hahaha! Wag mo kameng ululin please? ??</t>
  </si>
  <si>
    <t>Ay jusko ang mga ads ni Binay! ??????????</t>
  </si>
  <si>
    <t>tangina Binay wala kang sinagot</t>
  </si>
  <si>
    <t>Si Mar roxas kasi parang mukang pakitang tao lang.Di ko maramdaman ang sinseredad.</t>
  </si>
  <si>
    <t>Magrarally talaga ako ?? hahaha! Wala kayong pinag kaiba kay Mar Roxas peste kayo ?? bwahahaha!</t>
  </si>
  <si>
    <t>@imdjhusky Digong or GP wag lang c Binay at Mar.</t>
  </si>
  <si>
    <t>Copy of Binay JR hold departure order issued by Sandiganbayan-3 @dwiz882 https://t.co/r16tujl51G</t>
  </si>
  <si>
    <t>ULOL hindi gaya gaya si poe kahit kaylan wala kaming pake sa DU30 mo at Durian!</t>
  </si>
  <si>
    <t>Ok!</t>
  </si>
  <si>
    <t>#NakuPoe https://t.co/fW1x5rZ8LA</t>
  </si>
  <si>
    <t>#Duterte: I have many plans. I could even copy plans of good friends here, Sen. #GracePoe and @senmiriam. #VotePH2016</t>
  </si>
  <si>
    <t>Pakyu Mar Roxas. That's impossible</t>
  </si>
  <si>
    <t>@ABSCBNNews If we are to offer you to air an ANTI-ROXAS political ad at the same cost, will you accept it or reject it?
DUTERTE TILL THE END</t>
  </si>
  <si>
    <t>For Mar Roxas ? think 100x Duterte Solid to! https://t.co/AcjlV5HKES</t>
  </si>
  <si>
    <t>Tangina nung ad ni binay, edi ikaw na nognog</t>
  </si>
  <si>
    <t>Nognog? Yan si VP Binay pero siya lang ang handang tumulong sa atin sa anumang sakuna.  #OnlyBinayWinner Only B1NAY</t>
  </si>
  <si>
    <t>RT @ANCALERTS: Pres. Aquino, Vice Pres. Binay visit 'Lando'-hit areas https://t.co/Gk4TJPiKqz #LandoPH</t>
  </si>
  <si>
    <t>Ouch! Growing up in an Ilocano-speaking family, I can say Grace Poe's pronunciation was not good at all. lol #PiliPinasDebates2016</t>
  </si>
  <si>
    <t>@jabggg_ tangina mo binay</t>
  </si>
  <si>
    <t>@littlemissynna nakasobre tas may baller na mar roxas. Hays</t>
  </si>
  <si>
    <t>Graft raps ordered vs Binay Jr.; VP to be accused after his term - Read: https://t.co/sSVbeCO96n #BeFullyInformed</t>
  </si>
  <si>
    <t>Kaumay na yung team nognog na ad ni binay! Wag ganyan, mababankrupt ang kojik!</t>
  </si>
  <si>
    <t>@PhilippineStar kahit si Mar Roxas ang dahilan ng delay kasy VP Binay pa rin nababaling. Iba katalaga Mar Kupal #OnlyBinayIsLove</t>
  </si>
  <si>
    <t>Am i the only one who's not convinced by whatever Mar Roxas say or do? ?? #Halalan2016</t>
  </si>
  <si>
    <t>Desperado manalo si Mar Roxas eh kurakot naman so shut up na lang.</t>
  </si>
  <si>
    <t>Mga Binay, MAG INGAY!!!!!!!!!!!!!!
Mga Mar, MAMATAY!!!!!!!! hahahahah
#OnlyBinayMagAangatSaTacloban</t>
  </si>
  <si>
    <t>Binay confirms UNA Senate slate | https://t.co/aqud8T7UT5 #PiliPinas2016 https://t.co/KMJi68Es2u</t>
  </si>
  <si>
    <t>Miting de avance na, mga ka-Tropa! #RoxasRobredo na! ???????? https://t.co/xa61eOkALM</t>
  </si>
  <si>
    <t>Mar Roxas can't even follow a simple rule. Pwe!</t>
  </si>
  <si>
    <t>@wawam @leahnavarro if Roxas numbers dont improve, he might as well go back to the Senate; adopt Poe na lang..lesser evil than Duterte&amp;amp;Binay</t>
  </si>
  <si>
    <t>Binay: Under a Binay presidency, a massive infra program will be given primary attention. It will allow companies to compete regionally</t>
  </si>
  <si>
    <t>Maayo pa si Binay, never say never. Handang mag hintay kahit alam nyang di na tlaga pwede ????????</t>
  </si>
  <si>
    <t>Bets should be ready but wrong to bash Alma Moreno for interview —VP Binay https://t.co/hcO2SUhcVo</t>
  </si>
  <si>
    <t>Manalo na kahit sino wag lang si roxas at binay!</t>
  </si>
  <si>
    <t>Me and friends: Nognog, Pandak, Laki sa hirap. Pero di tulad ng iba, madaming nagawa.
HAHAHAHAHAHA!! Binay ah!</t>
  </si>
  <si>
    <t>From Binay of PSHR to Mar Roxas of This Time.</t>
  </si>
  <si>
    <t>Ang laki ng improvement.</t>
  </si>
  <si>
    <t>© Lol. ?????? Taas paa ng naka gets??????</t>
  </si>
  <si>
    <t>We are not for sale!</t>
  </si>
  <si>
    <t>Choose #RoxasRobredo  https://t.co/Hm8MCzrmCq</t>
  </si>
  <si>
    <t>Bakit mo ipagkakatiwala ang bansa sa isang babangon pa lang kung meron namang Mar Roxas na 20+ years nang naglilingkod sa bayan? WAG POE</t>
  </si>
  <si>
    <t>JUST IN: The Ofc of the OMB has affirmed criminal charges against VP Binay &amp;amp; Mayor Jun for the Mkti Carpark project. https://t.co/GlStJOWOyl</t>
  </si>
  <si>
    <t>RT @QueenBekificent: Anna: "Do you wanna build a snowman?"
Binay: 'Di ko function yan
Alma Moreno: kailangan pa ba sagutin yan
Angelica P:…</t>
  </si>
  <si>
    <t>Rappler's @maracepeda on the 10 things she learned about Binay while on the campaign trail. #PHVote https://t.co/MQelFNxggB</t>
  </si>
  <si>
    <t>@kristineasab02 @News5AKSYON @alanpcayetano tama puro lang pala salita yang si cayetano eh DapatBinay</t>
  </si>
  <si>
    <t>@alvinelchico @DorisBigornia Na-veto yan dahil mababawasan yung pondo ng SSS na gagamitin para sa kampanya ni Mar Roxas. Mga buwaya talaga!!</t>
  </si>
  <si>
    <t>Poe fears 'repeat' of 2004 polls cheating #Halalan2016 https://t.co/IleSXzy03F</t>
  </si>
  <si>
    <t>Poe apparently talking about Mar Roxas:Yung isang katunggali ko (sa debate) sabi,"Sino pagkakatiwaalaan nyo? Yung di pa marunong magmaneho?"</t>
  </si>
  <si>
    <t>Wala nang tulugan toooo. Baka mapunta pa yung momentum kay roxas e, mahirap na! #DayaangDILAW #BilangPilipino</t>
  </si>
  <si>
    <t>Yung batang binay, hindi bagay na maging binay! Jusko</t>
  </si>
  <si>
    <t>Our country's President MUST: 1. have integrity. Binay fail. 2. love our country. Poe fail. 3. respect the law. Duterte fail. #GoMarRoxas!</t>
  </si>
  <si>
    <t>I'm on my way to MAR ROXAS NATION</t>
  </si>
  <si>
    <t>Karen y u mad at binay? ??</t>
  </si>
  <si>
    <t>@rapplerdotcom @MARoxas kung k sen. Poe, sen. Miriam, vp binay, sen. Bongbong, etc... to ewan ko lang kung mayroong ganito</t>
  </si>
  <si>
    <t>I think we should be grateful that Mar or Binay didn't win.</t>
  </si>
  <si>
    <t>Yesterday: Philippines needs change!</t>
  </si>
  <si>
    <t>Today: Philippines needs to learn a lesson.</t>
  </si>
  <si>
    <t>I VOTE ROXAS #Halalan2016 Mar Daang Matuwid RORO RISING</t>
  </si>
  <si>
    <t>hahahha bat cut?</t>
  </si>
  <si>
    <t>timing pah si binay ;D</t>
  </si>
  <si>
    <t>#MMKBFFTwins</t>
  </si>
  <si>
    <t>Binay camp: Ombudsman’s order vs Junjun Binay a ‘calculated attack’ https://t.co/9HOwR9riZ9 https://t.co/lXegFPedf0</t>
  </si>
  <si>
    <t>natatawa talaga ako sa advertisement ni BInay! hahaha "nonog, pandak...." LOL! :D</t>
  </si>
  <si>
    <t>RT @wHollyMollie: Mar Roxas is more than ready to be President. Excellent education, experience, and decades of public service! ???? https://…</t>
  </si>
  <si>
    <t>Lul Binay ikaw lang ang nognog, wag kame! ??</t>
  </si>
  <si>
    <t>May ad na naman si Binay? Dami talaga pera huuu</t>
  </si>
  <si>
    <t>What if si Mar o Binay yun? Puro magagandang salita siguro maririnig ng #UPLB  students na ito. ???? #justsaying #lakasnidu30</t>
  </si>
  <si>
    <t>*binay's ad plays on tv
nanay: *whispers pwet mo, gago</t>
  </si>
  <si>
    <t>Pati pagsakay ng airplane. fuck it binay. Lol sumasakit ulo ko sa Pr mo</t>
  </si>
  <si>
    <t>no tax daw kay binay hoy wag mo nga akong gawin bobo san mo naman kukunin yung pang gawa ng tulay at daan ? kwento mo hahahaha</t>
  </si>
  <si>
    <t>@SayChiz at FOCAP: root cause of insurgency is poverty. We (Sen. Poe) will cut that from the roots. #Chiz2016</t>
  </si>
  <si>
    <t>The word war between the camps of presidential candidates Mar Roxas and Jejomar Binay rages on. https://t.co/HDogyFM8kU #Halalan2016</t>
  </si>
  <si>
    <t>Bakit nung pormal ng inannounce ni Grace Poe na tatakbo syang Presidente sa Eleksyon2016 ang daming batikos? Takot ba ung mga kalaban?</t>
  </si>
  <si>
    <t>Duterte supporters claiming Digong won the debate -- did I watch the debate in an alternate universe? Even Binay made more sense than him. ??</t>
  </si>
  <si>
    <t>It's not just Mar's camp that has cheaters. May I remind you of Binay, Poe and Duterte too? Not enough info on Miriam's.</t>
  </si>
  <si>
    <t>"@PHPolls: Totoo bang nognog, pandak at laki sa hirap si Binay?
A) Oo
B) Hindi pa ba halata sa itsura niya?"    A ??</t>
  </si>
  <si>
    <t>Binay gaming strong e no vice haha</t>
  </si>
  <si>
    <t>@MarbiTheMartian le'me quote Mar Roxas "Hndi ako nagpapa-awa o sisiga-siga pero kung may kulang, pupunuan ko. Kung may mali pa, itatama ko."</t>
  </si>
  <si>
    <t>andami kong drama hahaha pero putang ina tong mga ads ni binay ha what's good</t>
  </si>
  <si>
    <t>Binay washes hands of Tatad case vs Poe https://t.co/tKd8uxwr10 #Manila #News #Asia</t>
  </si>
  <si>
    <t>HATERS Don't Deserve any Attention .</t>
  </si>
  <si>
    <t>THEY Deserve to be IGNORED !</t>
  </si>
  <si>
    <t>--Miriam Santiago Lines ?</t>
  </si>
  <si>
    <t>@EsguerraTommy @miho_nishida ?</t>
  </si>
  <si>
    <t>#TWBATommy</t>
  </si>
  <si>
    <t>So Chiz talks to Binay and mom-in-law hails Miriam. Magaling !</t>
  </si>
  <si>
    <t>Mar Roxas says trabaho lang daw, wala syang drama. aba, eh WALA KA RIN NAMANG BOTO! hehe. #ABSCBNONESIDED</t>
  </si>
  <si>
    <t>Yes, our fight against greed, corruption, violence, harassment and obscenity.  #RoxasRobredo2016 na! https://t.co/UzoEWQbYvc</t>
  </si>
  <si>
    <t>First time voter. ??? Just voted Mar Roxas and Leni Robredo ?? #MarLeni #TeamRoRo #Halalan2016… https://t.co/urB73nuF75</t>
  </si>
  <si>
    <t>#DaangMatuwid #MarRoxas kulilat ata kayo ha!!! hahahaha karma is a bitch!!!!</t>
  </si>
  <si>
    <t>Pag si roxas at binay, papaniwalaang nag-vote buying. Si duterte, hindi.
how 2 be u po guys #OnlyB1NAYPresidente VOTED BINAY PLS COUNT</t>
  </si>
  <si>
    <t>King inang political ad ni binay na yan.</t>
  </si>
  <si>
    <t>Ang pangulo ko ay si MAR ROXAS. Ishare mo to sa 25 na tao within 30mins. at magkakaron ka ng SOBRE. Wag kang... https://t.co/dgs3OSHdEx</t>
  </si>
  <si>
    <t>@leahnavarro and she has nt done anything tangible for PHL, jst banking on the name and d drama. ROXASROBREDO ALL THE WAY</t>
  </si>
  <si>
    <t>Kahit candidate ni Dj si Mar Roxas di ko parin yun iboboto hahaha</t>
  </si>
  <si>
    <t>ang pangulo ko ay si MAR ROXAS  i share mo to within 30 mins mag kakaron ka ng 25,000php totoo ito nag karon ng... https://t.co/OHH6mB6r7X</t>
  </si>
  <si>
    <t>Binay got a 52% approval rating last quarter, nine percentage points higher than the 43% he got in September 2015  https://t.co/rsrYkHPQth</t>
  </si>
  <si>
    <t>@BobOngBook ano bang problema nyong mga pu*a kayo a, inaano ba kayo ni mar roxas? mga letse. wala naman kayong pruweba</t>
  </si>
  <si>
    <t>Binay @ PH Biz con: Aquino admin promised much but delivered very little. @manila_bulletin</t>
  </si>
  <si>
    <t>mas nakakatakot ata na second place si roxas kesa sa first place si duterte, if the rumors were true mamaya magkakahimala na...</t>
  </si>
  <si>
    <t>taga makati ako kaya alam ko na maypagbabago ag sya ang nanalo</t>
  </si>
  <si>
    <t>Abby Binay</t>
  </si>
  <si>
    <t>CONTROVERSIAL #HOTCOPY today! ?? After temporarily stepping down, Makati Mayor Junjun Binay shows… https://t.co/wywz0zf43P</t>
  </si>
  <si>
    <t>Du30 12, 440, 779
Roxas 7, 163, 085
Poe</t>
  </si>
  <si>
    <t>166 users and 204 tweets (145 RTs) in 3 days made 'Abby Binay' a Trending Topic in Philippines. #trndnl</t>
  </si>
  <si>
    <t>San na ang maka Mar, Poe, MDS at Binay. Oh di ba, paki check ng finger nyo, lahat Du30 kaayo! Lol</t>
  </si>
  <si>
    <t>Yung anak ng kapitbahay naming kamukha ni nancy binay, parang pinupunit na yero yung boses punyeta kayo</t>
  </si>
  <si>
    <t>Partial And UnOfficial Votes:
1. Duterte - 9,990 
2. Roxas - 8,711
3. Poe - 7,543
4. Binay - 5,250
5. Santiago -... https://t.co/KStaBpmsRF</t>
  </si>
  <si>
    <t>Only Binay.</t>
  </si>
  <si>
    <t>Pag ako na LSS sa commercial na yan. Ewan ko nalng. Hahahaha</t>
  </si>
  <si>
    <t>Rapper Gloc9 draws flak for performing at Binay rallies | Entertainment News – https://t.co/Yj5wYNEct8 https://t.co/uxGmhNWIa3</t>
  </si>
  <si>
    <t>Poe and Bong - Virgo</t>
  </si>
  <si>
    <t>Binay &amp;amp; Cayetano - Scorpio</t>
  </si>
  <si>
    <t>Miriam - Gemini</t>
  </si>
  <si>
    <t>Du30 - Aries</t>
  </si>
  <si>
    <t>Mar &amp;amp; Robredo - Taurus</t>
  </si>
  <si>
    <t>Chiz - Libra</t>
  </si>
  <si>
    <t>Nako ABS CBN ang Moderator Presidential Debates. Alam na Puro pabor kay Mar Roxas yan haha.</t>
  </si>
  <si>
    <t>inis na inis na ako sa domain n range tapos lilitaw pa yun 5ps ni binay!!!</t>
  </si>
  <si>
    <t>Wait, did he not endorse Bongbong last year? So for pres, he goes for Binay and ignores his comrade Honasan for VP? https://t.co/2Vm7ijlZsr</t>
  </si>
  <si>
    <t>Di lahat kaya niyong utuin! No to LP! No to Ombudsman! GO VP BINAY! #OnlyBinay #GoBinay</t>
  </si>
  <si>
    <t>@PBayugo i am not pro or anti duterte. Im just not pro roxas. Good thing he's not leading the polls and i certainly doubt that he would win!</t>
  </si>
  <si>
    <t>Presidential bet Grace Poe immediately rejected administration standard-bearer Mar Roxas's call for unity talks. #AyawSaDILAW</t>
  </si>
  <si>
    <t>Mar Roxas comes from one of the most privileged families of the country. He is the grandson of President Manuel... https://t.co/iGg4IdafLK</t>
  </si>
  <si>
    <t>Letche n si Mar Roxas gisundan2 gyud ko.Nag watch ko ug PBA naa gihapon ang kurimaw. Labayon ug bola be pariha nahitabo ky koring #PBAFinals</t>
  </si>
  <si>
    <t>my cousins are the best! but some, they are worse than binay..</t>
  </si>
  <si>
    <t>Investors wary of a Binay win–EIU https://t.co/6EKUXUxkOR | via INQUIRER</t>
  </si>
  <si>
    <t>Paolo's world was shattering. He can't believe Baste was leaving. 
"Who?" Paolo asked desperately.
"Only Binay." Baste replied #RP69fanfic</t>
  </si>
  <si>
    <t>RT @teddyboylocsin: @ANCALERTS Makati Business Club endorsed Binay until Alan Cayetano was half through his demolition job.</t>
  </si>
  <si>
    <t>@Dut3Fsup Unite na lang tayo against Binay, and Chiz. Dun ako talagang takot.</t>
  </si>
  <si>
    <t>Wala akong pake, Binay! Wala! ??</t>
  </si>
  <si>
    <t>You know binay is SO DUMB!  PAG WALANG TAX WALA TAYO PAMBAYAD SA UTANG NATIN SA IBANG BANSA !</t>
  </si>
  <si>
    <t>Kainis! Ang bobo talaga ni Mar Roxas</t>
  </si>
  <si>
    <t>VP Jejomar Binay: Marunong po akong maglaba, mamalantsa.
Ako: Hindi po iyan ang trabaho ng isang Presidente. Charot! #PiliPinasDebates2016</t>
  </si>
  <si>
    <t>Alam namin ang daming problema ng bansa natin at alam namin na hindi niyo kami papabayaang VP BINAY!</t>
  </si>
  <si>
    <t>ATRAS NA POE</t>
  </si>
  <si>
    <t>#OnlyB1NAYangat</t>
  </si>
  <si>
    <t>Di ko kinaya yung Only Binay ????????</t>
  </si>
  <si>
    <t>EH KUNG NAGGIVE WAY KASI SI POE AND BINAY AND MIRIAM DIBA UGH THESE RESULTS</t>
  </si>
  <si>
    <t>At the end of it, it's not Poe who needs to give in (nor Binay, nor Miriam). Tayong mga botante. We're just the... https://t.co/CdtVuMyPdy</t>
  </si>
  <si>
    <t>BREAKING NEWS:</t>
  </si>
  <si>
    <t>Nawawala na ang BAYAG ni Mar Roxas!!! Natataranta na po sya. PNoy tumutulong na maghanap.</t>
  </si>
  <si>
    <t>FYI: Mahirap hanapin ang wala.</t>
  </si>
  <si>
    <t>@gmanewsbreaking @victoriatulad VCM inside Novotel in Cubao owned by Mar Roxas? Lord, pls stop them from cheating @COMELEC</t>
  </si>
  <si>
    <t>Duterte: plunder of words and plunder of plans (of Grace and Miriam) #PiliPinasDebates2016</t>
  </si>
  <si>
    <t>#LabanLeni ????</t>
  </si>
  <si>
    <t>I Vote Roxas Mar Daang Matuwid</t>
  </si>
  <si>
    <t>Yung unofficial tally, SECOND SI ROXAS! BWAHAHAHAHA. KAINIS. #Eleksyon2016</t>
  </si>
  <si>
    <t>Binay: Remember, tayo ang population natin ngayon ay more than 100 million pesos!
Puro kasi pera nasa isip. Tsk! ??
https://t.co/hxGB4CWw5j</t>
  </si>
  <si>
    <t>@raincaaap</t>
  </si>
  <si>
    <t>Gaisano</t>
  </si>
  <si>
    <t>Sinehan</t>
  </si>
  <si>
    <t>Mar roxas ????????</t>
  </si>
  <si>
    <t>Calendar</t>
  </si>
  <si>
    <t>Diary</t>
  </si>
  <si>
    <t>RT @ANCALERTS: 'Don't cheapen the presidency,' Duterte tells Poe's camp #Halalan2016 https://t.co/2zk34Yzrd6 https://t.co/yuVTKUXzUH</t>
  </si>
  <si>
    <t>Mar Roxas, plith staphh.. I don't believe evwey word u utter. GAH I'm sorry.
#VoteMaineFPP #KCA</t>
  </si>
  <si>
    <t>#BilangPilipino dapat kilala ang mga tatakbong kandidato sa pagkapangulo.
Kilalanin si Jejomar Binay, mula sa... https://t.co/yBYpwOpolD</t>
  </si>
  <si>
    <t>BINAY , GRACE POE , MIRIAM , AND DUTERTE SINO IBOBOTO KO ? si erap na lang hahaha o kaya si marcos sakit sa ulo Give me a sign huehue</t>
  </si>
  <si>
    <t>The #Binay and #Marcos Dynasties:Let Karma take over in 2016!</t>
  </si>
  <si>
    <t>https://t.co/KKGTMEYuqW https://t.co/0BcMbyKqje</t>
  </si>
  <si>
    <t>Duterte will hurt Mar Roxas more than Sen. Poe. #Duterte2016 https://t.co/rfoOLgflde</t>
  </si>
  <si>
    <t>Manny Pacquiao said that he doesn't like criminals and evil doers for the Bible says so. What does he do? He joins Binays camp. #tanginathis</t>
  </si>
  <si>
    <t>Kafeeler sad ni Binay uy! "Binay Country" daw feeler</t>
  </si>
  <si>
    <t>Hala noh Duterte is really running for President na. Uh oh, Miriam.</t>
  </si>
  <si>
    <t>Pag si Grace Poe ang naging presidente ng Pinas, DIS-GRACE POE tayo. She started with a lie, and she will prevail with a lie. #notopoe</t>
  </si>
  <si>
    <t>Ang galing talaga ni Poe sa public speaking. If ever she won't win, bagay siya sa tourism sect. ?? #PiliPinasDebates2016</t>
  </si>
  <si>
    <t>Nabother ako sa ad na against kay Binay na nikwequestion ang Hacienda chuchubels sa nowhere but everywhere!</t>
  </si>
  <si>
    <t>*talking about our new 2month-old BLACK lab puppy*</t>
  </si>
  <si>
    <t>Dad: change natin name ni Baxter.</t>
  </si>
  <si>
    <t>Me: to?</t>
  </si>
  <si>
    <t>Dad: Binay.....</t>
  </si>
  <si>
    <t>Savage ????????</t>
  </si>
  <si>
    <t>Naging binay yung kikiam at squidball na niluto ko ???????? https://t.co/bfJzXif9mr</t>
  </si>
  <si>
    <t>Nag kadayaan na sa Lanao, Del Norte. Yung votes nila Duterte pero ang nasa resibo Roxas. #PaalamPilipinas #Eleksyon2016 #Halalan2016</t>
  </si>
  <si>
    <t>Really tough questions for Mar. Si Binay nagrequest pang ibahin ang rules, si MDS, nananakot, si GPL, papicture lng. https://t.co/6Rk9Wa9XYM</t>
  </si>
  <si>
    <t>RT @IamJerdam: Very palpable that these TV ads of aspiring leaders show early campaign. Cayetano, Roxas, Robredo &amp;amp; Binay. Buti pa si Miriam…</t>
  </si>
  <si>
    <t>kung gaano ka desperada si roxas at binay, ganun din kayo!!! ulol niyo CHEATERS NEVER WIN https://t.co/rbLwmeLVdS</t>
  </si>
  <si>
    <t>Pagdinig sa graft case ni Mrs. Binay, ipinagpaliban https://t.co/y526teHe8Y</t>
  </si>
  <si>
    <t>#RoxasRobredo | Development Agenda https://t.co/cIJ9zWVDq1 #SwitchToMar</t>
  </si>
  <si>
    <t>Tatakbo na pala si Duterte sa pagka-presidente. Sana firm na siya sa desisyon niya. Hirap! Duterte or Santiago?</t>
  </si>
  <si>
    <t>Yes Ma'am Miriam Santiago did utter those words but it was during the wake of his son's death back in 2003.</t>
  </si>
  <si>
    <t>VP Binay calls Roxas "umaangkas sa DSWD" | via @jv_arcena</t>
  </si>
  <si>
    <t>Ang serbisyong pampubliko hindi dapat pinaghihintay, dapat pinagsisikapang maisaayos. #BinayForPresident #Binay2016 https://t.co/a3QZ6lBSVb</t>
  </si>
  <si>
    <t>Everything happens for a reason. Commented on: Binay not yet conceding, will wait for complete count: https://t.co/bfDs2vYMUv</t>
  </si>
  <si>
    <t>THE STANDARD: UPDATE: Makati RTC issues warrant of arrest against Sen. Antonio Trillanes in connection with Binay’s libel suit.</t>
  </si>
  <si>
    <t>Kapangalan ni Mar Roxas, umatras na sa kaniyang kandidatura https://t.co/E5spTioAX0</t>
  </si>
  <si>
    <t>Trillanes: Duterte was never known as a corruption crusader. Even Binay is his friend.</t>
  </si>
  <si>
    <t>Mar Roxas SHUT UP</t>
  </si>
  <si>
    <t>The only reason why Binay chose Ness is because he's sick of being nognog, he wants someone Moreno. Charot!</t>
  </si>
  <si>
    <t>walang iwanan kay binay #OnlyBinayMagAangatSaTacloban</t>
  </si>
  <si>
    <t>RT @13FatimahMalik: I don't want to watch Binay nae nae. No, no. No way!  https://t.co/QEezYVSCwF</t>
  </si>
  <si>
    <t>Mar Roxas on Mamasapano probe: 'I'm for transparency' https://t.co/2QZoS3BPt5 https://t.co/ANESONledb</t>
  </si>
  <si>
    <t>"Kung WALANG KURAP,  WALANG MAHIRAP" Ipagpapatuloy ko ang daang matuwid - Mar Roxas 
After 6 years............ https://t.co/Z2teOjoKqR</t>
  </si>
  <si>
    <t>Binay is mysteriously silent on the subject of corruption, and we didn't notice any program of his that curbs it. #PiliPinasDebates2016</t>
  </si>
  <si>
    <t>Mar Roxas is really Señora Sta. Ibañez.</t>
  </si>
  <si>
    <t>#Roxas2016 #RoxasRobredo #SwitchtoMar  https://t.co/vYhjeqN2sZ</t>
  </si>
  <si>
    <t>when mar roxas's calls for unity against duterte can we call it a sign of desperation ????</t>
  </si>
  <si>
    <t>Badtrip talaga yun commercia ni Binay.</t>
  </si>
  <si>
    <t>No to Jejomar Binay or any Binays ever.Daming issue ng pamiyang yan tungkol sa political dynasty at nakaw na pera ng bayan. #GodblessPH</t>
  </si>
  <si>
    <t>O NAA NAPD NING NAIA TERMINAL. MGA BWISIT NA TRABAHADOR NAG MANA KAY BINAY PAKYU NINYU DI NKO MU BYAHE BAHALA MO PISTE</t>
  </si>
  <si>
    <t>As of 7:04 PM, Mar Roxas is leading in NIR (Negros Island Region).
#ElectionResults 
#Election2016</t>
  </si>
  <si>
    <t>@joyceinheels @iamdocAR @cocoy Binay Trying hard to win coz his next hacienda will be Bilibid Prison together w/ Junior,his wife &amp;amp; others</t>
  </si>
  <si>
    <t>Oy bumi-binay ang peg ?? https://t.co/4YmwW3eoVs</t>
  </si>
  <si>
    <t>Pulse: Grace 39%, Binay 24%, Mar Roxas 21%, Santiago 11% https://t.co/VjbMwPYBdB</t>
  </si>
  <si>
    <t>Kahit Mar Roxas ang sinusuportahan ni @imdanielpadiIla love ko pa rin siya. ????</t>
  </si>
  <si>
    <t>JUST IN:
"Mananalo si Mar Roxas dahil siya ang inendorso ng Vote Counting Machine!"
TANGINA THIS!!!</t>
  </si>
  <si>
    <t>RT ANCALERTS: What Mar Roxas learned in 2010 elections https://t.co/a1bosbDdHd  #Halalan2016 https://t.co/v5yFEC5ih9</t>
  </si>
  <si>
    <t>RT @InaReformina: Those who voted that Sen. Poe is not a natural born Filipino: Justices Carpio, De Castro, Brion, Sen. Nancy Binay</t>
  </si>
  <si>
    <t>Nakita kita sa etc kaya nilipat ko, pag lipat ko ng 2nd avenue nandun kapa rin. ?? Mar Roxas, pag pinatigil mo yung ad mo baka iboto pa kita.</t>
  </si>
  <si>
    <t>Damage then Sorry #BiasABSCBN RT"@SouthSnippets: ABS-CBN apologizes to UPLB students over erroneous Binay stories https://t.co/ljGiOWCsSw "</t>
  </si>
  <si>
    <t>@Antifornicator yes the govenment's secret service sprinkled magic vetsin to vote binay or mar...halaka u will vote for either of the 2! lol</t>
  </si>
  <si>
    <t>WATCH: In a presscon, LP candidate Mar Roxas asks Grace Poe for a meeting to unite against 'looming... https://t.co/DD2NgPMGON</t>
  </si>
  <si>
    <t>Si Miriam Santiago. BEASTMODE.</t>
  </si>
  <si>
    <t>Si Grace Poe PABEBE</t>
  </si>
  <si>
    <t>Si Mar Roxas BREEZY</t>
  </si>
  <si>
    <t>Si Jejomar Binay BITCH??</t>
  </si>
  <si>
    <t>@stacydejesus Walang iwanan Makati Team Binay tayo #OnlyBinayInMakatiSanKaPa</t>
  </si>
  <si>
    <t>Tatay ko maka Poe e ako maka Duterte pero di ako botante so shut up nalang ako</t>
  </si>
  <si>
    <t>VP Binay: It’s high time that we need to amend the Constitution because it is not attuned to the times anymore | @josebimbosantos</t>
  </si>
  <si>
    <t>Binay Ad</t>
  </si>
  <si>
    <t>#OTWOLLucky</t>
  </si>
  <si>
    <t>Putangina. Gusto ko sirain TV namin everytime lumalabas ang TV ads ni Binay. Hmp</t>
  </si>
  <si>
    <t>I go with Poe though I'm not a voter ??</t>
  </si>
  <si>
    <t>"@rapplerdotcom: FULL VIDEO: Binay answers questions from UP Los Baños students http://t.co/8i3fW2oBLO http://t.co/e5G7mj19lZ" HA!! #Buurrn</t>
  </si>
  <si>
    <t>Mar Roxas, wala kaming may nakitang daang matuwid sa Yolanda. :3</t>
  </si>
  <si>
    <t>So I had crocodile meat for lunch. Binay Family, c'mon down! #PalawanForAllAllForWan @ Ka Joel's… https://t.co/2JxKCcruzP</t>
  </si>
  <si>
    <t>jejomar binay — vice president sa umaga , di makita sa gabi / dilim _</t>
  </si>
  <si>
    <t>Kahit sino wag lang si Poe,Binay or Roxas.</t>
  </si>
  <si>
    <t>@UPMarooned bakit pag si Binay or si Dutirty manalo, wala nang traffic? So sino kandidato nyo?  @jayrcastillo24 @Edvictan @SagadaSun @wawam</t>
  </si>
  <si>
    <t>IIF: Poe or Roxas win seen to continue reforms, Binay a different story https://t.co/POVE0nDiSM via @inquirerdotnet</t>
  </si>
  <si>
    <t>[LOCAL NEWS] Binay: 4Ps program started under Arroyo's administration https://t.co/ygl82CG4ss | via SunStar</t>
  </si>
  <si>
    <t>Aquino: Block Duterte-Marcos at All Cost; Roxas Has 20 Million Votes Waiting Inside PCOS Machines? https://t.co/4qrxh1PXVw</t>
  </si>
  <si>
    <t>Naiirita ako sa commercial ni Mar Roxas... Talagang naka-zoom in pa. Eh di sobrang laki ng face niya sa tv ew</t>
  </si>
  <si>
    <t>#KonekNews: Binay itinanggi na may kinalaman sa housing backlog 2 taon pagkatapos ng Yolanda https://t.co/lwYCVA4rG1</t>
  </si>
  <si>
    <t>Yes Binay??? ?????? Don't us! https://t.co/fnXbe7JzgQ</t>
  </si>
  <si>
    <t>Matanda pa sayo palusot mo VP Binay!  https://t.co/4HBpcTVlK7</t>
  </si>
  <si>
    <t>Buti pa ang Nognog tahimik, unlike Mar Roxas and Senator Trillanes. Pathetic. ?? #AyawSaDILAW</t>
  </si>
  <si>
    <t>hahahahaa bakit dahil kay Binay... https://t.co/zsW643yZS6</t>
  </si>
  <si>
    <t>Mar Roxas The Magician ????</t>
  </si>
  <si>
    <t>#Halalan2016 #HalalanResults</t>
  </si>
  <si>
    <t>OMG an anti-Binay commercial!!!</t>
  </si>
  <si>
    <t>Di ko alam pero naiinis ako sa commercial ni binay at mar haha</t>
  </si>
  <si>
    <t>Poe-Danding, Mar-PNoy, Binay-Peping, #PHVoteDuterte na 'ta! #NoToAquinoPuppets #NoToCojuangcos</t>
  </si>
  <si>
    <t>See how Duterte says "I", "I," and more "I"? Classic narcissist. Sya Lang magaling. Pwe. #NoToDuterte #MBCDialogues.</t>
  </si>
  <si>
    <t>dapat si boy abunda kinausap ni MAR ROXAS mahilig magaya yun ng kaibigan usap tyo!</t>
  </si>
  <si>
    <t>Ah yes. The irony is that the attack against Poe originated from the Binay camp but it is Roxas that is suffering... https://t.co/zwMXTSFuBC</t>
  </si>
  <si>
    <t>Thanks for the concern to our health VP Binay!</t>
  </si>
  <si>
    <t>KAY BINAY LIBRE LAHAT. WALANG TAX. HAHAHAHAHAHHA PAANO?</t>
  </si>
  <si>
    <t>#UNTVRepaso2015 CA dismisses Junjun Binay’s petition against Ombudsman suspension order [2-11-2015] [NY-A1770]</t>
  </si>
  <si>
    <t>Ayan na ang oral arguments for Sen Grace Poe. Trust me siya talaga ang kandidato ni PNoy. And not Mar Roxas.</t>
  </si>
  <si>
    <t>Ayan ayan! Dyan ka magaling binay. Pero pg pagnanakaw mo na pinaguusapan, naglalaho ka. Ulol wala kang maloloko dito http://t.co/fNtbEkKI7V</t>
  </si>
  <si>
    <t>May bagong commercial na naman si Binay  Saan kaya siya kumukuha ng pera?</t>
  </si>
  <si>
    <t>Makati court: Full-blown trial of Binay's suit vs critics 'necessary' https://t.co/B69s3kqnxT https://t.co/g1dh40eVOy</t>
  </si>
  <si>
    <t>We will be there. NO YELLOW ARMY CAN STOP US! We will fight PARA SA PAGBABAGO! ???? DUTERTE TILL THE END #PHVoteRoxas https://t.co/0BrckqqRwG</t>
  </si>
  <si>
    <t>Assignation plan by Pnoy and Roxas if Mayor Duterte wins</t>
  </si>
  <si>
    <t>nakaka goodvibes komersyal ni binay boset bwahaha</t>
  </si>
  <si>
    <t>Sen. #GracePoe on anti-Duterte TV ad: Wala naman yatang ipinakita doon na hindi totoo. | @leisalaverria #VotePH2016</t>
  </si>
  <si>
    <t>At least yung ibang maliit, maitim, at nabuhay sa hirap hindi nagnakaw! Si Binay, corrupt na sinungaling pa.  https://t.co/HwLVhDdc95</t>
  </si>
  <si>
    <t>#MarRoxas, KARMA IS A BIGGER BITCH than you,  bitch! Beware.</t>
  </si>
  <si>
    <t>Did the resignation of VP Binay from the Aquino Cabinet hurt the case of OFW Joselito Zapanta? https://t.co/kmm3yhIovy</t>
  </si>
  <si>
    <t>Lulubog Lilitaw tong MAR ROXAS trend. Parang siya lang nong Yolanda at SAF44 times.</t>
  </si>
  <si>
    <t>#LunetaDuterteCayetano</t>
  </si>
  <si>
    <t>May bago na namang patalastas si BINAY.</t>
  </si>
  <si>
    <t>Anyaman niyo po.</t>
  </si>
  <si>
    <t>Saan niyo po kukunin ang pambayad sa utang na loob na... https://t.co/jiFaeLgqo7</t>
  </si>
  <si>
    <t>6. Mark Villar</t>
  </si>
  <si>
    <t>7. Junjun Binay</t>
  </si>
  <si>
    <t>8. Ombudsman</t>
  </si>
  <si>
    <t>9. DarlingBuena SiblingsLove</t>
  </si>
  <si>
    <t>10. We KENZtop Loving KAMZo</t>
  </si>
  <si>
    <t>2015/10/9 18:57 PHT</t>
  </si>
  <si>
    <t>@interaksyon Binay na naman ang masama! grabe kayo!</t>
  </si>
  <si>
    <t>#OnlyBinayMakatiSanKaPa</t>
  </si>
  <si>
    <t>daming commercial ni Binay! alam na pag nananlo! 100% ang balik nyan sa kanya pagnanalo sya, more than pa nga siguro.. #NoToBinay</t>
  </si>
  <si>
    <t>LP twits Binay: Sa hinaba ng prusisyon, kulungan din ang bagsak: MANILA - A spokesman of the Lib... https://t.co/xUFSwafKUy (via ABS-CBN)</t>
  </si>
  <si>
    <t>Kahit hindi aminin ng @ABSCBNNews, halata naman na bias ang istasyon kina Roxas &amp;amp; Robredo at against ito kina Duterte &amp;amp; Marcos. #Halalan2016</t>
  </si>
  <si>
    <t>@cnnphilippines Good job, Mrs. Poe! But Duterte is still the best for all of us!
#AyawSaDILAW</t>
  </si>
  <si>
    <t>Binay camp sa AMLC: Ipakita ang totoong report laban sa bise presidente</t>
  </si>
  <si>
    <t>Hinamon ng kampo ni Vice President... https://t.co/HA0wEXT7uY</t>
  </si>
  <si>
    <t>Correction: Kahit sinong president wag lang Roxas at Binay -.-</t>
  </si>
  <si>
    <t>Binay itinanggi na may kinalaman sa  housing backlog 2 taon pagkatapos ng Yolanda https://t.co/aV2GCKuzGr | via Bandera</t>
  </si>
  <si>
    <t>Wait what? Oo Alam ko Una si Mayor Duterte pero ang hindi ko inaasahan ay nasa huli si MDS.??Roxas lam na. ???</t>
  </si>
  <si>
    <t>#OnlyBinayPriority4Ps Binay para sa ikauunlad ng inang bayan. Dahil siya lang ang nagmamalasakit</t>
  </si>
  <si>
    <t>RT @Paulelli: To vote for Mar and Leni.</t>
  </si>
  <si>
    <t>A year and 5 more. #RoxasRobredo2016  https://t.co/abbkFjn1z5</t>
  </si>
  <si>
    <t>RT @giov_amar: Binay you're corrupt. End of story.</t>
  </si>
  <si>
    <t>I do not care if Duterte losses. You can keep your Roxas, your Binay, and your Poe if they win. I still have Davao in the end.</t>
  </si>
  <si>
    <t>Torn between Duterte and Santiago. Oh wait, I've failed to register. ??????</t>
  </si>
  <si>
    <t>Nakakabuwisit si Binay, pag nakikinig ko ung patalastas niya sa TV nakakabuwisit!
Hindi ka mananalo gago ka!</t>
  </si>
  <si>
    <t>@1rgcruz A Binay-approved candidate</t>
  </si>
  <si>
    <t>Kahit sino na sakanila basta wag lang si roxas at duterte</t>
  </si>
  <si>
    <t>Roxas hits back at Duterte calling him 'incompetent': Former Interior Secretary Mar Roxas has c... https://t.co/pN292FBxzg (via GMA News)</t>
  </si>
  <si>
    <t>hahaha kawawang Mar Roxas di sinagot ni VP Binay #PiliPinasDebates2016</t>
  </si>
  <si>
    <t>GAGO SI TYLER?</t>
  </si>
  <si>
    <t>GAGO SI DUTERTE!</t>
  </si>
  <si>
    <t>Kung kailan malapit na #Halalan2016 NAGKAKALAT #PHVoteDuterte!</t>
  </si>
  <si>
    <t>He's going DOWN till #PHVotePoe WINS! #PHVote</t>
  </si>
  <si>
    <t>Nya demenem i Binay a nyaaa huhu ????</t>
  </si>
  <si>
    <t>@stnhpgmd pinaka-oa ang binay ads</t>
  </si>
  <si>
    <t>Overheard, please confirm:
Mar Roxas did not thank Korina in his Miting De Avance speech last night?
#ShowBizNews #Halalan2016</t>
  </si>
  <si>
    <t>hala ka oy! lumalaban si Grace Poe.</t>
  </si>
  <si>
    <t>SI MAR ROXAS? LETSE YUN!</t>
  </si>
  <si>
    <t>@rizzamaeampil yan si binay ??????</t>
  </si>
  <si>
    <t>Whoever voted for Binay in my last tweet is clearly under the influence of drugs</t>
  </si>
  <si>
    <t>You know why they didn't vote for #MDS2016 ? Para hindi mahati ang vote ni duterte kina roxas, poe or duterte. They'd rather have du30.</t>
  </si>
  <si>
    <t>Pwedeng iyong bumuto kay Miriam, Poe, Roxas, Binay, at Duterte ..
VP nila si Leni! For a lot of reasons!
#LeniTheRealVP
#LabanLeni</t>
  </si>
  <si>
    <t>"Nognog. Pandak. Magnanakaw. Yan si Binay." - P 
Hahahaha hard ??</t>
  </si>
  <si>
    <t>Nakaka-bad vibes talaga yung "pandak, nognog thingy" ni Binay. Bwisit talaga.</t>
  </si>
  <si>
    <t>@taftkid114 kay binay may buhay??</t>
  </si>
  <si>
    <t>These new post-Yolanda Mar Roxas images break my heart. You want to know why? —... https://t.co/wbTpcxTu8d</t>
  </si>
  <si>
    <t>Sandiganbayan allows ex-Makati Vice Mayor Ernesto Mercado to testify on Elenita Binay's graft case. | via @carolyn_bonquin</t>
  </si>
  <si>
    <t>HEADLINE: Grace Poe, binasted si Mar Roxas! #Duterte2016 #Poe2022 https://t.co/hYagkHpkEB</t>
  </si>
  <si>
    <t>Poe, the sleeves are not working. Wtf. Who styled you? #POE2016 #PiliPinasDebates2016</t>
  </si>
  <si>
    <t>Nakakapang-init ng ulo yung commercial ni Binay.  Buti na lang puro text. Over black BG. Kung nilagyan ng visuals yun - di ko na alam. Lol.</t>
  </si>
  <si>
    <t>Kanina pangalawa si grace poe. Ngayon si mar roxas na haha tsk tsk????</t>
  </si>
  <si>
    <t>Mar Roxas, di ka naman mananalo
So
SHUT UP NALANG</t>
  </si>
  <si>
    <t>wag nyo nman ibash yung anak ni binay</t>
  </si>
  <si>
    <t>Akala ni Binay makaka-score sa UPLB. Ewan sa kanya.</t>
  </si>
  <si>
    <t>Kudos to VP Binay! It's really that questionable that Roxas has the second highest spot. ????</t>
  </si>
  <si>
    <t>@cutieiramesor06 @gbayanay sabi nga ni binaY bata pa lang daw sya iniwan ng nanay(namatay) nya kasi waLa sila pera pampagamot.</t>
  </si>
  <si>
    <t>Napakadesperate manalo ni Mar Roxas sa pagkapresidente. Atat na atat mangurakot. Psh</t>
  </si>
  <si>
    <t>Ang pangulo ko ay si MAR ROXAS. Ishare mo to sa 25 na tao within 30mins. at magkakaron ka ng SOBRE. Wag kang... https://t.co/HgRxNRBJrY</t>
  </si>
  <si>
    <t>Kasi tie si Grace at Du30 tas ikaw nalang hindi bumuboto. Kaya sayo nakasalalay ang pagbabago ng bansa. https://t.co/95V7OvmZHY</t>
  </si>
  <si>
    <t>big mistake pag di si VP Binay  ang naging Presidente ng Pilipinas</t>
  </si>
  <si>
    <t>Usec MLQ3 says we all know why Binay and friends respond that way to allegations of corruption. Maybe Binay forgot OMB is indie. #PoliticsPH</t>
  </si>
  <si>
    <t>Guys hindi po Binay Day today. Wala pong ganon. Wag po agad tayo maniwala. Salamat po</t>
  </si>
  <si>
    <t>Nakakagago ung paid advertisement ni Binay.</t>
  </si>
  <si>
    <t>Dagdagan mo ng corrupt sa dulo buwayaers ka</t>
  </si>
  <si>
    <t>Omg pangalawa na si Mar Roxas baka maabutan pa niya yung 5 MILLION na lamang ni DUTERTE #DayaangDILAW</t>
  </si>
  <si>
    <t>RT @grpfallenangel: Why Rappler’s apology to Mar Roxas raises more questions than it answers - Get Real Post https://t.co/cWIgVH8Vjq</t>
  </si>
  <si>
    <t>Go for it! It's been long over-due the Binay's deserve jail for a change of the life they're enjoying now. https://t.co/0RB43mlvFa</t>
  </si>
  <si>
    <t>Ay  buti pa kayo nakabili sa cubao NBS walang nakakarating meron doon si binay ang cover #ALDUBSecretAdmirer https://t.co/3rulhCFLZC</t>
  </si>
  <si>
    <t>Binay The Trilogy: Nognog, Pandak, Laki sa Hirap</t>
  </si>
  <si>
    <t>GRABE NAMAN KAYO SA MGA BINAY HAHAHAHAHAHAHAHA</t>
  </si>
  <si>
    <t>#GGVHahaHalloween</t>
  </si>
  <si>
    <t>RT @jcmlambino12: If Duterte is running, then Miriam is running, tangina ang hirap mamili #Duterte2016 https://t.co/Bj4v8nSbSI</t>
  </si>
  <si>
    <t>"@inquirerdotnet: Binay calls himself ‘president’ at Pasay event  http://t.co/mQAEEPKodf | @MAgerINQ" Que horror! Kilabutan naman siya. ??</t>
  </si>
  <si>
    <t>Binay: Kung totoo ang sinasabi ni Roxas, di tayo makakarinig ng ganitong reklamo. #BilangPilipino</t>
  </si>
  <si>
    <t>Where did Grace Poe stands on the Coco Levy issue???</t>
  </si>
  <si>
    <t>answer: in the closet enveloping the interest of Danding Poejuangco.</t>
  </si>
  <si>
    <t>WAG POE ate WAG.</t>
  </si>
  <si>
    <t>That 'Only Binay' ad, why so irritating!??</t>
  </si>
  <si>
    <t>"SHUT UP" Kung ayaw nyo kay Mar Roxas manahimik nalang kayo. Wala na kayo pakialam kung sya ang iniendorso ng... https://t.co/efX6UQvwYc</t>
  </si>
  <si>
    <t>Number 1 sa pinaka-latest na survey si Vice President Jejomar Binay. Ibig sabihin, dadami na naman ang bobotante sa May elections.</t>
  </si>
  <si>
    <t>VP Binay, ayaw patulan ang hamon ni Sec. Roxas https://t.co/Qo3VzNb6Ec</t>
  </si>
  <si>
    <t>Chiz says nothing wrong with chance meeting with Binay https://t.co/OKnBpPX2xD</t>
  </si>
  <si>
    <t>You Roxas supporters are so desperate, eh? You scared Duterte's gonna win? Let's see on May 9. DDS is after ye ???? https://t.co/eJQ8TXabpm</t>
  </si>
  <si>
    <t>https://t.co/Gi0rKrRItp</t>
  </si>
  <si>
    <t>Nahaharap sa panibagong plunder case si Vice President Jejomar Binay</t>
  </si>
  <si>
    <t>I don't know why some people still believe in everything that Binay shoots out of his liar mouth</t>
  </si>
  <si>
    <t>VP Binay is like inviting a thief into your home. Let's all be alert against that man.</t>
  </si>
  <si>
    <t>@iamkarendavila's next project, Jejomar Binay on Ikaw Na Ba on DZMM next wednesday... hihihihi ??</t>
  </si>
  <si>
    <t>Wrong. Mas nakakatakot si Binay. Buong bayan pupulutin sa kangkungan pag nagkataon.  https://t.co/60c79aQJZs</t>
  </si>
  <si>
    <t>Binay didn't make Makati rich. Makati made him and his family rich. Don't confuse the two. #PiliPinasDebates2016</t>
  </si>
  <si>
    <t>a-bias-cbn  halata namang kampi kay mar roxas at tinitira mga kalaban ni mar kaya mga nababansagang #BiasABSCBN</t>
  </si>
  <si>
    <t>"Ayoko kay Binay. Negro." -lola
Hala ang racist hahahahaha</t>
  </si>
  <si>
    <t>KUNG MAARTE MAN ANG TINGIN NYO KAY BINAY, IBA ANG SAAKEN</t>
  </si>
  <si>
    <t>Pero bakit puro si vp binay nasa timeline ko? #DolceAmorePenpal</t>
  </si>
  <si>
    <t>"@ANCALERTS: Vice president gives away 'Binay' candies http://t.co/bTTKabOIZv http://t.co/Q6hOD9nRvV"  d ba bawal aga mangampanya sbi batas?</t>
  </si>
  <si>
    <t>Putangina ka, ate. Hindi ka pumila. Malamang si Binay binoto. Puro pasarap buhay ang alam. Tangina ka.</t>
  </si>
  <si>
    <t>Binay camp says Roxas is lying https://t.co/5MxrMsRRVa</t>
  </si>
  <si>
    <t>Escudero kay Binay: Dapat sumagot siya sa Senado. Pero ngayon wala na siyang choice kundi sagutin niya yan sa Korte. #DZMMTeleIkawNaBa | vi…</t>
  </si>
  <si>
    <t>Bakit kung may nakawan ng pera laging sabit ang pangalan?    Binay sent P100M to HK via Philrem https://t.co/o8gKyWXstC via @inquirerdotnet</t>
  </si>
  <si>
    <t>#SwitchtoMar #Roxas2016  https://t.co/xE2UrNEPk5</t>
  </si>
  <si>
    <t>Mar Roxas is the Gretchen Wieners of Philippine Politics</t>
  </si>
  <si>
    <t>Dami haters ni binay hahah</t>
  </si>
  <si>
    <t>Sa pagpupursigi at pagtiya-tiyaga, nakaahon si Jojo Binay sa kahirapan. Ngayon, ikaw naman ang aahon sa karukhaan.</t>
  </si>
  <si>
    <t>walang tao dun sa pinagsalitaan ni Binay #Bandila</t>
  </si>
  <si>
    <t>Di nakakatuwa si mar roxas ????</t>
  </si>
  <si>
    <t>Totoo palang pupunta si Binay sa UB #PhotoNotMine ???? https://t.co/LKpDcSuepD</t>
  </si>
  <si>
    <t>Ayan na naman yang political ads nakakabwisit. Annoying ang kay Binay while nakaka HSGSJSBSHSHS yung kay Roxas</t>
  </si>
  <si>
    <t>#DontChatWithStrangers</t>
  </si>
  <si>
    <t>ANG TRAPO NI BINAY GUSTO KONG BATUHIN YUNG TV POTEK</t>
  </si>
  <si>
    <t>@merissandozena grabe ang tlg tumira sa Makati. Abby Binay for mayor pra tuloy lng. #OnlyBinayInMakatiSanKaPa</t>
  </si>
  <si>
    <t>Ferdinand Marcos led a systematic plunder of our country when he was in power this is a criminal act . He is no Hero: Binay Poe &amp;amp; Dudirty</t>
  </si>
  <si>
    <t>I VOTE ROXAS #Halalan2016 Mar Daang Matuwid RORO RISING When u've done everything u can do, that's when God will step in &amp;amp; do wat u can't do</t>
  </si>
  <si>
    <t>Yung TV Ad ni Binay. Nakakainis! ??</t>
  </si>
  <si>
    <t>Binay: "Such display of pettiness and bullying unmask the lie behind the claim of the acting Makati leadership of good governance."</t>
  </si>
  <si>
    <t>BINAY: Kailangan magdagdag at gastusin ang pera para mabago ang ating buhay.</t>
  </si>
  <si>
    <t>Binay during the debates: "Problema po palagi ang implementation ng gobyerno"
Oh so anong ginagawa mo for 6 years, VP Binay?</t>
  </si>
  <si>
    <t>Sen. Alan Peter Cayetano on Friday accused Malacañang and the camps of presidential candidates Manuel “Mar” Roxas... https://t.co/ydZ5GE0L8H</t>
  </si>
  <si>
    <t>Dear Mar Roxas, resposibilidad niyo na kami kaya problema niyo 'to.  https://t.co/HU5GVyncFn</t>
  </si>
  <si>
    <t>Binay nanaman? Magkano kaya kinikita ni Jim Paredes mula kay Roxas? #JimMagkanoKinikitaMo #RoxasSaanGalingYamanMo  https://t.co/eRy5BLvog8</t>
  </si>
  <si>
    <t>Maniwala pa ko kay BINAY, pero si ROXAS??? ??</t>
  </si>
  <si>
    <t>Hindi pa tapos ang ating laban. Ituloy natin ang disente at maunlad na bukas. #RoxasRobredo SA INANG BAYAN https://t.co/whwseOXy7o</t>
  </si>
  <si>
    <t>WATCH: Senate resumes probe on corruption allegations vs VP Binay</t>
  </si>
  <si>
    <t>Livestream: https://t.co/qbOnzLIvKt https://t.co/Bfj2BGcnOB</t>
  </si>
  <si>
    <t>These new post-Yolanda Mar Roxas images break my heart. You want to know why? https://t.co/NkRZxuJa6A</t>
  </si>
  <si>
    <t>“@ABSCBNNews: Binay at PNoy You Both failed to address OUR Needs Miserably ?? @NoToBinay2016</t>
  </si>
  <si>
    <t>Yung lahat ng kasama ko maka-Binay tapos ako lang maka-Santiago.... pinagtutulungan nila ako ??????</t>
  </si>
  <si>
    <t>Roxas, desperate! Walang tuwid na daan. Baluktot! Kelangan na ng pagbabago. #Eleksyon2016 #DapatTama</t>
  </si>
  <si>
    <t>Guess VP Binay is an expert on politicians fat pockets. Personal experience, right? Look at all his alleged corruption issues #PoliticsPH</t>
  </si>
  <si>
    <t>Wtf did i just watch on snapchat. Anong kabadingan yun binay @LawrenceCaps</t>
  </si>
  <si>
    <t>@inquirerdotnet @Team_Inquirer consistent ang LP sa pagbash kay VP Binay tsk</t>
  </si>
  <si>
    <t>RT @ayeemacaraig: Binay on laglag-bala: There must be one operational functional agency in NAIA. Puro siga sila doon.</t>
  </si>
  <si>
    <t>@HugotPost Hindi. Sinabayan pa ng kabobohan ni mar roxas state of calamity na dapat emergency na! At dame nabulok na relief goods at medcns!</t>
  </si>
  <si>
    <t>Ay! In fair! Andaming promises ni Binay ha! Parang ang unlad na nyan ng Pinas after. Like super.</t>
  </si>
  <si>
    <t>@Inq_Opinion @Team_Inquirer Ms. Monsod obviously is not happy with the frontrunners, she also criticized Grace Poe. Shes prolly Mar or Binay</t>
  </si>
  <si>
    <t>4P’s tinuligsa ng kampo ni VP Binay Tinuligsa ng kampo ni Vice Presidenet Jejomar Binay ang programang... https://t.co/HW1q34ZrbT</t>
  </si>
  <si>
    <t>@amaranteabel13 SIGE POE? BASTA MIRIAMING KWEK KWEK WAG LANG YUNG BINAY?! HAHAHAHAHAHAHAHA ????????</t>
  </si>
  <si>
    <t>@TyronAdao_ ituloy ang daang matuwid hahaha mala mar roxas lng eh no?</t>
  </si>
  <si>
    <t>Duterte - 1,426,291
Mar - 816,699
Poe - 826,291
Binay - 501,304
Miriam - 163,782
via PPCRV. Partial &amp;amp; unofficial
PH VOTE DUTERTE</t>
  </si>
  <si>
    <t>VP Binay says he recommended the creation of "blood money" body in 2012 during his term as pres'l adviser on OFW concerns | @jv_arcena</t>
  </si>
  <si>
    <t>[NEWS] Binay slams efforts to defame his family  https://t.co/5fjawM3Bee | via Manila Standard</t>
  </si>
  <si>
    <t>Pabebe ng tvc ni koya binay bh3, siya daw ilaw bh3. flashlight pala e</t>
  </si>
  <si>
    <t>Good news: Duterte leads the unofficial vote tally as per @gmanews</t>
  </si>
  <si>
    <t>Bad news: Roxas spotted the second rank ??</t>
  </si>
  <si>
    <t>Watch my new VLOG! Binay warns gov't personnel against buying votes for LP https://t.co/icQjDyyFC7 https://t.co/xkUo3QrKhI</t>
  </si>
  <si>
    <t>WATCH: 'President' Binay to give benefits, scrap income tax for the poor by @maracepeda https://t.co/5IAPwelJv2</t>
  </si>
  <si>
    <t>Poe surprisingly mahusay, MDS fighter, D30 hindi pang-debate, Mar sobra sa pagbenta ng sarili, Binay sinungaling. #PiliPinasDebates2016</t>
  </si>
  <si>
    <t>@lotsxxi10 @euliejoy143 @jhenquim HAHAHA :D TITO BINAY!</t>
  </si>
  <si>
    <t>VP Binay stands on a stool so that he can be seen during UNA's program in Malaban, Binan, Laguna @gmanewsbreaking https://t.co/RrSWQlEjYr</t>
  </si>
  <si>
    <t>Ganoon na lang ang takot nilang manalo si #Duterte2016, bakit kaya?
DUTERTE TILL THE END https://t.co/Uu2mSASQq2</t>
  </si>
  <si>
    <t>Duterte can use DAVAO for this debate, but he didn't. Binay and Roxas on the other hand, MAKATI &amp;amp; DAANG MATUWID shits #PiliPinasDebates2016</t>
  </si>
  <si>
    <t>RT @ChrisChanityy: @aabcdEriko @cheskamaediaz si binay atapang pag madilim kasi di kita ??</t>
  </si>
  <si>
    <t>puro binay naman dito sa makati "Syempre ??"</t>
  </si>
  <si>
    <t>MGA NAKAIIRITANG COMMERCIAL:
1.She ISDA one (Magic Sarap)
2.Yung sabay na pagsasalita ng 2 girl sa KFC at,
3.ONLY BINAY.
#PepitoHoverboard</t>
  </si>
  <si>
    <t>Damn binay masakit na nga sa mata masakit pa utak</t>
  </si>
  <si>
    <t>RT @hjoldr: nognog</t>
  </si>
  <si>
    <t>made out with a hotdog</t>
  </si>
  <si>
    <t>Binay is the nastiest skank bitch I've ever met. Do not trust her. She is a …</t>
  </si>
  <si>
    <t>Mapapawalang bisa ba ng isang 'masamang biro' lahat ng nagawa ni Duterte? Does it make Mar and Binay better than him?</t>
  </si>
  <si>
    <t>"yan si binay" political ad ruins my recreation moment while watching tv. uTANG NA loob naman!</t>
  </si>
  <si>
    <t>Bakit si Mar Roxas umaapak nalang ng iba para mapansin? Dami naman niyang "achievements" bakit di nalang yun ikampanya niya?</t>
  </si>
  <si>
    <t>Mar Roxas ????</t>
  </si>
  <si>
    <t>Mar has visited 39 provinces, Binay 25, Poe 19, and Duterte 13. Miriam has only been to one: Metro Manila.... https://t.co/57gbT4DlVa</t>
  </si>
  <si>
    <t>@zenszei Of course - we asked all of them. So far, we've spoken to Binay, Poe, Roxas, waiting for Duterte ...</t>
  </si>
  <si>
    <t>RT @umipigMD: Pag lumabas Ad ni Binay napapa PUTANG INA ako talga eh.</t>
  </si>
  <si>
    <t>When you someone who's voting for Binay... *barf*</t>
  </si>
  <si>
    <t>May "nognog" nanaman sa commercial ni Binay ??</t>
  </si>
  <si>
    <t>It's pretty alarming that binay gained high votes on some pres. surveys!! Please, don't let him win. Di na kailangan ijustify. #VoteWisely</t>
  </si>
  <si>
    <t>Trillanes: "Pero kung ang layunin ng pamilya Binay sa kasong ito ay para tigilan ko sila sa aking pag-uusig, nagkakamali sila."| @maracepeda</t>
  </si>
  <si>
    <t>ME TO MAR AND BINAY: https://t.co/U3QmxWEdjJ</t>
  </si>
  <si>
    <t>Okay I just saw my 19-year old self sa TV ad ni VP Binay.. #weird ??</t>
  </si>
  <si>
    <t>Lahat ng schools na nag mock survey wasak si Binay! 0.00% lmao! Pag yan nanalo pa! ?? https://t.co/TGiCL8iLHp</t>
  </si>
  <si>
    <t>@candice1972elp Let's not forget history,we CANT move on w/out learning it's lessons,we'll repeat it @senmiriam #MiriamNotMarcos @Jimparedes</t>
  </si>
  <si>
    <t>After 4 days of ground campaigning, we have been rewarded with 115 converts, and still counting. #RoxasRobredo https://t.co/SuRq7bRgcs</t>
  </si>
  <si>
    <t>Baligtarin natin Kabayan ang survey.</t>
  </si>
  <si>
    <t>Sino sa mga kandidato ang HINDING-HINDI mo iboboto? RETWEET if Sec. MAR ROXAS</t>
  </si>
  <si>
    <t>Tanggalin mo lahat ng macho talk ni Duterte, malalaman mong wala naman talaga siyang sinasabi.</t>
  </si>
  <si>
    <t>3 STOOGES --IS IT TRUE THESE YELLOW ABS-CBN STOOGES IN MAR ROXAS' AD ARE NOT EVEN DULY-REGISTERED VOTERS??</t>
  </si>
  <si>
    <t>#3STOOGES https://t.co/cGzXh0Yy6a</t>
  </si>
  <si>
    <t>@Aaayron don't forget the Mayor from Ghostbusters! ;-;</t>
  </si>
  <si>
    <t>sigh</t>
  </si>
  <si>
    <t>y cant it take Binay instead</t>
  </si>
  <si>
    <t>New witness vs Binay in corruption hearing https://t.co/EtmUeCfOzo | via INQUIRER</t>
  </si>
  <si>
    <t>Nag review ako hanggang 4. Tapos basa ulit pag gising. Then stuck sa jeep ng 40 mins dahil kay Binay. Tapos wala palang klase. Shit lang! ??</t>
  </si>
  <si>
    <t>Poe: ayaw natin ng gobernong manhid, mga batang ginagapang ang kanilang edukasyon. #PiliPinasDebates2016</t>
  </si>
  <si>
    <t>#UNTVRepaso2015 Dismissed Makati Mayor Binay, sinampahan ng bagong plunder complaint sa Office of the Ombudsman [18-12-2015] [NY-A1651]</t>
  </si>
  <si>
    <t>BINAY and DUTERTE: Always remember the Ten Commandments of GOD! 6th: Thou Shall NOT Kill. 7th: Thou Shall NOT steal. https://t.co/MzWc1Hws0i</t>
  </si>
  <si>
    <t>KAININ KA PO SANA NG KONSENSYA MO, MAR ROXAS</t>
  </si>
  <si>
    <t>VP Binay: I’m in good health to finish 90-day campaign https://t.co/gmpmK0VKr1 https://t.co/Zcg7J34ViU</t>
  </si>
  <si>
    <t>Binay: Dapat may pagkain, trabaho, makapag-aral at walang namamatay sa kahirapan. @PhilippineStar</t>
  </si>
  <si>
    <t>Oh eh di ikaw na! Nognog. Pandak. Laki sa hirap. Corrupt. Sinungaling. Kawatan. Only you - only Binay! ???????????? https://t.co/fhC4vbtStB</t>
  </si>
  <si>
    <t>I'm honestly scared of what would happen if ever Duterte becomes the President. He's a serious threat to our democracy. #PHVoteRoxas</t>
  </si>
  <si>
    <t>COA to Binay, Ongpin: Where is Boy Scout's share in Alphaland Makati joint venture? - Politiko https://t.co/qH0ppNrYgJ</t>
  </si>
  <si>
    <t>Honestly, di ko trip yung tanong. Kahit Isko pa yan or si Binay yung itatanong. Don't ask someone a question that you can't reword right.</t>
  </si>
  <si>
    <t>Binay, robot ka ba?? Hindi ka napapagod ah. Kaya idol ka eh!  #OnlyBinayZambales</t>
  </si>
  <si>
    <t>@Senyora Kailangan tumakbo ni Duterte! Walang kwenta yang Mar Roxas na yan! Sa tingin ko Senyora tutulad yan kay PNoy na walang ginawa</t>
  </si>
  <si>
    <t>@LorenaDimple60 #marroxas is desperate in general. Alam na nya na talo sya kaya ng bwisit na lang #DuterteTillTheEnd</t>
  </si>
  <si>
    <t>Naku, naku, naku.
Pag nagalit sa yo si Inang Kalikasan, maguho yan...
maging GOODBYE BINAY! https://t.co/rrk5cKc0FH</t>
  </si>
  <si>
    <t>Enrile announces he will campaign for Binay.</t>
  </si>
  <si>
    <t>-Sino pa bang magtutulungan kundi kayo-kayong mga corrupt din. #Halalan2016 #Eleksyon2016</t>
  </si>
  <si>
    <t>Whahahaha!!! Mismong katandem na ni Mar Roxas ang nagpapahiwatig na di mananalo si Mar. Thank you Lord! https://t.co/JTAXYyavwN</t>
  </si>
  <si>
    <t>Does that mean kung every 7 minutes naririnig ko campaign ni Binay sa radyo, magiging 3 minutes na lang yun?? ????? https://t.co/TypYaPFJHV</t>
  </si>
  <si>
    <t>so what if Miriam Santiago's an atheist? she still has good plans for our country than those "God-fearing" mofo's though</t>
  </si>
  <si>
    <t>MAR ROXAS BRUHHHHHH ?? tanginuuuuh</t>
  </si>
  <si>
    <t>Nakakairita yung campaign ad ni binay! Wala akong pake kung pandak ka pero masyado kang paawa pls hahaha</t>
  </si>
  <si>
    <t>Binay's camp insisted that those were part of the 'black propaganda' against him. So, it was his, then? I mean.. lol. ??</t>
  </si>
  <si>
    <t>@Beatriz8alberto @meddie26blue Binay still has the highest distrust and disapproval ratings. Grabe ang media!</t>
  </si>
  <si>
    <t>"Binay na lang, so there will be a reversal of roles of who'll corrupt and who'll go to jail." Punyeta</t>
  </si>
  <si>
    <t>RT iamrinaroen: Kung ayaw nyo kay Mar Roxas, wag nyo iboto! Hindi kayo dinidiktahan ni Daniel. Gusto nya si Mar, may problema kayo?</t>
  </si>
  <si>
    <t>Kahit anong issue ngayon for sure titirahin si VP Binay kasi nanguna nanaman! Go lang sir! #OnlyBinay</t>
  </si>
  <si>
    <t>@mgvtrb @interaksyon At first, i thought it was Binay's making to attack the Admin. Due to recent events, my conclusion, it was his making.</t>
  </si>
  <si>
    <t>VP Binay distributes relief goods in Cabagan, Isabela | via @jv_arcena https://t.co/LFbH4VLn7M</t>
  </si>
  <si>
    <t>"@TulangPorno: Binay: Hindi mo ba ako kilala? Tinulungan kita.
Ako: Ni-hindi nga kita makita?
#NogNogHambog https://t.co/8HspIxg6G0" lol</t>
  </si>
  <si>
    <t>Malaki ang pinagkaiba ni Binay kay Alma. Si Binay, Nognog. Si Alma, Moreno. ??</t>
  </si>
  <si>
    <t>RT @EyaaaaRules: Toni: "Ano ang katangian niyo kung kaya't dapat kayong maging Big Winner?" 
Binay: "Nognog, pandak, at laki sa hirap."</t>
  </si>
  <si>
    <t>Jollibee treat from binay. *woooooh*</t>
  </si>
  <si>
    <t>#AyawSaDILAW Pati ba naman si Mar Roxas may pagka alam din sa salitang FAMEWHORE.</t>
  </si>
  <si>
    <t>200 pesos For Mar Roxas, ang cheap ng vote buying dito sa Dasmariñas Cavite. Tpos i bu bully ka pa ng mga nka dilaw sa loob ng precinct. Pwe</t>
  </si>
  <si>
    <t>Para sa labanan sa pagkaalkalde sa Makati sa darating eleksyon, sa ilalim ng UNA, iprinoklama si Rep. Abby Binay bilang kanilang pambato.</t>
  </si>
  <si>
    <t>Yung bagong commercial ni Binay ??????</t>
  </si>
  <si>
    <t>@reianexcorpuz bittermo kay Binay, may past ba kayo???</t>
  </si>
  <si>
    <t>bat ganon ang weird ng itsura ni binay https://t.co/cRIP2h3xXF</t>
  </si>
  <si>
    <t>Kung may Anti-Duterte Ad
dapat may Anti-Roxas Ad, Anti-Poe Ad, Anti-Binay Ad at Anti-Santiago Ad para FAIR!!!</t>
  </si>
  <si>
    <t>RT @Jadngapalasir: Kabahan na kayo; Mar, Poe, &amp;amp; Binay. #Duterte2016</t>
  </si>
  <si>
    <t>Looool at u hahahaha. Eh ikaw pet ka ba ni Mar Roxas? Sayang blinock mo ko agad. ?????? https://t.co/AkhtbhXVd3</t>
  </si>
  <si>
    <t>https://t.co/p6voKG6BnQ FIXED ad! Peru if si DU30 nag make ani way 1 sec abot US ang ka trending ani kay ABS CBN largo sumbong US LOL</t>
  </si>
  <si>
    <t>.@sukselalu @SulongRomblon @pnppio Former DILG Sec Mar Roxas visits Romblon at Biniray Festival https://t.co/siLtklkBbP</t>
  </si>
  <si>
    <t>Binay promises end of poverty, unemployment; says he will continu good projects such as 4Ps @PhilippineStar</t>
  </si>
  <si>
    <t>Biglang naging binay yung screen sa ustream #ViceRylleStory</t>
  </si>
  <si>
    <t>Putik</t>
  </si>
  <si>
    <t>nanakinis Bakit mas maraming Boto si Roxas kaysa kay Binay</t>
  </si>
  <si>
    <t>Most of the Mexicans hate President Enrique Pena Nieto (@EPN). He is like Jejomar Binay there in Mexico. Corrupt =( #APEC2015 #APEChottie</t>
  </si>
  <si>
    <t>@PhilippineStar so far puro lng nmn accusation ang binabato ky Binay wla pa nmn napapatunayan. #OnlyBinayIsLove</t>
  </si>
  <si>
    <t>RT @DiKukurap: Kapag epal talaga, ang daling makita. Yung tingin ni Binay dinaig pa si Kristeta. https://t.co/0RBUXvhamw https://t.co/7fKaM…</t>
  </si>
  <si>
    <t>Apat na inggitero ! RT @ABSCBNNews: Meanwhile, Justices Carpio, De Castro, Brion and Senator Binay voted that ... https://t.co/GfFsKBf7J1</t>
  </si>
  <si>
    <t>To Binay, 
No tax your ass. ??????</t>
  </si>
  <si>
    <t>Duterte is leading im not suprised. But im wondering about the spot of Roxas -2nd? I cant believed it.</t>
  </si>
  <si>
    <t>Ulol binay, bye.</t>
  </si>
  <si>
    <t>TANGINA NITO NI BINAY HIRAP KAUSAP</t>
  </si>
  <si>
    <t>Tangina puro mar roxas kaumay ka brad</t>
  </si>
  <si>
    <t>Iyak na Mar Roxas! ??????</t>
  </si>
  <si>
    <t>Isn't Binay a part of this current administration? ?????? https://t.co/RqHgk5coM4</t>
  </si>
  <si>
    <t>Inamin ni Binay na paminsan-minsan sumasakit ang tuhod niya at umaatake ang hyperacidity.</t>
  </si>
  <si>
    <t>Nakakadismayang makita si MDS na kulelat sa mga survey at nakakainis na Pangalawa si Binay.</t>
  </si>
  <si>
    <t>RT @piaranada: Duterte in Iloilo: I don't accept SET decision that Grace Poe is qualified to run. Presidency is "sacred" #PHVote https://t.…</t>
  </si>
  <si>
    <t>Areng si Binay paawa!!</t>
  </si>
  <si>
    <t>Puta epic mo Binay promise ??</t>
  </si>
  <si>
    <t>kairita yung ad ni mar roxas. para siyang babaeng nagpapatama sa social media. ??</t>
  </si>
  <si>
    <t>2nd si mar roxas????????? ?? putangina??????????? gising ba tayo???</t>
  </si>
  <si>
    <t>Na-Binay ka na ba @SBS_MTV yung kahit alam mong wala ng pag asa  #?? di ka pa rin  #??? sumusuko</t>
  </si>
  <si>
    <t>Ayan! Napatunayan ng di nandaya ang #roro. Ang layo ni #marroxas kay duterte! Masyado makahusga. Oh shut up na lang kayo! #Halalan2016</t>
  </si>
  <si>
    <t>@mhyienaise si Binay be</t>
  </si>
  <si>
    <t>Palyu ka Mar Roxas! From A to Z! #NotoMarRoxas #Elections2016  #Eleksyon2016</t>
  </si>
  <si>
    <t>[LOCAL NEWS] Escudero to Duterte: ‘Don't use Poe’s case as an excuse to run’ https://t.co/8s6H4BrqBm | via SunStar</t>
  </si>
  <si>
    <t>Exactly! Manang mana kay Binay! #NoToBinayEVER https://t.co/Qm93fEkqqO</t>
  </si>
  <si>
    <t>Honasan belies crowd at Sinulog booed Binay https://t.co/PUhpF5yl7M https://t.co/PJfnq4NpwG</t>
  </si>
  <si>
    <t>Puta wala talagang kwenta patutsada ni Binay. Pati si Karen e.</t>
  </si>
  <si>
    <t>But although Binay has a point, he also forgets that he's still part of the current administration as the VP. #PiliPinasDebates2016</t>
  </si>
  <si>
    <t>Just admit it - Duterte's joke was shit, wtf to MDS for siding w/ BBM, Roxas is pikon, Poe's father didn't do shit (RIP sir), Binay is shit</t>
  </si>
  <si>
    <t>No stage here in Bgy 9, Balayan, so Binay standing on chairs to give speech. #PHVote https://t.co/vl6uUjJau0 | via @maracepeda</t>
  </si>
  <si>
    <t>Ang mga lalakeng manloloko parang si binay yan.</t>
  </si>
  <si>
    <t>may ebidensya na nga hindi parin yan aamin sa kasalanan nila ????</t>
  </si>
  <si>
    <t>What really happened between Alfred Romualdez, Mar Roxas and Yolanda? https://t.co/zqtzEjx2be</t>
  </si>
  <si>
    <t>jun binay steps down as mayor of makati as he waits ca's decision on tro</t>
  </si>
  <si>
    <t>Si Roxas naman napaka-init ng dugo kay Duterte ?? pati si Cayetano sinabihan ng manahimik daw! ?? bruhh napaghahalataang desperado manalo ah ??</t>
  </si>
  <si>
    <t>matapos mag-batuhan ng putik sina Roxas, Binay at Poe biglang dumating si Duterte  #Duterte2016</t>
  </si>
  <si>
    <t>Mar Roxas, nangakong tutulungan ang nakakulong na anak ng 'katukayo' https://t.co/3C6PeLou0g | via GMA News</t>
  </si>
  <si>
    <t>Binay takes swipe at Poe https://t.co/sJSO3Vyriw</t>
  </si>
  <si>
    <t>Darating daw si Binay mamaya. How true? :P</t>
  </si>
  <si>
    <t>In Need Of A Challenger (Note to Binay) https://t.co/ImWaQt17Py</t>
  </si>
  <si>
    <t>RT @ReizhelAngela: ito si binay</t>
  </si>
  <si>
    <t>HONEST SI BINAY</t>
  </si>
  <si>
    <t>TULARAN SI BINAY</t>
  </si>
  <si>
    <t>Duterte approves of Miriam’s presidential bid, says he won’t endorse Mar https://t.co/d6jggazSET</t>
  </si>
  <si>
    <t>Reading articles on the "call for unity". Reminded myself why I am not for Mar Roxas.</t>
  </si>
  <si>
    <t>Si DU30 expected na number kasi andaming fans pero, Roxas Poe Binay over Miriam?</t>
  </si>
  <si>
    <t>TODAY'S EDITORIAL - Cebuanos shamed more than Binay https://t.co/TRYUd2y0sF</t>
  </si>
  <si>
    <t>CA junking of Junjun Binay’s bid expected, says spokesman https://t.co/dw5JyX2sw9 https://t.co/3fGZu4Sbcc</t>
  </si>
  <si>
    <t>Binay claims he has always supported and will continue the 4Ps; thinks Roxas a liar to say he was against it before | via @PatMangune</t>
  </si>
  <si>
    <t>Taena lt si Kathryn pala INC pero kay Mar Roxas siya hahahaha</t>
  </si>
  <si>
    <t>Grace wag ka kumanta hindi ka nmn Pinoy.  Only B1NAY #OnlyBinayWinner #PiliPinasDebates2016</t>
  </si>
  <si>
    <t>Witness Aspillaga gave a damaging testimony against Dra. Binay https://t.co/zKT81uuWPZ</t>
  </si>
  <si>
    <t>Me: mommy nakita ko si binay kanina
Mommy: oo nga, dapat nagpapicture ka
MOMMY WALANG DAHILAN PARA MAGPAPICTURE AKO HAHAHAHA</t>
  </si>
  <si>
    <t>Kaya naman pala anlakas ng loob ni Mar. #Roxas2016 https://t.co/lZ2FWuXask</t>
  </si>
  <si>
    <t>Binay not part of welcome party for APEC summit | https://t.co/uM6rmQjolN</t>
  </si>
  <si>
    <t>Di ako natutuwa sa pambu bully nila kay Binay. Hays. They always judged him by his looks lalu na yung pic na... https://t.co/h7vV5ajIHC</t>
  </si>
  <si>
    <t>RT @rapplerdotcom: Mar Roxas says bullet carrier has to take responsibility
This and more on #ThewRap: https://t.co/cTnnNxAlj1" target="_blank"&gt;https://t.co/cTnnNxAlj1 https://t.c…</t>
  </si>
  <si>
    <t>Etong si binay dinadamay ako sa pagka nognog niya ??</t>
  </si>
  <si>
    <t>MARoxas: Investment natin ang 4Ps sa ating mga kababayan. #PHVoteRoxas #Roxas #MayoNaRoxasNa #WeAreForMar #MaayosAksyonReporma</t>
  </si>
  <si>
    <t>Kahit di ko gawain, pumila ako ng 9hrs sa comelec kahapon para lang maiboto si @senmiriam #MIRIAM2016</t>
  </si>
  <si>
    <t>PPCRV Presidential candidate results: (PARTIAL) as of 11:05 p.m.
1 - DUTERTE- 12,924,166
2 - ROXAS-7,533,599
3 -... https://t.co/dzYqkniIQW</t>
  </si>
  <si>
    <t>Jejemon Binay ?? damit Lang Kita puñeta ??????</t>
  </si>
  <si>
    <t>Nakakastress tong pagmumuka ni #binay. Leche</t>
  </si>
  <si>
    <t>Ang tagal mag 100%, mahirap maging kampante baka kapag natulog ako at paggising kinabukasan si Mar Roxas pala yung panalo. #Election2016 ????</t>
  </si>
  <si>
    <t>Tanginang binay to gumawa ng traffic sa olongapo putangina</t>
  </si>
  <si>
    <t>Witness Aspillaga gave a damaging testimony against Dra. Binay https://t.co/p81emJb604</t>
  </si>
  <si>
    <t>Grabe yung ibang fans porket inendorse lang ni DJ si Mar Roxas ayaw na nila kay DJ yung totoo fans ba talaga kayo?...</t>
  </si>
  <si>
    <t>Grace Poe hits Duterte’s disrespect for women: ‘Rape is no laughing matter’ https://t.co/fLGv6W7VTH https://t.co/fpqdv6z6Y6</t>
  </si>
  <si>
    <t>Nangunguna si Binay SHIT!</t>
  </si>
  <si>
    <t>binay's political ads ????</t>
  </si>
  <si>
    <t>kakacommercial lang, commercial uli?!!! hustisya sa pagbayad ng cable!!! puro binay napapanuod namin eh HAHAHAHAHA #PangakoNgTakdangPanahon</t>
  </si>
  <si>
    <t>RT @kah_ang: Kay Mar Roxas, what you see is what you get. Results-oriented na klaseng pamamahala ang aasahan natin. #RoxasNa</t>
  </si>
  <si>
    <t>Voter protests after receipt showed Roxas instead of Duterte https://t.co/0Za7fVTUrv via @inquirerdotnet Nagsugod na.</t>
  </si>
  <si>
    <t>Wala kang magagawa PNoy pag mananalo man si Bongbong Marcos (#Halalan2016 ). Di mo hawak ang ulo ng mga botante. #Miriam2016 #Bongbong2016</t>
  </si>
  <si>
    <t>Wala akong pake kay Binay!</t>
  </si>
  <si>
    <t>How was VP Binay able to buy three properties even as a young and poor law student? https://t.co/n7siKWs2fl via @raissawriter</t>
  </si>
  <si>
    <t>Nako binay huhuhu</t>
  </si>
  <si>
    <t>Hala ung nognog advertisement ni Binay</t>
  </si>
  <si>
    <t>@JLDejesusINQ @inquirerdotnet a selfish act and insensitivity of Mar Roxas. Thinking just for his own benefit not the Filipino people! Yuck!</t>
  </si>
  <si>
    <t>Puro si binay nakikita ko sa nf ko ????</t>
  </si>
  <si>
    <t>Dear @MARoxas,
Hindi ako nagkamali sa ating 2-minute encounter. Talagang di ka pwedeng presidente. Ever. All the more I'm #Go4POE.</t>
  </si>
  <si>
    <t>Sarap basagin ng TV tuwing nakikita ko commercial ni Binay. ????</t>
  </si>
  <si>
    <t>MAR ROXAS NATION  Mar was once endorsed by INC #DangersInINCVotes https://t.co/2s6wrLnX0I</t>
  </si>
  <si>
    <t>THE STANDARD Headlines [Tuesday - 02.16.16]:</t>
  </si>
  <si>
    <t>-'MRT stalls Mar'</t>
  </si>
  <si>
    <t>-Binay: SWS poll proves voting base growing... https://t.co/SRjXsPOpP7</t>
  </si>
  <si>
    <t>Walang sawang pagsuporta kay Sen. Grace sya ang ating presidente, hindi nya tayo pababayaan sa kahit anumang sakuna. #POE2016 #LabanPOE2016</t>
  </si>
  <si>
    <t>[NATION] What Roxas, Poe, Binay, Duterte, Señeres are saying about PNoy's SSS veto https://t.co/ikY2WMNqCU | via GMA News</t>
  </si>
  <si>
    <t>Tumakbo si Duterte dahil galit sya kay Poe. Di nya alam, mas lalong mananalo si Poe dahil sa ginawa nya.</t>
  </si>
  <si>
    <t>walang tutumbas sa maga nagawa ni VP Binay sa Bansa #OnlyBinayUNAsaIlocos</t>
  </si>
  <si>
    <t>Grabe MRT. Pumasok ako ng kamukha ko si Alden pag labas ko kamukha ko na si Binay. #thestruggleisreal</t>
  </si>
  <si>
    <t>Yung ang layo ng agwat ni du30 at poe.</t>
  </si>
  <si>
    <t>Vice President Binay, other personalities now leaving Welfareville Compound in Mandulong City. | @janvicmateo</t>
  </si>
  <si>
    <t>Walang namatay sa osmak ng dahil sa hirap? Walang kwenta mga doctor at nurses mo dun Binay, ang tataray pa. #PiliPinasDebates2016</t>
  </si>
  <si>
    <t>Honestly,gusto ko talaga si Binay sa una pero it changed nung cnb nya na si Alden daw ang gusto nya magportray ng lifestory nya. The hell.</t>
  </si>
  <si>
    <t>Badtrip yung commercial ni Binay, palong palo eh, pakitang tao. ??</t>
  </si>
  <si>
    <t>RT @ChinitoBabyy: Kinginang commercial ni Binay. ??????</t>
  </si>
  <si>
    <t>Retweeted Inquirer Group (@inquirerdotnet):</t>
  </si>
  <si>
    <t>Ombudsman statement aimed at Binay–Palace https://t.co/yaFjuJraeq |... https://t.co/HxjO18tt3h</t>
  </si>
  <si>
    <t>Fuck Binay's new nognog commercial.</t>
  </si>
  <si>
    <t>Hindi lang sa takloban si Binay din ang mag aangat satin sa kahirapan #OnlyBinayMagAangatSaTacloban</t>
  </si>
  <si>
    <t>What's with Binay's paid advertisement? Argumentum ad misericordiam. Really? Lol so funny idk what to feel</t>
  </si>
  <si>
    <t>@iambillyalexis: Puro Duterte at Grace Poe laman ng News feed ko.</t>
  </si>
  <si>
    <t>Desperate Mar Roxas. Poor you.</t>
  </si>
  <si>
    <t>RT @DonyaAlma: Kapag narinig nyo ang "Only Binay"
Ito lang ang masasabi ko...
"Buksan ang ilaw! Hihi"</t>
  </si>
  <si>
    <t>Mar roxas, anog pinagsasabi mong matuwid na pilipino? Pwede ba shut up na lang ????</t>
  </si>
  <si>
    <t>Wag niyo lang iboto si Mar, Binay, at Poe. MDS at Duterte happy na ako kung sino magiging presidente sa kanilang dalawa ????</t>
  </si>
  <si>
    <t>Duterte or Santiago? ?? can't decide #Santiago2016 #Duterte2016</t>
  </si>
  <si>
    <t>@bilbil @IamEcatina @zenszei xet wala kaming ganyan, INGGIT NA INGGIT KAMI ?? 
ayan pbuenas ko n ky Binay aftr xa mpahiya sa tantrums nya</t>
  </si>
  <si>
    <t>RT @ABSCBNNews: Here's what Mar Roxas has to say about #TanimBala https://t.co/3igVQG7izz https://t.co/2qGFAq1ZC2</t>
  </si>
  <si>
    <t>Tangina yung nognog ad ni Binay. Owning it talaga haha go to hell.</t>
  </si>
  <si>
    <t>Para na kaming si Mar Roxas - Desperado ??</t>
  </si>
  <si>
    <t>Maniwala ako kay Binay na walang tax mga 30k? sweldo</t>
  </si>
  <si>
    <t>Ang annoying ng tvc ni Binay ??</t>
  </si>
  <si>
    <t>@UPMarooned @jayrcastillo24 @wawam @missjover If you want to prevent a Binay presidency then Mar is a wasted vote. game theory #juanvote</t>
  </si>
  <si>
    <t>mapa binay mapa kid pena wala akong iboboto !! di ako maka bili ng pagkain harang kayo hayop -_-</t>
  </si>
  <si>
    <t>Utas na sa nabasa ko sa fb. Hahahaha. Winawalangya talaga si Binay e. ????</t>
  </si>
  <si>
    <t>Miting de avance 
Duterte - Luneta
Poe - Plaza Miranda
Binay - Makati
Roxas - QC Memorial Circle
Santiago - RAVE at West Triangle, QC??????????</t>
  </si>
  <si>
    <t>Binay said a lot of things, though, but the audience were really tough and so he gave up.</t>
  </si>
  <si>
    <t>It will have another people power if mar roxas win</t>
  </si>
  <si>
    <t>Binay still mum on performance at PiliPinas Debates 2016 https://t.co/OQyD8W2FDj</t>
  </si>
  <si>
    <t>Binay and Roxas over Miriam.... g r a b e!!! Unbelievable</t>
  </si>
  <si>
    <t>My President this coming election no other than VP Binay #OnlyBinayPriority4Ps</t>
  </si>
  <si>
    <t>Dati "nognog,pandak,laki sa hirap" Ngayon "Only binay, only binay ??" ??????</t>
  </si>
  <si>
    <t>Team Roxas welcomes VP BINAY in Pasay. That is, Dr. Lito Roxas, the opposition's mayoralty candidate | Joyceilas https://t.co/vTr5sbAaOC |…</t>
  </si>
  <si>
    <t>OMG!! Buti hindi si Binay</t>
  </si>
  <si>
    <t>Naiinis talaga ako sa tvc nito ni Binay! ???????? Ka arte! psh</t>
  </si>
  <si>
    <t>If Duterte is running, then Miriam is running, tangina ang hirap mamili -_- Hahahaha</t>
  </si>
  <si>
    <t>sumakit ulo ko sa tvc ni binay</t>
  </si>
  <si>
    <t>Oh well. Too bad for Mar. It seems it's Binay &amp;amp; Poe. Duterte might  catch up  https://t.co/UJw2xHGSO9</t>
  </si>
  <si>
    <t>VP Binay: Galing ako sa mahirap kaya alam ko kung paano maging mahirap. #cebuvote2016 #BilangPilipino https://t.co/RUWariil20</t>
  </si>
  <si>
    <t>JUST IN: Binay, Cayetano woe Cebu voters | via @VektorSelba https://t.co/UkPb3Yrauj</t>
  </si>
  <si>
    <t>What's happening, mar roxas &amp;amp; company? Desperado ng manalo??? ????</t>
  </si>
  <si>
    <t>Mas may silbi pa si Wengweng kesa kay Binay, if you think about it. https://t.co/LcsFmpSKY8</t>
  </si>
  <si>
    <t>Laki sa Hirap</t>
  </si>
  <si>
    <t>Yan si VP Binay ..</t>
  </si>
  <si>
    <t>Ulol!</t>
  </si>
  <si>
    <t>Kakauwi lang ni Mama. Kinilig daw sya sa shakehands nila ni Binay jusko ????</t>
  </si>
  <si>
    <t>May Vice President pa ba tayo? Early last year pa nag-iikot si Binay para mangampanya ah? Tsk #24Oras #OnlyBinay</t>
  </si>
  <si>
    <t>RT @amigueldeguzman: Miriam, Duterte, Poe, Binay, kahit sino naman ilagay niyo sa pwesto, kahit ok gawin nila, wala din naman kayong magand…</t>
  </si>
  <si>
    <t>Mar. Binay. Poe.</t>
  </si>
  <si>
    <t>All three should be disqualified.</t>
  </si>
  <si>
    <t>#Kurakot #VoteBuyers</t>
  </si>
  <si>
    <t>MAMA: Hindi ko binoto si Mar Roxas, si Poe binoto ko. Si Marcos ang VP ko.
ME: Napaka loyal mo naman kay Marcos.  ??</t>
  </si>
  <si>
    <t>MAR ROXAS: I DON’T NEED OFW VOTE https://t.co/6AaD93UcXV</t>
  </si>
  <si>
    <t>SAYANG POE if we don't rally for a unified cause for democracy. #RoxasRobredo</t>
  </si>
  <si>
    <t>@ABSCBNNews Binay's family has one who is PERPETUALLY DISQUALIFIED;they need the ignorant to vote for them #Halalan2016 @PHVote</t>
  </si>
  <si>
    <t>ang hirap kasi sa iba, just to go up they need to put others down... how sad! Go VP Binay! #OnlyBinayParehoTayo</t>
  </si>
  <si>
    <t>@ItsmeCASM huhuhuhu! Bakit Mar? Mar Roxas?</t>
  </si>
  <si>
    <t>Wag Poe si Mar Roxas and Binay. They represent political dynasties and other ills of our present political structure. #NotoTrapos</t>
  </si>
  <si>
    <t>Srsly Binay? Sisihin daw ba ang administration ngayon eh parte nmn sya nito. You are still the Vice President. FYI.</t>
  </si>
  <si>
    <t>I have no trust with binay -_-</t>
  </si>
  <si>
    <t>Maling gamitin ang bata. Pero wag selective. The ad was similar with ACS ad. I'm not voting Roxas/Duterte.  https://t.co/GdMJsIKweI</t>
  </si>
  <si>
    <t>Manny Pacquiao leads Senate bets of Binay’s UNA party — source https://t.co/w9WbycuHMi | via INQUIRER</t>
  </si>
  <si>
    <t>Haters gonna hate. #Du30 https://t.co/QSHebXqycc</t>
  </si>
  <si>
    <t>RT @InquirerMobile: ALERT #Binay  https://t.co/JIqkc0N4Md</t>
  </si>
  <si>
    <t>DUTERTE TILL THE END
Wag kayo maniwala sa survey na yan pulse asia, isa pa yan. Baka next week si mar na nangunguna,</t>
  </si>
  <si>
    <t>@ErnaCabarrubias @LanceNalo @bloodychellee @DupliKatee or binay catches us</t>
  </si>
  <si>
    <t>Anong relasyon ng teacher sa pamumuno? -binay</t>
  </si>
  <si>
    <t>E g*g* pala to e. Wla ka sa posisyon na yan kung hndi ka naturuan ng teacher mo. #NogNogHambog</t>
  </si>
  <si>
    <t>@rosieeannie Gago ka di ko si binay ba Hahahahaha tang ina</t>
  </si>
  <si>
    <t>Hindi ka namin kilala Poe. Lokohan na ito. #OnlyB1NAYPresidente VOTED BINAY PLS COUNT @ABSCBNNews @gmanewsbreaking https://t.co/11MjOxB7IA</t>
  </si>
  <si>
    <t>If Binay and his minions win, goodbye Philippines. https://t.co/H0FFI4Ytyy</t>
  </si>
  <si>
    <t>May mahihirap pa rin sa Makati. May mahihirap sa lahat ng panig. #Binay #Halalan2016 https://t.co/cVLb2lgqvE</t>
  </si>
  <si>
    <t>What're they afraid of? &amp;gt;Binay, Poe, Santiago no-show in presidential debate in Cebu | https://t.co/1yH4kSjwda  https://t.co/hhiZOG7JC9</t>
  </si>
  <si>
    <t>Hala Si Binay! Nog! Nog! Nog! Nonog! Hahahahahaha tangina Lt ??????????</t>
  </si>
  <si>
    <t>@deejayap @mgvtrb Ok. So Bautista's FOR Poe, Guanzon's FOR Roxas. Who's FOR Binay, Duterte and the rest? Commission FOR (not ON) Elections.</t>
  </si>
  <si>
    <t>Presidentiable Jejomar Binay at the Marriott Hotel for the Philippine Business conference. https://t.co/seoyANGvKY</t>
  </si>
  <si>
    <t>The question is not whether Binay is bad but whether he will be badder via @rapplerdotcom https://t.co/7Js3U4cUK1</t>
  </si>
  <si>
    <t>What Mar Roxas learned in 2010 elections #Halalan2016 https://t.co/l6UFN7tgjI https://t.co/f6Ua3uCeO7</t>
  </si>
  <si>
    <t>@krishiyaa Annoying Binay. ??</t>
  </si>
  <si>
    <t>San Juan is for Mar Roxas! ??????</t>
  </si>
  <si>
    <t>Pandak , nognog, laki sa hirap d tulad ng iba may nagawa XD
#binay</t>
  </si>
  <si>
    <t>hindi kami magsasawa kay binay, peña. wag kami</t>
  </si>
  <si>
    <t>Binay ano ba di ako nognog wag mong ipilit na sunog tayong lahat</t>
  </si>
  <si>
    <t>@jennergetic holy shit di lang pala si duterte ang may "dutertards" shet this country!!!! ??????</t>
  </si>
  <si>
    <t>Mar Roxas. https://t.co/88B982BfPy</t>
  </si>
  <si>
    <t>Ano Binay? Di naman paramihan ng advertisement to. ??</t>
  </si>
  <si>
    <t>Nognog ung mga taong laging sinisisi sa mga kasalanang di naman nila ginawa. -Commercial ni Binay</t>
  </si>
  <si>
    <t>Ang mukha ni Binay, diring diri pa. Normal na nangyayari yan sa tubig kapag nabasa. Nahahalata ang tunay mong kulay! https://t.co/FOEaY7Z6lL</t>
  </si>
  <si>
    <t>@inquirerdotnet @MAgerINQ Mar Roxas we can read in her face.</t>
  </si>
  <si>
    <t>My newly recruited Mar Roxas volunteers. https://t.co/wiJzProLMH</t>
  </si>
  <si>
    <t>Binay Corrupt ? sino bang pulitiko ang hindi ? Ang alam lng eh magmalinis.</t>
  </si>
  <si>
    <t>HAHAHAHA</t>
  </si>
  <si>
    <t>panget lang nung ad nya sa TV.</t>
  </si>
  <si>
    <t>POE: Permanenteng trabaho / pagkain sa bawat lamesa / kababaihan hindi dapat maliitin / #PiliPinasDebates2016 #Halalan2016</t>
  </si>
  <si>
    <t>@sealtieelardon Yan si Binay.</t>
  </si>
  <si>
    <t>Roxas invites Poe for unity to beat Duterte? Wtf??!! Desperate moves bitch. Accept the fact that your losing #AyawSaDILAW</t>
  </si>
  <si>
    <t>What's with only binay all about?</t>
  </si>
  <si>
    <t>Socially relevant to mga pakyu. Mas importante to diyan sa Binay vs Obama niyo. Mamaya magtatanong ulit ako pakingshet.</t>
  </si>
  <si>
    <t>Kamukha ko si nancy binay punyeta</t>
  </si>
  <si>
    <t>RT @Antifornicator: And Binay is owning these. It's a brilliant strategy to get the sympathy of the poor, the less educated, the powerless.</t>
  </si>
  <si>
    <t>Hays, Kawawa naman sila. kase kahit salitang RESPETO hindi nila alam. @VPJojoBinay  #RespectforBINAY #IsaluteVPBINAY</t>
  </si>
  <si>
    <t>si VP Binay lang ang kailangan ng Pilinas dahil siya lang ang may solusyon sa kahirapan.</t>
  </si>
  <si>
    <t>Everytime na nakikita ko yung commercial ni Binay i was like bitch please wag mo kong lokohin</t>
  </si>
  <si>
    <t>Mar blinded by ambition – Binay http://t.co/PK1Enu3WoF #Manila #News #Asia</t>
  </si>
  <si>
    <t>Binay: Aquino admin promised much but delivered very little. Ports, airports, infra to support 10M arriving tourists not built.
#PHvote</t>
  </si>
  <si>
    <t>#juanvote : Agree on this critique ? 1. Mar Roxas - Incompetence, Dishonesty.
2. Jejomar Binay - Massive... https://t.co/viX9ZuZBY6</t>
  </si>
  <si>
    <t>@jydominique HAHAHA  napamura ako sunod sunod kasalanan to ni binay hahahaha</t>
  </si>
  <si>
    <t>JEJOMAR BINAY SUKANG SUKA NA PO AKO SA MGA COMMERCIALS MO ??</t>
  </si>
  <si>
    <t>Duh Binay we already know your intention regarding INC's issue https://t.co/PfuvEwjsPO</t>
  </si>
  <si>
    <t>Hello daw sabi ni Binay.</t>
  </si>
  <si>
    <t>May bago na namang commercial campaign si Binay! Nakaka badtrip na!</t>
  </si>
  <si>
    <t>masmatibay kayo #poechiz sa 2024 sigurado. pero for now, go binay sa 2016!</t>
  </si>
  <si>
    <t>R.I.P MAR ROXAS !!... https://t.co/aHkEDVQP3X</t>
  </si>
  <si>
    <t>cant imagine pag nag kasnow sa pilipinas dahil kay binay, imbis na puti yun snow magiging black tf!! nog nog na buong pilipinas hahahahaha</t>
  </si>
  <si>
    <t>Desperado na Mar Roxas ???</t>
  </si>
  <si>
    <t>zz binay's ads ????????</t>
  </si>
  <si>
    <t>Tularan si Pedro WAG si Mar Roxas ?? @MARoxas https://t.co/4eRLWBEAdQ</t>
  </si>
  <si>
    <t>manduga kapa mar roxas</t>
  </si>
  <si>
    <t>Binay had his glasses made earlier @manila_bulletin https://t.co/PoDASO1ySZ</t>
  </si>
  <si>
    <t>Guys. Text everyone. Mar Roxas-Leni Robredo is our best chance. The only tandem against dictatorship and Marcos revisionism. Please.</t>
  </si>
  <si>
    <t>Kaya pala nagkakagulo dito sa SM, nandito si Binay! Tatay ng friend namin huhu ???? (at @sm_citybacolod) [pic] — https://t.co/ntPfZ2l0kX</t>
  </si>
  <si>
    <t>Duterte fails to calm nervous investors | https://t.co/PkJjJHacaV #KayDUTERTEako</t>
  </si>
  <si>
    <t>#BINAY:" What he did in Makati was theft." #MarRoxas
Job creation—that’s what I know and can do,” Mar Roxas said. https://t.co/XPFtghiEdg</t>
  </si>
  <si>
    <t>"@ellisluciano: Binay as President #ShortHorrorStory"</t>
  </si>
  <si>
    <t>My ghaddd!!! Bakit pangalawa si Roxas? Im expecting Poe as 2nd placer! Well maybe the powers from cheating really works! #DU30 #Election2016</t>
  </si>
  <si>
    <t>KAHIT SINO WAG LANG SI MAR ROXAS  ??</t>
  </si>
  <si>
    <t>#Election2016 #Halalan2016</t>
  </si>
  <si>
    <t>VP Binay is not asking Grace Poe, he's mocking, declaring and judging. Poor Binay, thumbs down. #PiliPinasDebates2016</t>
  </si>
  <si>
    <t>Mga kandidatong pasok sa opisyal na balota:
For president:
1. BINAY, Jejomar C (UNA)
2. DEFENSOR-SANTIAGO, Miriam... https://t.co/4Kjv2ilR6q</t>
  </si>
  <si>
    <t>RT @ayeemacaraig: Binay: Ako ay kumandidato dahil alam kong ako ay mananalo #PHvote https://t.co/WCdB7UYMHw</t>
  </si>
  <si>
    <t>I watched #WantedPresident</t>
  </si>
  <si>
    <t>interviewed by Mike Enriquez &amp;amp; Mel Tiangco.</t>
  </si>
  <si>
    <t>Binay- corrupt and outright lying.</t>
  </si>
  <si>
    <t>Mar- CONVINCING.</t>
  </si>
  <si>
    <t>Duterte- Crazy.</t>
  </si>
  <si>
    <t>DUTERTE is on the lead. 30.64%. Roxas is 26.72%. AS OF NOW.</t>
  </si>
  <si>
    <t>@bluevill Malaking kagaguhan ang alam nitong si Binay para makakuha lang ng boto. Nang-uuto lang yan!</t>
  </si>
  <si>
    <t>WAG POE sanang pakalat kalat mga dutertards sa social media kung jejemon kayong mag-type. Bwahawhawhawhawhawhawhaw https://t.co/O7pPdkalGP</t>
  </si>
  <si>
    <t>@gialyssa10 Bat mo nilabasa ang Binay shot ko? Waaah thank you forever!! Mwaaa</t>
  </si>
  <si>
    <t>Bakit kamukha ni kuya mark yung anak ni mar roxas :)) @dwightsmite</t>
  </si>
  <si>
    <t>[NATION] Santiago, Binay, Roxas, Poe at the PCCI Presidentiable Forum https://t.co/kZB1TFjmzp | via GMA News</t>
  </si>
  <si>
    <t>"Mar Roxas is probably the most misunderstood, most-bashed, most belittled leader we’ve had." https://t.co/9kwkSGbt6z</t>
  </si>
  <si>
    <t>Pagiging guest candiate ni Sen. Ralph Recto sa kampo nina Sen. Poe at Escudero, walang epekto sa LP I via @aileentaliping</t>
  </si>
  <si>
    <t>Si Mar Roxas lang ang kayang magpaliwanag ng platapormang malinaw pa sa sikat ng araw. Yung ibang kandidato, nagpapanggap lang na may alam.</t>
  </si>
  <si>
    <t>watching #DKSemis but that mar roxas ad is really sickening.</t>
  </si>
  <si>
    <t>#Binay is healthy because he has ample exercise .How can you not have enough exercise when you’ve been counting billions of pesos.Duterte</t>
  </si>
  <si>
    <t>It should be Digong vs. Miriam. 
Agree or not, Fuck you Mar, Poe and Binay tards. https://t.co/R0mqRgYGwu</t>
  </si>
  <si>
    <t>Fight for decency mong utut kingina ka mar roxas. Kung ang pagkadisente ay katulad mo, well ibahin mo kami sa iyo ??</t>
  </si>
  <si>
    <t>So ayan na pumangalawa na si roxas sa ranking. Malay nmn ntin diba! Na sa ntitirang oras dun pala magaganap ang dayaan oh well #DU30 padin ??</t>
  </si>
  <si>
    <t>Duterte has anomaly.</t>
  </si>
  <si>
    <t>Mar has anomaly.</t>
  </si>
  <si>
    <t>Binay has anomaly.</t>
  </si>
  <si>
    <t>Poe has anomaly.</t>
  </si>
  <si>
    <t>Miriam has her brave ways guided intellectually.</t>
  </si>
  <si>
    <t>#BigSwitch2Miriam</t>
  </si>
  <si>
    <t>Sen. Miriam Santiago: Don't forget Martial Law, but dont let a dead man dictate our actuations | @banderainquirer http://t.co/7A8W9kkbGb</t>
  </si>
  <si>
    <t>Binay lawyer belies Trillanes  claim; says he has list of VP's submitted docs "ang hirap sa kanila, pag di nagustuhan di nila papansinin"</t>
  </si>
  <si>
    <t>No politics in Binay-Chiz meeting says Floirendo https://t.co/TJWPcIsvqG</t>
  </si>
  <si>
    <t>Don't back down Grace Poe! If he wants everyone to be united against Duterte, make Mar Roxas concede, not you please. @SenGracePOE</t>
  </si>
  <si>
    <t>Pussya hindi ko tangap na pangalawa si Mar Roxas , Tangap ko pa kung si Miriam Santiago yan !</t>
  </si>
  <si>
    <t>Inis na ako dumagdag pa tong si Mar Roxas ehh..</t>
  </si>
  <si>
    <t>Si Binay na ang susunod nating presidente. Para sa tuloy tuloy na pagbabago.</t>
  </si>
  <si>
    <t>no offense, pero ok lng bang magback-out ka miriam? mahahati ung votes sa inyo ni duterte eh :((</t>
  </si>
  <si>
    <t>Kinikilig ka na sa OTWOL tapos biglang commercial ni Mar at Binay after. Puñeta lamunin na kayo ng lupa mga demonyo kayo panira ng gabi</t>
  </si>
  <si>
    <t>Basta di niyo na kami maloloko, BINAY pa rin kami</t>
  </si>
  <si>
    <t>Mar Roxas condemns syndicates behind laglag bala extortion https://t.co/PlPvwrwkVF</t>
  </si>
  <si>
    <t>Yung commercial ni Mar Roxas priceless ??</t>
  </si>
  <si>
    <t>Racism on Binay's TVC. Ayweh</t>
  </si>
  <si>
    <t>RT @profmssyj: The question is not whether Binay is bad but whether he will be badder via @rapplerdotcom https://t.co/XMjhsAPnuo</t>
  </si>
  <si>
    <t>Bagay si Trillanes kay Roxas ??</t>
  </si>
  <si>
    <t>PAGNANALO SI MAR ROXAS KITA-KITA NA LANG TAYO SA EDSA PARA SA PEOPLE POWER 3! ??</t>
  </si>
  <si>
    <t>Pointless lalis. Binay will win pero #Duterte2016 japon.</t>
  </si>
  <si>
    <t>Bat kasi mar roxas ka dj eh ?? kaynesss</t>
  </si>
  <si>
    <t>Wait what happened to Querubin? And didn't you say #PHVoteDuterte's violence was not the way?
#PHVotePoe, anyare!
https://t.co/StoenUUm9u</t>
  </si>
  <si>
    <t>. @bernardokath at LP Miting De Avance at QC Memorial Circle MAR ROXAS NATION #RoxasRobredo #MasMaramiTayo https://t.co/L4szXyv9td</t>
  </si>
  <si>
    <t>Di mo rin maintindihan karamihan sa mga quote/poem accounts dito eh, minsan Poe, minsan DU30, minsan MDS. 
NANYO ANO BA TALAGA?</t>
  </si>
  <si>
    <t>Ipalabas niyo rin life story nina Binay, Cayetano, Marcos, Honasan at Trillanes para fair CHAR HAHA 
#VoteJamesFPP #KCA</t>
  </si>
  <si>
    <t>Ganito ka desperado si Noy Aquino, takot makulong kung hindi manalo ang kanyang manok na talunan na si Mar Roxas https://t.co/ftJqEXbVy4</t>
  </si>
  <si>
    <t>bakit si roxas ayaw pumunta? di lang kasi boo abutin niya! GO VP BINAY! #binayforpresident #NogNogSinunog #onlybinay https://t.co/WoNgCaXXGb</t>
  </si>
  <si>
    <t>RT @john_carlo20: VIDEO: VP Binay and other officials attend the unveiling of the memorial for the victims of #Yolanda. @sunstaronline http…</t>
  </si>
  <si>
    <t>Leche binay! Sagutin mo mga paratang sayo. Lagi kang ganyan!!!! #PiliPinasDebates2016</t>
  </si>
  <si>
    <t>Tbh at this point, as long as Marcos, Duterte, and Binay do not win, I'm prolly okay. I love my country but shit. Wala na eh. Wala.</t>
  </si>
  <si>
    <t>@ako_si_mister_S well for me ah. Mas okay si Binay than Mar. You know why? Kasi mas madami syang nagawa kesa kay Mar. Oo nagnakaw cla pero..</t>
  </si>
  <si>
    <t>"And where everyone - rich or poor partakes of the fruit of yhe development we attained by working together " -VP Binay
@OnlyBinayWinner</t>
  </si>
  <si>
    <t>binay's ad ??</t>
  </si>
  <si>
    <t>Puro ka sakita Mar Roxas. Paninira ang alam. Psh. https://t.co/ZvPSffvpDs</t>
  </si>
  <si>
    <t>Napaka-inosente tignan ni Poe. Habang si Binay halatang corrupt. ?? #PiliPinasDebates2016</t>
  </si>
  <si>
    <t>it is a statement of desperation - Duterte to Roxas #PHVote</t>
  </si>
  <si>
    <t>Binay: Marunong po ako manglaba, mamalengke, at mamlantsa
Dad: O edi mag-apply ka sa bahay namin kulang kami ng kasambahay???
????????</t>
  </si>
  <si>
    <t>Liberal party, takot at galit kay Binay dahil tumataas sa survey! #BitagLive
LIVESTREAM: https://t.co/T0FAaYqHeo</t>
  </si>
  <si>
    <t>Don't vote for Binay, he's trapo and corrupt.  Don't vote for Poe, she's an American citizen and inexperienced.... https://t.co/4Hyt8hYt9w</t>
  </si>
  <si>
    <t>Hay nako Binay</t>
  </si>
  <si>
    <t>Go #MarRoxas #RoxasNa! Atleast, you are on the 2nd place. #MarWithAPlan #RoxasRobredo #MarLeni2016... https://t.co/uCLwExvwVu</t>
  </si>
  <si>
    <t>i hate Binay but lets just stop mocking his skin color please lang</t>
  </si>
  <si>
    <t>I am petitioning an EDSA People Power if Mar Roxas wins. I swear to God. My will is for the truth.</t>
  </si>
  <si>
    <t>@AKOSiDUTERTE Wag nyo na ring iboti si lito lapid kase masha shade din ang name ni mar roxas.. may dayaan talaga. https://t.co/DFdtSYAVRP</t>
  </si>
  <si>
    <t>BusinessWorld | Travel ban imposed on Binay, Jr.  https://t.co/nf9ahMcTGF via @bworldph</t>
  </si>
  <si>
    <t>Leche ka Mar Roxas!!!!!!</t>
  </si>
  <si>
    <t>Mas madami pang nag vote kay binay tsaka Kay Roxas kesa Kay Miriam!!! Jusme naman</t>
  </si>
  <si>
    <t>Coordinator ni Binay Si Mama. So Team Binay Kami.</t>
  </si>
  <si>
    <t>Ayon kay Poe, WALA DAW MALI SA ANTI-DUTERTE TV AD.. naging mtrcb k pa nman din tas walang mali sagot mo! #DuterteTillTheEnd</t>
  </si>
  <si>
    <t>8. Gimme5 Rocks SMManila</t>
  </si>
  <si>
    <t>9. Sarah Geronimo - MINAMAHAL</t>
  </si>
  <si>
    <t>2015/11/22 04:53 PHT https://t.co/dRwxiUtCOV</t>
  </si>
  <si>
    <t>Binay says he fears possible cheating on May 9, with reports of VCMs showing Roxas' name during testing (via @PHVote) #OnlyInThePhilippines</t>
  </si>
  <si>
    <t>At the end of the day, tayo ang may pinagsamahan. Hindi kayo ni Sen Poe, ni former Sec. Roxas, o ni VP Binay. Hindi sila one call away.</t>
  </si>
  <si>
    <t>Mar Roxas, Don't us.</t>
  </si>
  <si>
    <t>Rep. Binay: After all the name calling, nognog, pandak, sino ba may napaaral? Sino ba may napagamot? Sino ba may nagawa na? #Halalan2016</t>
  </si>
  <si>
    <t>@brucepinis tangina mo eddie ?????? binay. Anyways same color as yours...nognog ??????</t>
  </si>
  <si>
    <t>@bieefever ung mga makabinay diyan. Tawagin niyong nognog si binay lol</t>
  </si>
  <si>
    <t>Stress ako magwatch news sabi mar ke du30 bwal tumangap ng any form of gift. Pwe atlis un regalo ikaw puro pag nanakaw lang! #daangmatuwid ??</t>
  </si>
  <si>
    <t>Binay confirms inclusion of guest candidates in UNA Senate slate - Read: https://t.co/nBbIJgkfKf #BeFullyInformed https://t.co/EiRfOD9pCV</t>
  </si>
  <si>
    <t>Hellooo Binay, Vice president ka diba? Bakit Makati pa din nasa advertisement mo? Ano ba tatakbuhin mo sa 2016? President or Mayor? ??</t>
  </si>
  <si>
    <t>Waaa. Nakaka-tats naman. Love you Mareng Binay. ????</t>
  </si>
  <si>
    <t>#GGVLaughAllYouCan https://t.co/XP8nsS93iz</t>
  </si>
  <si>
    <t>Ang lasting peace makakamit kung matutuunan natin ang kahirapan na naglipana sa inyong lugar. -- Binay</t>
  </si>
  <si>
    <t>LALABAN TAYONG MGA TEAM KID - KARLA . MGA BINAY HINDI PA TAPOS ANG LABAN . BINAY BAKA PATI SI SATANAS AGAWAN MO NG TRONO SA IMPYERNO</t>
  </si>
  <si>
    <t>Santiago, Duterte, and Poe = candidates in order of my preference.
SRSLY URAY SINNO BASTA NOT ROXAS OR BINAY HAHAHA</t>
  </si>
  <si>
    <t>A simple note to Sec. #MarRoxas. 
Sir, sana po ginamit nyo ang impluwensya nyo, popularidad at posisyon na... https://t.co/OL9ImM5btn</t>
  </si>
  <si>
    <t>@marianmatibag @junyyyyyyy Si Binay talaga oh. Nang aano ka  eh ha? Hahahaha.</t>
  </si>
  <si>
    <t>The Presidency is not a soap opera that would run for 6 years. Drama can't run the country ??? #MarRoxas2016 #DaangMatuwid #trapoeka</t>
  </si>
  <si>
    <t>#WalangiwananMar... Nobody else but Mar! #RoxasRobredo2016</t>
  </si>
  <si>
    <t>VP Binay @UB https://t.co/1KYFVTnNHN</t>
  </si>
  <si>
    <t>Worst advertisement yong nognog no binay.</t>
  </si>
  <si>
    <t>Si Binay mag6 yrs ng VP, pero selling point sa pangangampanya MAKATI pa rin. Wla bang nagawang marangal as VP? No 2 biopic @aldenrichards02</t>
  </si>
  <si>
    <t>Eye rolls at:</t>
  </si>
  <si>
    <t>1. Kris using govt equip. for campaigning</t>
  </si>
  <si>
    <t>2. Duterte's rape joke</t>
  </si>
  <si>
    <t>3. Binay's controversy</t>
  </si>
  <si>
    <t>4. Poe's citizenship issue.</t>
  </si>
  <si>
    <t>Binay’s New Year wish: End of vindictiveness and selective justice in gov’t: Vice President issues New Year’s ... https://t.co/XpdbeH2jxR</t>
  </si>
  <si>
    <t>Kainis sa mga boboto kila binay at mar.</t>
  </si>
  <si>
    <t>I won't allow that Duterte will win this race.I want Roxas or Santiago. https://t.co/sC7G3hVKMz</t>
  </si>
  <si>
    <t>Mayor Duterte is the leading presidential candidate. He can handle the toughest questions. https://t.co/1ZUKCRWX1P</t>
  </si>
  <si>
    <t>No to mar roxas. ??????</t>
  </si>
  <si>
    <t>I am pro-Duterte pero nagkakaroon lang kasi ng false analogy wherein if you'll vote for Roxas, bobo ka; if you'll be for Duterte, matalino.</t>
  </si>
  <si>
    <t>I'm not into VP Binay or what, but really people? Just because the media and other politicians has something to... https://t.co/tcXxVj25Rg</t>
  </si>
  <si>
    <t>Jollibee para kay binay ay joke  https://t.co/0utauMcirM</t>
  </si>
  <si>
    <t>@ohlistic The time has come for Mar Roxas and PNoy to think about whether to stick their guns or endorse Grace Poe for President.</t>
  </si>
  <si>
    <t>@News5AKSYON Handang matalo it means wala ka tlgng lbn? DapatBinay para maayos ang bansa. @alanpcayetano  maliit utak m ms malaki pa noo mo</t>
  </si>
  <si>
    <t>Paki forward nga ito sa Office of the Vice President. Baka from Cebu to Baguio, makarating ang BOO kay Binay. https://t.co/pmNQrmWwUK</t>
  </si>
  <si>
    <t>Kahit hindi na po si Miriam ang manalo, wag lang din Binay o Roxas, masaya na kaming mga Pilipino.</t>
  </si>
  <si>
    <t>binay nognog ??</t>
  </si>
  <si>
    <t>RT @joeyygomezz: Feel nako si Binay ang Big winner #PBBTheBigNight</t>
  </si>
  <si>
    <t>From 0 to Mar Roxas, how much do you hate your ex? With Mar Roxas means you despise your ex.</t>
  </si>
  <si>
    <t>Oo nga bakit ayaw pa pong mag-concede ni VP Binay?</t>
  </si>
  <si>
    <t>Mar Roxas alam kung saan nabibili ang droga sa Davao at Makati. Sasamahan pa daw kayo! Hahaha ang tindi mo Mar!... https://t.co/BuNyXEV57P</t>
  </si>
  <si>
    <t>GPL, Du30 and Binay are all attacking @MARoxas but I hardly hear them attacking each other. Why the concerted effort to destroy Mar? ????</t>
  </si>
  <si>
    <t>RT @bernardokthxxvi: nognog ?? binay's paid advertisement is annoying ??</t>
  </si>
  <si>
    <t>Si Poe daw ay kasabwat ni Trillanes. Si Roxas daw ay mandaraya ng vcm. Lahat ay black propaganda. Si leni ay tuta ni Mar.</t>
  </si>
  <si>
    <t>What do you think of the chance encounter of binay &amp;amp;escudero in cebu?+ mother in law switch to miriam #pataykapoe</t>
  </si>
  <si>
    <t>Para kang si Mar Roxas, mahilig manira ng kapwa. Ayy oopss ????</t>
  </si>
  <si>
    <t>Dahil bday ni VP Binay ngayon, namigay daw ito ng wheelchairs. Bago na rin ang kanyang slogan: "Kay Binay Lulumpuhin Ka Habambuhay".????</t>
  </si>
  <si>
    <t>@captaincartered endorsing trump is like endorsing binay so bye bye mackie</t>
  </si>
  <si>
    <t>VP Binay on delayed PPP: There was too much analysis that resulted to paralysis #BilangPilipino | @josebimbosantos</t>
  </si>
  <si>
    <t>Mar Roxas has as much personality and charisma as the slippers Korina Sanchez gives to underprivileged youth.</t>
  </si>
  <si>
    <t>Open Letter To Mar Roxas By Manny Piñol</t>
  </si>
  <si>
    <t>&amp;gt;&amp;gt;&amp;gt;... https://t.co/GPRueY1hfk</t>
  </si>
  <si>
    <t>para kang si Mar Roxas at Trillanes, masyadong desperado tsk don't us ?? #DuterteTillTheEnd #Duterte2016</t>
  </si>
  <si>
    <t>Muntanga si Binay at Mar ??????</t>
  </si>
  <si>
    <t>Si binay puro paawa hahahaga</t>
  </si>
  <si>
    <t>@_FORDICK bah. NAPAY BINAY NGA EW</t>
  </si>
  <si>
    <t>JUNJUN BINAY, MAAARI PA RING MAHALAL DAHIL SA AGUINALDO CONDONATION DOCTRINE @attymeltweet @anapuod @cherylcosim... https://t.co/ZbmhXXKwre</t>
  </si>
  <si>
    <t>Investors wary of a Binay win–EIU https://t.co/SGViVFfizh</t>
  </si>
  <si>
    <t>@KYUNGMYEONDAILY kulay ng mga Binay ??????</t>
  </si>
  <si>
    <t>SERYOSO, TACLOBAN NGA WALANG NAPALA KAY MAR ROXAS, BUONG PILIPINAS PA KAYA? #AyawSaDILAW ??????????????????</t>
  </si>
  <si>
    <t>VP Binay on Gringo: Hindi niyo masisindak ito @manila_bulletin https://t.co/LcnyhEhKTc</t>
  </si>
  <si>
    <t>sa meeting ng binay????</t>
  </si>
  <si>
    <t>Si Binay laging trending XD</t>
  </si>
  <si>
    <t>Daang Matuwid - pwede ding daang matraffic or daang makalat!?? Yung totoo, Mar Roxas???? https://t.co/vPG85YXRg9</t>
  </si>
  <si>
    <t>[NATION] VP Binay bats for gov't transparency https://t.co/wF9901evPU | via GMA News</t>
  </si>
  <si>
    <t>Mahirap naman talaga si Binay. Mahirap paaminin na nakaw ang yaman niya.  https://t.co/NbekKJ8F0y</t>
  </si>
  <si>
    <t>#Binay confirms UNA Senate slate https://t.co/769DEAxYAu @VPJojoBinay https://t.co/DLJTCIs98c</t>
  </si>
  <si>
    <t>Hahahahhaa kakulay ni binay ampota! ?? mahal tingnan mo sayo @liverloverboy00  https://t.co/ujS0TaAr68</t>
  </si>
  <si>
    <t>VP BINAY remembrance.</t>
  </si>
  <si>
    <t>#unexpectedMOMENT https://t.co/8EtBQUnBTv</t>
  </si>
  <si>
    <t>"pag nanalo ba si mar roxas may rated k pa ba?"</t>
  </si>
  <si>
    <t>Quing ina talaga yung ad ni Binay no?</t>
  </si>
  <si>
    <t>Wag lang si Binay. Then I guess we're good.</t>
  </si>
  <si>
    <t>NO to Mar Roxas! #DuterteTillTheEnd https://t.co/BiuFY2jwPB</t>
  </si>
  <si>
    <t>i wouldn't vote for dute/rte pero basta wag lang si binay or roxas please lang</t>
  </si>
  <si>
    <t>Sana ang mga teachers, pumunta kay Binay. Para walang klase.</t>
  </si>
  <si>
    <t>On the Binay trail: Where did he go, what did he do? https://t.co/arBZLzAapD #RapplerIQ #PHVote https://t.co/GezoOMHJME</t>
  </si>
  <si>
    <t>RT @kiersuyat: Only Binay daw o hahahaha. Kaya ayokong nanonood ng TV e, ang daming di magagandang tanawin. -_-</t>
  </si>
  <si>
    <t>really mar roxas "poe mag-usap tayo", so boy abunda peg mo diyan? ??</t>
  </si>
  <si>
    <t>Pang huli si MDS dapat si Mar Roxas un e</t>
  </si>
  <si>
    <t>VP Binay to woo vote-rich Cavite https://t.co/vphUlLDmgt | via GMA News</t>
  </si>
  <si>
    <t>MGA TANGA AT INUTIL LANG ANG BOBOTO KAY MAR ROXAS #AyawSaDILAW #ChangeIsComing</t>
  </si>
  <si>
    <t>Totoo ba? Natatakot si Roxas kasi may possibility na si Duterte ang maging President?</t>
  </si>
  <si>
    <t>Binay: di natin kailangan ng pangulo na nagtatago tulad nung Mamasapano</t>
  </si>
  <si>
    <t>Sino naman kaya gaganap sa #MMK ni #BoyEpal este Mar Roxas? #GalawangBias</t>
  </si>
  <si>
    <t>@FSTopacio I would have asked when can excuses be abuses &amp;amp; what legal premises can one hanker avoiding prosecution like Binay, is this hard?</t>
  </si>
  <si>
    <t>@CARLOSANDIKO di pa ako naka decide but not Binay.</t>
  </si>
  <si>
    <t>Hindi ba talaga ititigil ung political ad ni Binay? Mawalang galang na po, ako ang nahihiya sa sobrang kapal nyo.</t>
  </si>
  <si>
    <t>CA junks Junjun Binay's petition vs 2nd suspension order https://t.co/M4TxlpAyM7 https://t.co/bOYUPRL5Us</t>
  </si>
  <si>
    <t>#ALDUBForbiddenLOVE bat pa kasi pina kawalan si Enrile sa kulugan Kawatan yan gaya ni VP Jojo Binay Beware this politiko</t>
  </si>
  <si>
    <t>PUTANG INA BINAY. ISA KANG TUNAY NA MALIGNO. WTF.</t>
  </si>
  <si>
    <t>Annoying tv commercial of Binay ??</t>
  </si>
  <si>
    <t>Sana if ever na manalo si Poe or Duterte bigyan nila ng posisyon ung isa't isa pte si MDS ????</t>
  </si>
  <si>
    <t>BINAY AN MO KO KAG GGU KA</t>
  </si>
  <si>
    <t>RT @carlosceldran: Read up. The truth about Yolanda and Mar Roxas. I wish everyone would stop buying KringKring's dad's bullshit... https:/…</t>
  </si>
  <si>
    <t>Du30, Poe, Roxas, Binay, and Miriam. Kahit sino sa kanila ang maging presidente, if ikaw hindi ka magbabago, wala din</t>
  </si>
  <si>
    <t>Sakim na si Binay</t>
  </si>
  <si>
    <t>Binay:Delay in construction of houses for Yolanda victims not fault of NHA but DBM, which has not released funds #PHvote (via @ayeemacaraig)</t>
  </si>
  <si>
    <t>@princeangelo111 pakyu sila hahaha kahit may roxas nalang wag duterte</t>
  </si>
  <si>
    <t>Duterte votes went to Roxas in VCM testing –lawyer via @rapplerdotcom https://t.co/VmAsU0wTyb - This is so alarming. Comelec, ayusin nyo pls</t>
  </si>
  <si>
    <t>Nakakapagtaka yung kay Roxas. Akala ko Duterte x MDS ang labanan eh. Bakit ganun?</t>
  </si>
  <si>
    <t>Mar Roxas is getting so desperate. I hope he gets heart attack or stroke.</t>
  </si>
  <si>
    <t>If Mar Roxas won? Let's see his performance.</t>
  </si>
  <si>
    <t>Mar Roxas at 2nd place!  :) https://t.co/0utX7uqiHZ</t>
  </si>
  <si>
    <t>Selfie with Binay HAHAHAHAHA #HulmangGACP</t>
  </si>
  <si>
    <t>Nakakabwisit yung commercial ni Binay na nognog at pandak sya, bakit hndi mo pa dinagdagang corrupt ka?</t>
  </si>
  <si>
    <t>For past campaigns: Mar Roxas spent P279M, Duterte only P85K https://t.co/39IsH0gy3X</t>
  </si>
  <si>
    <t>VP Binay to kick off campaign in Mandaluyong #Eleksyon2016 https://t.co/MCwvV234R0 https://t.co/QfYZK58OOn</t>
  </si>
  <si>
    <t>RT @IamNancyBinay: Hindi po kami threatened kay Sec. Mar Roxas at Korina. Kami po namimigay ng rosaryo, cell phone atbp. Walang wala po ang…</t>
  </si>
  <si>
    <t>BOObito lang? Panong teritoryo mo yan eh na BOO ka nga dyan at talo ka dyan nung 2010??? Charoterong Binay!  https://t.co/X9wSRDRsqz</t>
  </si>
  <si>
    <t>Wawa naman si Binay sunog na nga, ginisa pa ?? #PiliPinasDebates2016</t>
  </si>
  <si>
    <t>@ABSCBNNews @chiarazambrano walang arte at nag kakamay. tatak pilipino talaga si Binay ! #OnlyBinayMagAangatSaTacloban</t>
  </si>
  <si>
    <t>Fans got disappointed of how dumb is Mar Roxas, who would drink a water in a plate?
#KpopHalalan2016</t>
  </si>
  <si>
    <t>RT @fadedreceipts: TANGINA ANO TONG ONLY BINAY NA TO</t>
  </si>
  <si>
    <t>Binay: Tayo ay nangangarap ng gobyerno na hindi manhid, palpak at kapos sa pagkalinga sa mahihirap. @PhilippineStar</t>
  </si>
  <si>
    <t>@thedeanslester Binay? Hahahaha foul</t>
  </si>
  <si>
    <t>Binay cries foul over Inquirer report on alleged dummy bank accounts #halalan2016 #eleksyon2016 #phvote https://t.co/G2FBoYbywu</t>
  </si>
  <si>
    <t>LP ‘black ops’ vs Poe, Binay, ibinunyag https://t.co/gHdivcrwH7 | via Brigada News Philippines</t>
  </si>
  <si>
    <t>So basically, in this new advert of Binay, they want to imply that poor people are all nognogs! Shet! Nognog ako?? Quingina mo!</t>
  </si>
  <si>
    <t>Court defers Binay hearing https://t.co/A8FWQGSAws #Manila #News #Asia</t>
  </si>
  <si>
    <t>What a desperate move Mar Roxas?! Fight like a man! Tss. ?? #AyawSaDILAW</t>
  </si>
  <si>
    <t>MAHAL KA DAW NYA DI KANA DAW NYA ULET SASAKTAN HAHAHA. YAAN NYO NA YUN SI BINAY NGA PANDAK EH</t>
  </si>
  <si>
    <t>When Roxas, Binay and Llamanzares didn't see him coming. https://t.co/b1lqUqdMcq</t>
  </si>
  <si>
    <t>RT @grpfallenangel: If Mar Roxas wants to salvage what's left of the campaign, he should STOP TALKING, for starters.</t>
  </si>
  <si>
    <t>yung mga di daw bobo-to kay mar roxas, shut up nalang ?????? wag daw kayong magmarunong ??</t>
  </si>
  <si>
    <t>MAR ROXAS talaga si tatay  @imdanielpadilla ..Sorry pero di kita masusuportahan pag dating dyan.di ko sya gusto para maging President.SORRY</t>
  </si>
  <si>
    <t>Binay: Let’s not judge Iglesia ni Cristo on alleged murder plot https://t.co/sKHgcp6IKv | @MJcayabyabINQ https://t.co/I3q0f6uoaV</t>
  </si>
  <si>
    <t>bakit si roxas ayaw pumunta? di lang kasi boo abutin niya! GO VP BINAY! #binayforpresident #NogNogSinunog #onlybinay https://t.co/ETb9kZQetL</t>
  </si>
  <si>
    <t>RT @SoshiKath: Binay be like... ???????? ##PBBTheBigWeekend https://t.co/1JR2xQQqJP</t>
  </si>
  <si>
    <t>Inuna ang bayan bago sarili. Staying abroad w/ a hefty salary was the easier option but Mar chose to serve. #RoxasNa https://t.co/FICRMDQ5LA</t>
  </si>
  <si>
    <t>I effin hate seeing Mar Roxas' ad on tv. Daang matuwid your face</t>
  </si>
  <si>
    <t>VP Jejomar Binay is coming to town. Sige pag meet mos Provincial Officials sa amung province pareho man mo mga... https://t.co/BXPhnPPbzr</t>
  </si>
  <si>
    <t>Habol Mar Roxas @MarRoxasPH . Habol Leni Robredo @lenirobredo . Good night. God bless. ????????</t>
  </si>
  <si>
    <t>@buwayahman thing is, you're framing the race between mar and binay which is not the reality on the ground.</t>
  </si>
  <si>
    <t>RT @interaksyon: #BilangPilipino Binay: There must be sanctity of contracts. Onerous contracts must be exposed, but there must be due proce…</t>
  </si>
  <si>
    <t>Grace, Chiz back on top; Binay falls 10 points to 2nd - Manila Bulletin https://t.co/gxyioZjZcy</t>
  </si>
  <si>
    <t>RT @patwicksantos: commercial nanaman! antayin ko si binay #PBBTheBigNight</t>
  </si>
  <si>
    <t>Nog nog, pandak, yan si Binay</t>
  </si>
  <si>
    <t>When will Mar Roxas—the most bitter of them all—reach out also? #thefilipinovotes https://t.co/1oediv2Qoq</t>
  </si>
  <si>
    <t>i am for mds or duterte pero di ko masikmurang pumapangalawa si roxas punyeta</t>
  </si>
  <si>
    <t>Wag lang si Binay at Roxas talaga.</t>
  </si>
  <si>
    <t>Para kay Binay, pera pera lang yan! Sariling bansa ibebenta magkapera lang sya! https://t.co/jQPZcVnlnc https://t.co/5q9UPjB9WT</t>
  </si>
  <si>
    <t>Watch how Mar Roxas solves an ‘uncomfortable’ situation - Read: https://t.co/kvnDKVHNoy #BeFullyInformed https://t.co/0dYs0RcNse</t>
  </si>
  <si>
    <t>Ewan ko sayo sa Binay. Tse!</t>
  </si>
  <si>
    <t>Di ako kukurap babantayan ko yang si Roxas baka biglang mag number 1 juskupu</t>
  </si>
  <si>
    <t>#Halalan2016 #PHVote #election2016</t>
  </si>
  <si>
    <t>If Miriam or Duterte won't win the election, the change is too far fetched to reach. Everyone will be ambivalent of this nation's future.</t>
  </si>
  <si>
    <t>VP Binay, nag-concede na ayon kay UNA Comm Head Joey Salgado @UNTVlife</t>
  </si>
  <si>
    <t>@ciARArose13 @benzskiiii binay na tangkad! Hahah pwede narin! Hahahahaha.</t>
  </si>
  <si>
    <t>RT @IamNancyBinay: Leave Mayor Binay alone!! Ohana means family!</t>
  </si>
  <si>
    <t>Nognog tapos black na yung background. Kahit di sya nagpakita sa ad na yun, Binay na Binay.</t>
  </si>
  <si>
    <t>anyare na sa botante? 31% si Binay 5% si Miriam.ayos lang din sana kung si Duterte eh.hay naku!!!</t>
  </si>
  <si>
    <t>Desperate moved! "@MJcayabyabINQ: VP Binay also accompanies his daughter Abby in singing on stage #VotePH2016 https://t.co/cGOUdJpYxD"</t>
  </si>
  <si>
    <t>VP Binay: Ramdam ko ang pagkauhaw ng bawat Pilipino sa pagbabago! #OnlyBinay</t>
  </si>
  <si>
    <t>RT @krizzy_kalerqui: Hilarious ?? RT @ihateposh: “Kris Aquino: I got sunburned.
Nancy Binay: Kung sunog ‘yan, ano ako?“ https://t.co/pssYBC…</t>
  </si>
  <si>
    <t>May bagong commercial si Binay. Saan kaya galing ang pera niya?</t>
  </si>
  <si>
    <t>a. Sa bulsa niya</t>
  </si>
  <si>
    <t>b. Sa bulsa natin</t>
  </si>
  <si>
    <t>Mar Roxas on panic mode</t>
  </si>
  <si>
    <t>Yung mga nababayaran ni Mar Roxas para iboto, nakakababa ng tingin. Nababayaran pala pagkatao niyo ???? #DuterteTillTheEnd</t>
  </si>
  <si>
    <t>kahit may issues si binay, nakakatuwa pa din kasi vice president ??</t>
  </si>
  <si>
    <t>If Grace Poe is disqualified, some are saying there will be People Poewer.  No. I don't think so.  But there will be "Poetic justice."</t>
  </si>
  <si>
    <t>VP Binay to visit Lando victims in Isabela province today. #LandoPH @rapplerdotcom</t>
  </si>
  <si>
    <t>Ginagamit mo pa yung Diyos kang hayop ka Magpanggap kayo sa impyerno ni Grace Poe at Mar https://t.co/llbgygzM9v</t>
  </si>
  <si>
    <t>RT @News5AKSYON: Duterte o Binay? Trillanes: Wala akong itutulak, lulunukin ko nalang ang mandate ng tao.</t>
  </si>
  <si>
    <t>Abangan next week:  MMK Ep tungkol kay Mar Roxas at asawang si Korina Sanchez.</t>
  </si>
  <si>
    <t>Also now that Ariana is VP I think this is mandate that Binay should leave office.</t>
  </si>
  <si>
    <t>In new Mar Roxas ad, Daniel Padilla tells voters: Huwag magpaloko sa eleksyon https://t.co/R5rvKfSl92</t>
  </si>
  <si>
    <t>Time will come. Karma will strike you down Mar Roxas.</t>
  </si>
  <si>
    <t>Nakakainis yung bagong commercial ni MarRoxas. Pwede bang bago ka manira ng kapwa mo kandidato ee ipakita mo muna mga nagawa mo. #Election16</t>
  </si>
  <si>
    <t>Nakakastress tv ad ni mar roxas bwiset!</t>
  </si>
  <si>
    <t>PUTANGINA!! MAY MUSIC VIDEO SI BINAY!!!!</t>
  </si>
  <si>
    <t>SHIT GOT REAL!!!!</t>
  </si>
  <si>
    <t>VP Binay is expected to be here also</t>
  </si>
  <si>
    <t>Pnoy - Tuwid na daan</t>
  </si>
  <si>
    <t>Duterte - Bubulagta ka sa daan</t>
  </si>
  <si>
    <t>Binay - Namigay ng limang daan</t>
  </si>
  <si>
    <t>INC - Hinarangan ang daan</t>
  </si>
  <si>
    <t>#APEC2015 - Walang Madaanan</t>
  </si>
  <si>
    <t>Si PNoy haharap daw sa Senado , pabor si Binay. E ikaw nga , Nognog, di pa humaharap kahit ilang beses inimbitahan. #BinayPapanoKaYumaman</t>
  </si>
  <si>
    <t>That radio ad of Binay on taxes? Tanga lang maniniwala dun.</t>
  </si>
  <si>
    <t>May Partial na PPCRV.</t>
  </si>
  <si>
    <t>1. Duterte</t>
  </si>
  <si>
    <t>2. Roxas</t>
  </si>
  <si>
    <t>5. Santiago</t>
  </si>
  <si>
    <t>May nagawa naman si Binay. Wag kayong masyadong mainit. Haha</t>
  </si>
  <si>
    <t>I thought that anti-Duterte commercial from abs-cbn was just a normal commercial until they used children I mean thats not cool bruh. ??</t>
  </si>
  <si>
    <t>Senator Antonio "Sonny" Trillanes IV Nabasa nyo po ba ito? Ginoong Mar Roxas Ano po may sasaabi nyo dito? Madam... https://t.co/zejoVyopKv</t>
  </si>
  <si>
    <t>What more can you ask from Binay He knows what he is doing</t>
  </si>
  <si>
    <t>YES TO VP BINAY</t>
  </si>
  <si>
    <t>Binay camp pinalagan ‘nega’ TV ads ng LP: PINALAGAN ng kampo ni Vice President at United Nationalist Alliance ... https://t.co/CU8MUN1gvg</t>
  </si>
  <si>
    <t>Pa reserve daw ng seat si @PeejDasal sa VIP section please. She's looking forward to seeing Mar Roxas naman.  https://t.co/VlZSMc6tE3</t>
  </si>
  <si>
    <t>MAR ROXAS: I DON’T NEED OFW VOTE https://t.co/usxIxfeNrd</t>
  </si>
  <si>
    <t>Binay is striving so hard to dodge away with the senate inquiry against his corruption stint with an overwhelming evidence.</t>
  </si>
  <si>
    <t>Tsk.</t>
  </si>
  <si>
    <t>#PoliticsPH</t>
  </si>
  <si>
    <t>Did Binay just call Lourd de Veyra, "Lords"?????</t>
  </si>
  <si>
    <t>RT @mnanicas: Alma Moreno: "Dapat laging bukas ang ilaw."
Binay: "Nakakaoffend ka na Alma ha"</t>
  </si>
  <si>
    <t>Sobrang fail nung analogy ni Nancy Binay re sa family of politicians at family of doctors. -_-</t>
  </si>
  <si>
    <t>RT @beeyotchWP: Si Binay ganito ganyan nagawa sa Makati. Bumalik na lang siya sa Makati at dun naman pala siya pinaka productive ??</t>
  </si>
  <si>
    <t>Binay is in VSU.</t>
  </si>
  <si>
    <t>RT @Politiko_Ph: Libre! Binay treats some Lando victims at Jollibee https://t.co/RjmoJyOqQ5 @MARoxas @sengracepoe @senmiriam</t>
  </si>
  <si>
    <t>Binay is a coward. He won't own up to his sins. https://t.co/Gz4qaycpAh</t>
  </si>
  <si>
    <t>Gusto mo matry magdroga? Lapitan mo si mar roxas sasamahan ka pa nga niyang bumili eh</t>
  </si>
  <si>
    <t>Ano daw pinag kaiba ni Binay at Alma??</t>
  </si>
  <si>
    <t>Si Binay = Nognog</t>
  </si>
  <si>
    <t>Si Alma = Moreno</t>
  </si>
  <si>
    <t>Hahahaha. Havey na havey sakin. ????????</t>
  </si>
  <si>
    <t>MAR ROXAS GETS MORE VOTES THAN MIRIAM. ???????????????????????????????? #HalalanResults https://t.co/9FFeAgGTod</t>
  </si>
  <si>
    <t>Nakakaurat commercial ni Binay ha!</t>
  </si>
  <si>
    <t>#OTWOLHotSeat</t>
  </si>
  <si>
    <t>Kasama mo kami sa bawat laban mo kahit saan at kahit kailan VP BINAY</t>
  </si>
  <si>
    <t>RT @lzbthdmvvs: If you're against Mar Roxas, then iappreciate mo nalang si poging DJ and ignore Mar. #RespectDJPDecisionForMarRoxas https:/…</t>
  </si>
  <si>
    <t>Mas masakit yung mas mataas pa votes nila Binay at Roxas kay Miriam. :((( I just cant</t>
  </si>
  <si>
    <t>Sometimes I look for funny posts on Facebook to have a good laugh, sometimes I wait for that Binay ad to air and have an even better laugh</t>
  </si>
  <si>
    <t>Karl na binay hater si sir ba hahahaha</t>
  </si>
  <si>
    <t>Sorry Duterte, kay Miriam na ang boto ko eh ?? ikaw kasi papalit palit ng desisyon ??</t>
  </si>
  <si>
    <t>@ellamikayy hahahaha maka binay ya mama mu dang!!</t>
  </si>
  <si>
    <t>Ikaw Na Ba: Panayam kay Mar Roxas (Ikatlong Bahagi) https://t.co/1XvXwNmp1s https://t.co/WQjYVG88dW</t>
  </si>
  <si>
    <t>Can we say "Cookfest" will start later around 12mid? See how Mar Roxas reaching from 3rd place to 2nd? Leni's votes coming from? #novotel ????</t>
  </si>
  <si>
    <t>Kung ako'y tatanungin,
Iboboto'y wala parin.
Tatlo nalang siguro ang pagpipilian
DUTERTE, ROXAS o SANTIAGO nlang.
#PHVote2016
#Eleksyon2016</t>
  </si>
  <si>
    <t>Duterte lawyer: Votes went to Roxas in VCM testing via @rapplerdotcom https://t.co/EKhAyM6fGq</t>
  </si>
  <si>
    <t>@DanielleTTweets me too. He'll always be my 2016 candidate. I just feel that Mar Roxas deserves more than what he's getting. ??</t>
  </si>
  <si>
    <t>bat ganun naririnig ko palang yung Mar Roxas napapamura na ako</t>
  </si>
  <si>
    <t>You just lost Mar Roxas. But in the first place, I doubt that he'll win it next year.   https://t.co/2Vamrynz4c</t>
  </si>
  <si>
    <t>In Photo: VP Jejomar Binay, Rep. Pacquiao &amp;amp; Princess Jacel Kiram joined boodle fight after an event in Tagum City https://t.co/61OdzY2NEv</t>
  </si>
  <si>
    <t>Tangina nung mga Binay memes ngayong Black Saturday pota naman</t>
  </si>
  <si>
    <t>In an all-star 2016 cast, Binay, Roxas or Poe is no match to Duterte – Salceda https://t.co/5gKC498VYq</t>
  </si>
  <si>
    <t>Duterte is on the top .. And Roxas is on 2nd .. So it means pwedeng magkaroon ng hokus pokus/ dayaan if ever.</t>
  </si>
  <si>
    <t>shut up binay shut up, sana i ban yang ads mo hahahha ??</t>
  </si>
  <si>
    <t>Hindi po ako naniniwalang magkalapit si Roxas at Duterts. This elections is Duterte vs Poe. Srsly.</t>
  </si>
  <si>
    <t>bakit? anyways... ok lang sakin kahit sino manalo wag lang si mar roxas... sorry talaga..</t>
  </si>
  <si>
    <t>Grace Poe: Mar Roxas partly to blame for MRT woes https://t.co/XyqEyYwllq</t>
  </si>
  <si>
    <t>Lots of anti-Binay commercials airing recently. I guess we partly have to thank the MRT for that? :D</t>
  </si>
  <si>
    <t>Trillanes, nilinaw na mas malala kung magiging presidente si Duterte kaysa VP Binay #DZMMTeleIkawNaBa #Halalan2016</t>
  </si>
  <si>
    <t>How much do you hate me? From 0 to Mar Roxas. With Mar means you totally despise me.</t>
  </si>
  <si>
    <t>Shudaap Binay please! #PSYPagyanig</t>
  </si>
  <si>
    <t>Partial and Unofficial Results of PPCRV
Duterte-6,243,526
Poe-3,601,483
Roxas-3,454,782
Binay-2,120,181
Santiago-666,997
#HalalanResults</t>
  </si>
  <si>
    <t>@marianmatibag @junyyyyyyy Bading yun! Parang si Binay! Hahahaha.</t>
  </si>
  <si>
    <t>Pinambiling gluta ni Binay https://t.co/XUGLVpAFt9</t>
  </si>
  <si>
    <t>Tama si Binay walang kasalanan si bapa sajid Ampatuan at Wala siya Doon Nung nangyari yun</t>
  </si>
  <si>
    <t>NOGNOG. PANDAK... YAN SI BINAY LUL</t>
  </si>
  <si>
    <t>FULL VIDEO: Binay answers questions from UP Los Baños students https://t.co/WqTbKXlGHZ via @YouTube</t>
  </si>
  <si>
    <t>As of the moment : 631 814 ~ Duterte ; 360 198 ~ Roxas</t>
  </si>
  <si>
    <t>Wala ka ng pera. Ubos na kakabili ng artista. #NoToMar MAR ROXAS NATION</t>
  </si>
  <si>
    <t>If Duterte and Miriam run for the same post in 2016, wala na. Mahahati boto. For sure si Nognog, pandak, laki sa hirap mananalo. Tandem na!</t>
  </si>
  <si>
    <t>#MIRIAM2016  #MiriamDuterte  #DuterteForPresident  #SiMiriamAngSagot  #Duriam2016  silang dalawa lang pagpilian niyo. MAR BINAY UWI!</t>
  </si>
  <si>
    <t>Nancy Binay for Darna daw hahahahahahahahahahahaha ????????????????????</t>
  </si>
  <si>
    <t>@KhelMiraflor diba si Duterte unang nag-announce na tatakbo kesa kay Miriam? Tapos binawi biglang si Miriam naman nag-announce? Tama ba? ????</t>
  </si>
  <si>
    <t>Ayan na ang sumpa ng langit sa iyo Binay! https://t.co/zbNvYX1SaE</t>
  </si>
  <si>
    <t>Mar Roxas makes me sick!</t>
  </si>
  <si>
    <t>RT @haroldbesh: Toni: "Ano ang katangian niyo kung kaya't dapat kayong maging Big Winner?"
Binay: "Nognog, pandak, at laki sa hirap." ©
H…</t>
  </si>
  <si>
    <t>Why is Binay silent on this? Dahil siya ang may pakana? #LaglagBala - Bongbong slams Palace 'inaction' on #TanimBala https://t.co/4wpzTyqCyv</t>
  </si>
  <si>
    <t>Hala ulol tong si Binay https://t.co/WxCZLYeT63</t>
  </si>
  <si>
    <t>Tanggapin na lang natin MAR ROXAS NATION</t>
  </si>
  <si>
    <t>Anong kinalaman nung namatay ang nanay niya ng maaga?! WHAT?! #BinayAd 
Wag ako Binay, iba na lang.</t>
  </si>
  <si>
    <t>RT @ChrisPilotin: Made my night!!! Yan si Binay! ???????? https://t.co/9SEpoUnO1C</t>
  </si>
  <si>
    <t>2016/2/9 08:16 PHT</t>
  </si>
  <si>
    <t>Ito ang pagkakaiba ng mga presidentiable sa issue natin laban sa china tungkol sa west phil sea:</t>
  </si>
  <si>
    <t>1. Binay -... https://t.co/Sq518fW5oV</t>
  </si>
  <si>
    <t>Seeing anti-Duterte makes me think, ano kayo maka-Binay/Poe? Di bale sana kung Miriam kayo mejo respected parin e.</t>
  </si>
  <si>
    <t>I'm getting tired of seeing Grace Poe on the telly</t>
  </si>
  <si>
    <t>Anak ng putakte. Tatlong debate na ang lumipas pero hanggang ngayon si Binay pa lang ang eliminated sa listahan ko. #PiliPinasDebates2016</t>
  </si>
  <si>
    <t>Puros nlang sila DESCRIBE DUTERTE , MAR, POE ETC .. nkakasawa na ??????
Para maiba ..
DESCRIBE PRINCES IN ONE WORD ???????????????</t>
  </si>
  <si>
    <t>RT @REIDuctive: Toni: "Ano ang katangian niyo kung kaya't dapat kayong maging Big Winner?"
Binay: "Nognog, pandak, at laki sa hirap."</t>
  </si>
  <si>
    <t>Siguro kung hindi tumakbo si Grace Poe at nagsanib pwersa sila ni Mar Roxas, may laban sila kay Duterte. #Election2016</t>
  </si>
  <si>
    <t>Senator Grace Poe is always ready when it comes to debates. I hope it comes from experience &amp;amp; not from mere studying. #PiliPinasDebates2016</t>
  </si>
  <si>
    <t>No to #Roxas #Binay #Poe ?????? malinis nga mag salita madumi nman mag trabaho! Tsss. ?????? End of Corruption pls. Duterte tayo!</t>
  </si>
  <si>
    <t>#DU30 ??????</t>
  </si>
  <si>
    <t>#MarRoxas Iba talaga si Mar! Bayan bago sarili!We cannot forget your noble gesture in 2009 that ensured the LP unity https://t.co/ldmAImfqc6</t>
  </si>
  <si>
    <t>@raggster @Paulelli @dzbb gago ka pala Escudero alam mong maraming kaso si Binay ng corruption you still side him @NOTOESCUDERO SA LEYTE</t>
  </si>
  <si>
    <t>MaDUMMY siyang na-corrupt! Pero mas madami tayong di na magpapaloko sa mga Binay! Let's volt in!!! #NoToBinay ???? https://t.co/nhvA9l8nqJ</t>
  </si>
  <si>
    <t>This Binay Political Ads are utterly annoying. Empty promises at best.</t>
  </si>
  <si>
    <t>Sabi ni binay nognog tayong lahat. Kasi nabibilaran dw ng araw eh??</t>
  </si>
  <si>
    <t>@PilStarNgayon 3m3 minutes ago</t>
  </si>
  <si>
    <t>#Binay and #Duterte: Shameless womanizers! Very low respect for our women.UNFIT for the presidency!</t>
  </si>
  <si>
    <t>Binay be like: I may not have the Philippines, but at least my daughter still has Makati. Mwahaha ??
*fireworks in the middle of the night*??</t>
  </si>
  <si>
    <t>REALTALK: Kung si MAR ROXAS, ang nanalo puta nadaya, bukod sa nadaya Pina SHUT UP, Ang lahat ng mga baliw na ipinagbili ang boto. ??</t>
  </si>
  <si>
    <t>haha! no wonder alma moreno is on jojo binay's senate slate..</t>
  </si>
  <si>
    <t>#pordiosporsanto</t>
  </si>
  <si>
    <t>#prayforalmamoreno</t>
  </si>
  <si>
    <t>DUTERTE TILL THE END https://t.co/x3jP9dahMB</t>
  </si>
  <si>
    <t>Pnay/ Roxas begging Poe and Binay to withdraw their Presidency to favor him..why not you nlng kya!are you both scared of Digong?#botaya ????</t>
  </si>
  <si>
    <t>Jusko sumingit si Binay di ko kinaya yung "baka umattend lang ng seminar" #PiliPinasDebates2016</t>
  </si>
  <si>
    <t>Bday boy VP Binay at Sta Clara parish, Pasay City @manila_bulletin https://t.co/aljLQnlzDG</t>
  </si>
  <si>
    <t>@ruaisu @artonico_ True enough but it's not coming from the man's mouth himself unlike Binay.Every chance he gets he boasts about his domain</t>
  </si>
  <si>
    <t>Panahon ay lilipas pero hindi ang pag suporta ko sayo VP Binay</t>
  </si>
  <si>
    <t>Binay chooses Mandaluyong to be with the urban poor https://t.co/v0iOhz0KEj | via INQUIRER</t>
  </si>
  <si>
    <t>checked the Presidential race results from my hometown only to find out VP Binay topped. :3 sumakit ulo ko teh.. huhu</t>
  </si>
  <si>
    <t>At si Binay ay nasa Bauan ngayon sa sementeryo.</t>
  </si>
  <si>
    <t>Yung commercial talaga para kay binay pucha maoffend kayo oy GAHAHAHAAH</t>
  </si>
  <si>
    <t>#PSYCaloy</t>
  </si>
  <si>
    <t>Stress na si Karen! Sakit sa bangs ni Binay! #PiliPinasDebates2016</t>
  </si>
  <si>
    <t>#NEWSROOM5 | VP BINAY: KAHIRAPAN, DI KORAPSYON ANG 'MORAL PROBLEM' NG BANSA @News5AKSYON @DSJester @anapuod @deeyaki https://t.co/l2w2uDdJlz</t>
  </si>
  <si>
    <t>Kung na-wow daw kayo sa Asiong Salonga TV ad ni Leila de Lima na parang trailer, brace yourselves daw kasi si Mar Roxas ang bagong Darna....</t>
  </si>
  <si>
    <t>Vice Pres. Binay now here at PNPA graduation, to give Vice Presidential Kampilan to C1C Norman Pentang. #VotePH2016 | @JulieMAurelio</t>
  </si>
  <si>
    <t>KING INA NG COMMERCIAL NI BINAY HAYOP BV LAHAT NALANG HUHUHUHU. OO NA MAGTUTULUNGAN NA TAYO MANAHIMIK KA NA!</t>
  </si>
  <si>
    <t>The Information against VP Binay will be filed after the expiration of his term as Vice President. | via OmbudsmanPh | via ABS-CBN News</t>
  </si>
  <si>
    <t>@gmanews @VPJojoBinay Para sa kaunlaran ng pilipinas. Si VP Binay anh dapat nating iboto. wag pansinin ang paninira! #OnlyBinayUNAsaIlocos</t>
  </si>
  <si>
    <t>MAR ROXAS IS A BACKSTABBER, CRAZY, DESPERATE, ALIEN. PLASTIC SI MAR. PAKITANG TAO #NOTOMAR #DuterteForPresident  #AyawSaDILAW</t>
  </si>
  <si>
    <t>If I rank the 5 candidates it would be Santiago, Roxas, Duterte, Poe, Binay</t>
  </si>
  <si>
    <t>RT @suigeneris_05: -THIS IS A CLEAR EXPLANATION.
check this out.
SC says Junjun Binay’s petition already moot, should be dismissed https:/…</t>
  </si>
  <si>
    <t>Cory V: The Winner is ( mga two seconds delayed) Mar Roxas.</t>
  </si>
  <si>
    <t>People : Whaaaat?(Nagwala)</t>
  </si>
  <si>
    <t>Cory V: I'm sorry i made a mistake.</t>
  </si>
  <si>
    <t>Why Binay resigned from the Cabinet by @ayeemacaraig | http://t.co/tgJtnMMcqv via @rapplerdotcom</t>
  </si>
  <si>
    <t>Sa lunes talaga kapag lumabas sa resibo ko si Mar Roxas magwawala ako. KUNG MAGDADAYAAN LANG PALA SANA DI NA NAG-ELEKSYON!!!!!!!!</t>
  </si>
  <si>
    <t>Jusko po Lord bigyan nyo po ng common sense si Mar Roxas. https://t.co/Qkkh2kqhRk</t>
  </si>
  <si>
    <t>anong only binay? gagu fuck you</t>
  </si>
  <si>
    <t>Wala bang batikos kay Mar Roxas? Lahat ng kalaban nya meron eh :))</t>
  </si>
  <si>
    <t>Nakaka bad trip na talaga ads ni Binay. Plastic.</t>
  </si>
  <si>
    <t>Sasali daw si Roxas at Binay for boys24?? #KpopHalalan2016</t>
  </si>
  <si>
    <t>Grabe. Ang dami ng commercials ni Binay. Yung nognog at pandak, ngayon naman Only Binay. Hahaha. Sorry, di ako nadala sa mga paawa ni Binay.</t>
  </si>
  <si>
    <t>Tama nga naman si Binay! ?? ULOL TANGINA MO ROXAS!!!</t>
  </si>
  <si>
    <t>Idol ata ni Alma Moreno si Binay. Gustong nagigisa sa sariling mantika.</t>
  </si>
  <si>
    <t>Binay knew how to use the stage - but not the time. Spent too much time in his closing talking about his cases.</t>
  </si>
  <si>
    <t>BEASTMODE!!! LET'S HIT THE TOP SPOT!!!</t>
  </si>
  <si>
    <t>Binay vows to improve Pantawid Pilipino Prog,and that only his former colleagues in govt are spreading rumors he would stop it #VotePH2016</t>
  </si>
  <si>
    <t>RT @rocky_ranter: Aminadong budol budol ang taktika ni Binay? Ano ito slip of the tongue, este, slip of the typing finger lang?  https://t.…</t>
  </si>
  <si>
    <t>Di lng pala tumatakbo tong si Binay, naglalakad rin. Hanep! #PiliPinasDebates2016</t>
  </si>
  <si>
    <t>go go sago...Binay/Marcos</t>
  </si>
  <si>
    <t>Mas lalo lang pinapakita ni Mar Roxas na threatened siya kay Duterte. Jusme. ????</t>
  </si>
  <si>
    <t>ang dami nyong issue tlaga ky VP Binay.</t>
  </si>
  <si>
    <t>https://t.co/9A5VFLXBbs</t>
  </si>
  <si>
    <t>These haters of Mar Roxas who kept on throwing shits about Kathryn's "sakang" legs are just plain trash ??</t>
  </si>
  <si>
    <t>Poe takes apparent swipe against Duterte. "Ang babae ay hindi dapat na maliitin at apihin." #VotePH2016</t>
  </si>
  <si>
    <t>Ang dami palang nauto ni Mar Roxas. #DayaangDILAW</t>
  </si>
  <si>
    <t>Either Miriam or Duterte. Wag lang sayo Mar Roxas!! #DayaanMOVES</t>
  </si>
  <si>
    <t>akala mo naman hindi nuisance candidate tong si Mar Roxas. LOL https://t.co/kMc8njAw1B</t>
  </si>
  <si>
    <t>#Binay and #Bongbong: No man has a good enough memory to make a successful liar. ~Abraham Lincoln https://t.co/MuC7fGid6V</t>
  </si>
  <si>
    <t>Mar Roxas at Rep.Leni Robredo,nanguna sa survey ng isang political news website. #aksyonsaumaga https://t.co/UaK3f0r0Pq</t>
  </si>
  <si>
    <t>No to yellow adminis.</t>
  </si>
  <si>
    <t>Tingin ba ni Mar Roxas mananalo sya sa sinasabe nyang yan? ?????? https://t.co/wRnADXIu0C</t>
  </si>
  <si>
    <t>Makati is prime example. Binay kept barangays outside the CBD poor. Despite the billions in annual city budget.  https://t.co/osjAFBuj3M</t>
  </si>
  <si>
    <t>Astig kampanya ni Binay sa Lopez Quezon ah. Lahat daw ng Kandidato nanakawan mga pinoy, sya daw hindi. Linis ah, daig pa Kleenex.</t>
  </si>
  <si>
    <t>Si Binay laging handa! https://t.co/CVQwHe8h23</t>
  </si>
  <si>
    <t>Ako lang ba naiirita sa commercials ni binay? #ALDUBPreparePaMore</t>
  </si>
  <si>
    <t>RT @jhilyes: I am not an American, but Donald Trump is really making me cringe. Same as how Binay and Roxas disgusts me.</t>
  </si>
  <si>
    <t>Mar Roxas over Miriam? Wooy ano yaaan?! Kumbaga sa math cannot be o kaya negative. ??</t>
  </si>
  <si>
    <t>ABS-CBN apologizes to UPLB students over erroneous Binay stories http://t.co/KfAByWvAgp #southAlerts #news #politics #social #Laguna</t>
  </si>
  <si>
    <t>Ahhh so people would still choose Mar and Binay over MDS...but why? ?? https://t.co/DPZAWofynX</t>
  </si>
  <si>
    <t>Tinawag ni Abad na kahipokritohan ang pahayag ni Binay gayong noon umanong bahagi siya ng gabinete ay pinupuri niya ang administrasyon.</t>
  </si>
  <si>
    <t>Binay on PPP: This now became the epicenter of its failure. Most infra projects remain on drawing boards. Analysis by paralysis.</t>
  </si>
  <si>
    <t>Ano ang mas sinungaling? Laundry detergent commercials o TV ads ni Binay? Hahahaha! Mga punyeta.</t>
  </si>
  <si>
    <t>No one talks ill of Binay in Makati. Clearly, he has been a good leader to his constituents. Pero mali kase Robinhood style e.</t>
  </si>
  <si>
    <t>@ChrisCanlas07 hahahahahaha inamo baka mayaman pq binay!</t>
  </si>
  <si>
    <t>Binay ads are cringy. Puñetang nognog.</t>
  </si>
  <si>
    <t>naaawa na ako kay mayor duterte pero at the same time naaawa na rin ako kay binay, roxas, poe and miriam. dami na nila sacrifices na ginawa</t>
  </si>
  <si>
    <t>Yung mga pandak-nognog paawa kampanya ni Binay naghahanap ng sympathy votes ang gago.</t>
  </si>
  <si>
    <t>Kung Papansinin Nyo , Yung Bilang Nang Boto Ni Roxas At Binay , Masasabi Nyo Talagang Madami Pading Bobo Sa Pilipinas ?? Hayss</t>
  </si>
  <si>
    <t>Si Vp Binay na po ang nagsabi na puro Roxas ang lumalabas sa results ??</t>
  </si>
  <si>
    <t>dfnitely a nuisance candidate...</t>
  </si>
  <si>
    <t>nancy binay ur next...pag study na!!! https://t.co/AklAaZySx4</t>
  </si>
  <si>
    <t>Ilonggo UNITE for Mar Roxas your fellow Ilongo.CAPIZ,ILOILO,NEGROS,NORTH &amp;amp; SOUTH COTABATO, SULTAN KUDARAT. https://t.co/hJ9doA4Osm</t>
  </si>
  <si>
    <t>RT @jeffzmagboo: Nakakainis si Binay hahahahaha #1Mister5Misis</t>
  </si>
  <si>
    <t>What's the similarity of Torre De Manila and Binay? Answer: They are both EPAL. ?? https://t.co/3Cpngx3gXY</t>
  </si>
  <si>
    <t>It's Poe-Francis for me as of 12 noon April 24, 2016. Pls don't argue with me. It's my choice and mine alone. #PHVote</t>
  </si>
  <si>
    <t>king ina mar roxas, realquick ???? Anyare?</t>
  </si>
  <si>
    <t>Unlike his rich rivals, Binay says he hails from the poor https://t.co/fEUqXelLar https://t.co/mPtK9kVvkl</t>
  </si>
  <si>
    <t>RT @ayeemacaraig: Binay on INC: Ako nga biktima ng bintang-bintang. Husgado lang magsasabi kung may kasalanan @rapplerdotcom #PHvote</t>
  </si>
  <si>
    <t>VP Binay celebrates 73rd birthday in Pasay | @jv_arcena https://t.co/rwuLQIczii</t>
  </si>
  <si>
    <t>Pag Commercial ni Mar Roxas.</t>
  </si>
  <si>
    <t>Ako: ??????????????</t>
  </si>
  <si>
    <t>Ulul mar roxas! Pakyu!</t>
  </si>
  <si>
    <t>Kaya pala puro mukha ni Mar Roxas ang nakikita ko sa mga commercials sa TV, Rated K pala ung palabas ??</t>
  </si>
  <si>
    <t>BREAKING:</t>
  </si>
  <si>
    <t>Fomer Sec. Mar Roxas and</t>
  </si>
  <si>
    <t>Sen. Chiz Escudero to hold their own presscons tomorrow.</t>
  </si>
  <si>
    <t>#BilangPilipino | via @djstaana</t>
  </si>
  <si>
    <t>Final Senate Blue Ribbon sub-committee hearing re: VP Binay corruption issues ends in a whimper- @VPJojoBinay Camp @UNTVLife</t>
  </si>
  <si>
    <t>Ayos idea nyo @COMELEC sa #PiliPinas2016 emojis! Kaso hindi accurate yung kay Binay, darker pa po. Tas mukhang minion si Mar! #PHVoteDuterte</t>
  </si>
  <si>
    <t>How can you vote for Mar Roxas? Nanunuro nnmn,kasalanan nanaman ng tao... Ang bobobo talaga ng mga dilaw na yan..Mula pa noon...</t>
  </si>
  <si>
    <t>Mar roxas, i think you should fire your PR people. Dude, they are not doing anything good! Hire Olivia Pope instead. She will handle it.</t>
  </si>
  <si>
    <t>Lacierda on VP Binay’s claim that Roxas is top ad spender, not him: Why is he defensive? Talk to Nielsen, don’t blame other (candidates).</t>
  </si>
  <si>
    <t>Akala ko ang itatanong ni Binay: Umuwi recently sa bansa si Rosemarie Sonora. Nagkita ba kayo? #rejected #question #PiliPinasDebates2016</t>
  </si>
  <si>
    <t>Miriam Santiago: Fighting corruption made me run despite health - https://t.co/Hu9vG1keYO via @rapplerdotcom https://t.co/tZlC2jZBUk</t>
  </si>
  <si>
    <t>NA UNA NA ANG DALAWA SA AYAW KO MAGING PRESIDENT BINAY&amp;amp;ROXAS #WantedPresendent  #EskinoLMaineGirL</t>
  </si>
  <si>
    <t>So disappointed with Poe's reaction to the Anti-Duterte Ad. Chairman pa naman sya sauna sa MTRCB ??</t>
  </si>
  <si>
    <t>@flare32916 Binay? Hahahaha Hindi. Nakakastress kasi sa werk kaya gusto kong mag-Gluta. ??</t>
  </si>
  <si>
    <t>Junjun Binay, 'di pa rin makakabalik na mayor ng Makati https://t.co/kmAq14rxlp #Manila #News #Asia</t>
  </si>
  <si>
    <t>If Jojo Binay is serious with this, then, he should consider privatization of most public hospitals, schools,... https://t.co/1KM5bpzNgI</t>
  </si>
  <si>
    <t>@KathyComajes ULOL ! MAPUTI AKO GAGO ! SAKA HINDI BINAY APELIDO KO ! REID ANG APELIDO KO ??????</t>
  </si>
  <si>
    <t>Jejomar Binay won the Presidency. #ScaryStoryIn5Words</t>
  </si>
  <si>
    <t>RT @ABSCBNNews: Binay has mixed sentiments on #APEC2015 https://t.co/qjUwQt7NZ8 https://t.co/qbueamJAGf</t>
  </si>
  <si>
    <t>Kaloka si Grace Poe para ikumpara sarili kay Obama. Experienced community organizer si Barry O no! Pero, pareho kayong Amerikano. #YunLang</t>
  </si>
  <si>
    <t>PPCRV Partial and Unofficial Count as of 5:15pm
President:
Duterte: 9,990
Roxas: 8,711
Poe: 7,543
Binay: 5,250... https://t.co/9GkNeEpO5q</t>
  </si>
  <si>
    <t>ABS CBN LAHAT NG ARTISTA MAKA MAR ROXAS ULOL WAG KMI LOKOHIN NYO ..</t>
  </si>
  <si>
    <t>-</t>
  </si>
  <si>
    <t>KAYA GMA and TV5 ang da best :'))</t>
  </si>
  <si>
    <t>Pq mar roxas</t>
  </si>
  <si>
    <t>RT RatsadaBalitaIZ: Ilagan: He (Binay) is ground warrior, lagi syang laman ng kalye kaya napanatili nya ang pagiging no. 1 iamalexsantos | …</t>
  </si>
  <si>
    <t>Gobyernong may Puso para sa magandang pagbabago #PHVotePOE</t>
  </si>
  <si>
    <t>Eto para kina Binay at Pacman! Wag iboto. #PrayForMannyPacquiao https://t.co/KEFMGnzZrw</t>
  </si>
  <si>
    <t>hinding hindi magpapatalo si VP Binay alam nmin lalaban sya para sa ating mga Pilipino.</t>
  </si>
  <si>
    <t>Oras na, Roxas na, Robredo pa! Mamaya na ang Miting de Avance! Kitakits! #RoxasRobredo https://t.co/dUp6WE6Ks5</t>
  </si>
  <si>
    <t>RT @MrAriemm: Hindi rin kailangan ng Pilipinas ang Sinungaling na kagaya ni Binay</t>
  </si>
  <si>
    <t>Why I will vote for Mar Roxas</t>
  </si>
  <si>
    <t>https://t.co/bE8kAEfYYf</t>
  </si>
  <si>
    <t>RT @JesterDannn: Toni: Ano ang katangian niyo kung kaya't dapat kayong maging Big Winner?
Binay: Nognog, pandak, at laki sa hirap.</t>
  </si>
  <si>
    <t>@theAJdeleon @juantamodero @ihateposh @jomsv scary. Alagad ni Binay ba? Ahahaha</t>
  </si>
  <si>
    <t>VP Binay reiterates denial of owning hacienda in Batangas https://t.co/4G0RXkw9ee via @gmanews</t>
  </si>
  <si>
    <t>bat ba makati pa rin yang inaano mo binay? BAT HINDI YUNG MGA NAGAWA MO NUNG VP KA. or baka wala? Tigilan na yang commercial na yan</t>
  </si>
  <si>
    <t>Sana ma ban na yung Commercial ni Mar Roxas sa T.V!</t>
  </si>
  <si>
    <t>Yes, Mar is tolerating corruption bcoz it is the source of his campaign fund.?? #PHVoteRoxas #PiliPinas2016 https://t.co/DHUf0Z5smk</t>
  </si>
  <si>
    <t>@celinepryn @frtzjeko yung singit ni binay yung kamukha mo</t>
  </si>
  <si>
    <t>Pag si Miriam, Poe, Roxas, o Binay ang nanalo, di mo na ipagdadasal bansa natin?</t>
  </si>
  <si>
    <t>Nognog. Pandak. Yan si binay! Haha wag nyo ng dugtungan pa. Sapat na yan ??</t>
  </si>
  <si>
    <t>@PassionateFanPH How about Mar Roxas' ad?</t>
  </si>
  <si>
    <t>Jusko binay??</t>
  </si>
  <si>
    <t>Tang ina ka MAR ROXAS</t>
  </si>
  <si>
    <t>@patisukatoyo definitely theyre afraid of educated audience lalo n Binay my pobya n s UPLosBaños exp ha ha ha</t>
  </si>
  <si>
    <t>Duterte-Cayetano cguro sa 2016</t>
  </si>
  <si>
    <t>Only binay? Wtf!!!!</t>
  </si>
  <si>
    <t>Roxas, Binay asked to stop allies on Poe’s disqualification case https://t.co/fEUqXelLar https://t.co/h8E6OR5vjw</t>
  </si>
  <si>
    <t>I'm so full of these complexion shaming that's been going on with Binay. It's not funny ??????</t>
  </si>
  <si>
    <t>RT @gmanews: SC: CA petition of Junjun Binay ought to be dismissed on ground of mootness. It has no more purpose and therefore dissolves. |…</t>
  </si>
  <si>
    <t>@perzchristine If binay, poe or mar will win. Wala nanaman mangyayari sa pilipinas. Tbh and if duterte will run. Nothing will happen too</t>
  </si>
  <si>
    <t>everytime nag tataxi ako the driver will always talk about duterte and i'm silently laughing cause i can't vote and i'm for poe ??</t>
  </si>
  <si>
    <t>Lord,kung sino nalang sa kanilang apat. Wag lang si Mar Roxas! #Election2016 #DUTERTETAYO</t>
  </si>
  <si>
    <t>Hell, no. I mean no to Binay. And no to hell too. Wait, I am blabbing. Blame Binay. #VotePH2016 https://t.co/H4GGC4Udp7</t>
  </si>
  <si>
    <t>Fuck the Binay's</t>
  </si>
  <si>
    <t>Si Binay ang kailangan natin para masagot ang kahirapan sa Pilipinas</t>
  </si>
  <si>
    <t>yung only binay advertisment nararamdaman ko magiging viral sa room yan</t>
  </si>
  <si>
    <t>The scary thing is candidates like Alma Moreno can get away with it by avoiding tough interviews. Nancy Binay skipped the debates and won.</t>
  </si>
  <si>
    <t>Why did they cut the program agad? The questioning was too short. Binay was eager in letting the iskolar question him. #DuterteVisitsUPLB</t>
  </si>
  <si>
    <t>Jake Ejercito. Sandro Marcos. Sebastian Duterte. Brian Poe.</t>
  </si>
  <si>
    <t>Ano ka ngayon Junjun Binay? ??</t>
  </si>
  <si>
    <t>Kung si Mar may envelope, si Binay may lantarang vote buying, malamang itong hinakot ni Poe binayaran din. HAHAHAHA
Hakot POE</t>
  </si>
  <si>
    <t>Hahaha naiimagine ko na ang philippine government pag nag sama sama sila nancy binay, alma moreno at palparan hahahhahaha ??????</t>
  </si>
  <si>
    <t>RT @DiKukurap: Marami sa atin na-Basha o na-Popoy na; yung kahit ouch sa heart, go! Eh na-Binay ka na ba? Worth it kaya?(Photo:CTO) https:/…</t>
  </si>
  <si>
    <t>Hay nako Binay, baka nakakalimutan mo, VP ka kaya ngayon...di lang si Pnoy may kakulangan ikaw den.pfff</t>
  </si>
  <si>
    <t>Ngayon si Duterte leading with 7M+ votes wag lang sana magblackout sa NCR tpos pgkaopen ng kuryente eh biglang Roxas ang leading!Señor buyag</t>
  </si>
  <si>
    <t>Aquino makes subtle attack on Binay at Roxas proclamation https://t.co/WaUrxDcsAl @JLDejesusINQ #VotePH2016 https://t.co/kx8rycjpFm</t>
  </si>
  <si>
    <t>@mgvtrb @macronikki she denied it already... After 2 days... Float float muna to cover anti-Binay, anti- GMA, anti-Duterte news... #Panders</t>
  </si>
  <si>
    <t>If you are willing to protect the democracy youre the one to made the ultimate sacrifice. Mar Roxas</t>
  </si>
  <si>
    <t>#AyawSaDILAW  https://t.co/363DtCdDZE</t>
  </si>
  <si>
    <t>Kay VP Binay wala ng maghihirap pa na mga Pilipino</t>
  </si>
  <si>
    <t>@KatDeCastro if either of the 2 (Poe and Binay) will win, wala pa ring pagbabago. Kawawa pa rin ang Pilipinas :( #Duterte2016 #ducay2016</t>
  </si>
  <si>
    <t>@imAinnaGonzales @hjklee_hi sa nakati daw hahanapin si binay hahaha haid kami ni knight</t>
  </si>
  <si>
    <t>Kahit nagdeklara na si Duterte, Santiago pa din ang boto ko. Hindi lang krimen ang problema ng bansa.</t>
  </si>
  <si>
    <t>Rodrigo Duterte winning the election..... I'd rather have Mar Roxas as president</t>
  </si>
  <si>
    <t>Magnanakaw na nga, minamaliit pa ang mga guro. Wag ganun Binay. @TrillanesSonny #NogNogHambog</t>
  </si>
  <si>
    <t>SUMMARY: What Roxas, Poe, Binay, Duterte, Señeres are saying about PNoy's SSS veto https://t.co/7SqY4KX5Hh via @sharethis</t>
  </si>
  <si>
    <t>@aryannaganal binay level po ba ang pagkasunog?</t>
  </si>
  <si>
    <t>MY GAHD WAG SI BINAY AT MAR PLS! DILG SEC AT VP NA NGA WALA PA DING GINAWA PAG NAGING PRESI PA KAYA?</t>
  </si>
  <si>
    <t>Tgina mo magsama kayo ng binay look-alike labilabs mo! ??</t>
  </si>
  <si>
    <t>@ANCALERTS @iamkarendavila Bakit ka nagpagamit kay Mar Roxas ilan porsiyento kita mo?</t>
  </si>
  <si>
    <t>#PiliPinasDebates2016 walang damayan ng istorya ng pamilya poe.</t>
  </si>
  <si>
    <t>@_flappyj DM BINAY</t>
  </si>
  <si>
    <t>Be Mayor Duterte in this world full of Mar Roxas.</t>
  </si>
  <si>
    <t>@_thekatlife oo e asar n asar n ako sa mukha ni binay at grace poe</t>
  </si>
  <si>
    <t>@jamilpdalidig @leahnavarro No way for @MARoxas  id ratheer vote miriam or poe</t>
  </si>
  <si>
    <t>Binay stands up on seat so that he can be seen,draws laughter,cheers from audience in Bgy Nine,Balayan #VotePH2016 https://t.co/J4DxBhXAmO</t>
  </si>
  <si>
    <t>VIRAL NOW! Babala ito kay Mar Roxas kung dadayain niya si Mayor Duterte! Basahin niyo ito at IKALAT sa social... https://t.co/RqTsxM8mIR</t>
  </si>
  <si>
    <t>Only Binay daw o hahahaha. Kaya ayokong nanonood ng TV e, ang daming di magagandang tanawin. -_-</t>
  </si>
  <si>
    <t>@Achillesheel___ duterte na yan. Si bongbong lang naman matutuwa pag si miriam nanalo eh.</t>
  </si>
  <si>
    <t>Mar magiging clone ni PNoy: MISMONG sa bibig na ni dating Interior Sec. Mar Roxas lumabas na kapag nanalo siya... https://t.co/GqjUmG57PW</t>
  </si>
  <si>
    <t>Wala ng maghihirap pag si VP Binay ang nanalo.</t>
  </si>
  <si>
    <t>Honasan: I’ll be first to stand up vs Binay if corruption proven https://t.co/r0BSpgueDM |@YGonzalesINQ #VotePH2016 https://t.co/8gN9VYcOPl</t>
  </si>
  <si>
    <t>RT trendinaliaPI: 6. Ateneo</t>
  </si>
  <si>
    <t>201… https://t.co/UfpANP51ea</t>
  </si>
  <si>
    <t>parang nagaadik si sen poe ang payat #PiliPinasDebates2016</t>
  </si>
  <si>
    <t>"mar roxas ran last election and lost, what makes him think that he will win this time?"
-ms. mel tiangco to mar roxas
#WantedPresident</t>
  </si>
  <si>
    <t>Napa?? ako sa news abt BINAY! https://t.co/OBPP50vgOb nya w/"kana"chix 2.Q kng pano nya sinulot ang VP position? 3.P-NAY na raw if ever?? waah</t>
  </si>
  <si>
    <t>I'm gonna unfriend anyone who votes for BINAY. Seriously.</t>
  </si>
  <si>
    <t>SHOW YOURSELF.</t>
  </si>
  <si>
    <t>Dapat tumakbo nlng brgy tanod sila MarRoxas at Binay sakaling manalo pa sila #Halalan2016</t>
  </si>
  <si>
    <t>VP Binay, nagdiwang ng ika-73 kaarawan sa Pasay https://t.co/PcyleunjjX #Manila #News #Asia</t>
  </si>
  <si>
    <t>Shit pangalawa na si Mar Roxas. Mukang nag sisimula na. Hay</t>
  </si>
  <si>
    <t>Mar Roxas is in the house. See you soon Miriam,Binay &amp;amp; Grace Poe ????????????</t>
  </si>
  <si>
    <t>I warn you Miriam, you're falling down. #PHVote2016 #Duterte #MiriamDefensorSantiago https://t.co/D02L6Fw8c4</t>
  </si>
  <si>
    <t>Mar Roxas: Continuity of Daang Matuwid? Continuity of INEQUALITY and INEQUITY.. I had enough of the yellowtards.... https://t.co/jeQ9aWPA8h</t>
  </si>
  <si>
    <t>@NNobbadee seg balik. Hater kay kayng Binay sa? hahaha.</t>
  </si>
  <si>
    <t>LOISA IpaglabanMoSaSabado</t>
  </si>
  <si>
    <t>-KOREA-</t>
  </si>
  <si>
    <t>EXO: We have Kai</t>
  </si>
  <si>
    <t>SISTAR: We have Hyorin</t>
  </si>
  <si>
    <t>VIXX: We have N</t>
  </si>
  <si>
    <t>SNSD: We have Yuri</t>
  </si>
  <si>
    <t>-PHILIPPINES-</t>
  </si>
  <si>
    <t>We have the Binay's</t>
  </si>
  <si>
    <t>-sarkaiistic spazzer-</t>
  </si>
  <si>
    <t>HOY BINAY WAG KANG MAKIKISABAY</t>
  </si>
  <si>
    <t>Ayan na! Number 2 na ulit si Mar Roxas. Tapos si Leni 700k nalang at maaabutan na si Marcos. Let's do the YELLOW... https://t.co/j1qTwt5of9</t>
  </si>
  <si>
    <t>"Yan si Binay"
--Makaurag na commercial yan ni Binay!!!!</t>
  </si>
  <si>
    <t>@theiy "Nog-nog, pandak, laki sa hirap.. Yan si Binay.."Gagastos pa talaga sa TVC..?
PERO YUMAMAN! PAANO!?
waLang negocio
@jaredthgreatest</t>
  </si>
  <si>
    <t>Desperadong desperado si binay manalo e. Pati mga pinanglait sa kanya ginamit na sa kampanya. ??</t>
  </si>
  <si>
    <t>RT @zenszei: While Mar Roxas, Jun Abaya damage the MRT-3, Japan keeps this defunct train station running for just one passenger.
https://t.…</t>
  </si>
  <si>
    <t>Binay: Yolanda rehab a 'management disaster' via @rapplerdotcom https://t.co/mhZRttKSC0</t>
  </si>
  <si>
    <t>daming pangako nila mar at binay..tanong lang, bakit di nila ginawa habang nasa posisyon sila?</t>
  </si>
  <si>
    <t>*Binay leads survey*
-Inaccurate, binayaran yan!! Walang kwenta!
*Duterte naungusan si Binay*
-Go Du30!!! Pagbabago para sa bansa.</t>
  </si>
  <si>
    <t>RT @ImChristineAan: Kahit naman i-endorse ni DJ si Mar Roxas. Nasa inyo pa rin naman yun kung iboboto mo o hindi.</t>
  </si>
  <si>
    <t>#RespectDJPDecisionForMa…</t>
  </si>
  <si>
    <t>Para kang si Binay. Di mo kayang harapin ang kasalanang ginawa mo. #hugothalalan</t>
  </si>
  <si>
    <t>Binay’s trusted aide Limlingan says Mercado originally owned the two “dummy” corporations. https://t.co/w3yLJ7Zu9Z https://t.co/UJYNJ2WWbB</t>
  </si>
  <si>
    <t>VP Binay: Kailangan natin ng isang pangulo na hindi umiiwas, hindi nananahimik, hindi naninisi at hindi nalilito sa panahon ng crisis! #UNA</t>
  </si>
  <si>
    <t>I've lived in Makati since I was born. THE AYALAS DEVELOPED THIS CITY, NOT YOU BINAY. WE OWE THE AYALAS EVERYTHING #PiliPinasDebates2016</t>
  </si>
  <si>
    <t>Roxas second spot?!?! I expected Miriam/Duterte wtf ?? #DayaangDILAW</t>
  </si>
  <si>
    <t>tangina kahit si Grace Poe, ipanalo niyo na yun na lang</t>
  </si>
  <si>
    <t>Ano pinagkaiba ng magnanakaw at ni Binay?
Ang magnanakaw, magnanakaw muna bago tumakbo.
Si Binay, tatakbo muna bago magnakaw.</t>
  </si>
  <si>
    <t>kadramahan neto ni binay wew</t>
  </si>
  <si>
    <t>Poe said she sees nothing wrong with the TV ad against Duterte. Would she still see the same if the ad were against her?</t>
  </si>
  <si>
    <t>@cygnkathleen alma and binay for  life! Hahahahhaha</t>
  </si>
  <si>
    <t>Sa lahat ng sinabi ni vp binay, ung pandak at nognog lang ang totoo. The rest is bullshit.</t>
  </si>
  <si>
    <t>Putangina mo ka Binay ! Laki sa hirap pero kung makagastos ka sa pagkakampanya mo ! Desperado</t>
  </si>
  <si>
    <t>Nakamayan ko si Mar Roxas kanina. ??</t>
  </si>
  <si>
    <t>Yung nakiusap si Sec. Mar Roxas kay Sen. Grace Poe na magkaisa, iba yun. Mas lalo ako humanga kay Sec. Mar Roxas dun!</t>
  </si>
  <si>
    <t>Not a Poe supporter nor hater, but good thing Supreme Court got its senses. We cannot have Binay as our president, please.</t>
  </si>
  <si>
    <t>You go, girlfriend! @SenGracePOE #Go4Poe https://t.co/9xdSCIBrMK</t>
  </si>
  <si>
    <t>Sino kaya ang kandidatong iboboto ng lahat ng INC members? Who do you think? Is it Binay? Santiago? Duterte? Poe? Or Roxas?</t>
  </si>
  <si>
    <t>Annoying when I see Binay and Mar commercials in TV. Plastic niyo po.</t>
  </si>
  <si>
    <t>We roast Binay for not giving serious answers yet we laugh with Duterte when he does.</t>
  </si>
  <si>
    <t>Duterte+approves+of+Miriam’s+presidential+bid,+says+he+won’t+endorse+Mar https://t.co/VdfTw1M410 via kickerdaily</t>
  </si>
  <si>
    <t>Lul Binay, hindi lang sa Makati may libreng education. Hindi lang sa Makati may benefit ang Senior Citizens. Di mo din pera ginamit dun. -_-</t>
  </si>
  <si>
    <t>If mar roxas wins alam na this!  #HalalanResults</t>
  </si>
  <si>
    <t>Saktong-sakto yung kantang "No More Sorrow" ng Linkin Park para kay Mar Roxas &amp;amp; Noynoy Aquino. #RoadToRevolution</t>
  </si>
  <si>
    <t>Toyo't kalamansi lang daw kinakain ng taga makati bago dumating si Jojo Binay sa makati? WOW! #NoToBinay #PiliPinasDebates2016</t>
  </si>
  <si>
    <t>Okay magpamanhunt kaya ako sa kung sino man yung nagsalita dun sa "nognog" commercial ni binay lolz</t>
  </si>
  <si>
    <t>Nabwiset na nga ako dun sa Nanay sa #MMKAte tapos Political Ad pa ni Binay makikita ko. Peste. ??</t>
  </si>
  <si>
    <t>RT @GarlicxOlives: Roxas: Plastic Mode</t>
  </si>
  <si>
    <t>Just look at the brighter side:</t>
  </si>
  <si>
    <t>Malayong manalo si Mar Roxas at Binay ??</t>
  </si>
  <si>
    <t>@Arlenejoyceee siraulo! Hahahaha! Hindi si Binay abg dream boy ko no! Hahahahaha! Tanong mo si @patriciagoda22</t>
  </si>
  <si>
    <t>I'm afraid Binay will win, Duterte's potential votes will come from Poe, Mar, and Mirriam's supporters. #Duterte2016</t>
  </si>
  <si>
    <t>#PiliPinasDebates2016 Issues Against:</t>
  </si>
  <si>
    <t>#Duterte: Moral</t>
  </si>
  <si>
    <t>#Miriam: Health</t>
  </si>
  <si>
    <t>#Mar: Decisive</t>
  </si>
  <si>
    <t>#Binay: Corrupt</t>
  </si>
  <si>
    <t>#Grace: Experience</t>
  </si>
  <si>
    <t>@jacachinita mga binay type</t>
  </si>
  <si>
    <t>Meet GMA!!!   With BINAY https://t.co/5ThatI6JMJ</t>
  </si>
  <si>
    <t>RT @YvetteZaide: Iba ka talaga, Binay! Walang hiya ka talaga. Hanggang ngayon, Makati pa rin benchmark mo? After being the VP for 6 years? …</t>
  </si>
  <si>
    <t>Tsk. Mar Roxas ?? Gagamitin pa si DJ ????.</t>
  </si>
  <si>
    <t>isang malaking puta yung ad nung kay Binay HAHAHA tangina</t>
  </si>
  <si>
    <t>I'm starting to hate Mar Roxas.</t>
  </si>
  <si>
    <t>EXPOSED: Mar Roxas' POSSIBLE Reason Why He Is EAGER To Win The Presidency. MUST READ! https://t.co/JI0y1YciCW</t>
  </si>
  <si>
    <t>Mar Roxas!!!! Ssshhhhhhhh!!! Daming satsat!!!</t>
  </si>
  <si>
    <t>Binay: Bata pa ako nang nawalan ng mahal sa buhay.</t>
  </si>
  <si>
    <t>Sam @Shwamantha: So did I but you don't see me running for president.</t>
  </si>
  <si>
    <t>????????????</t>
  </si>
  <si>
    <t>@valeriercha wala yan kung di man manalo si Du30 kahit si Poe nalang</t>
  </si>
  <si>
    <t>@rapplerdotcom Binay is equating his physical attributes with oppression and being an underdog, which should not be the case.</t>
  </si>
  <si>
    <t>Si Binay laging handa! https://t.co/WECJNvheBy</t>
  </si>
  <si>
    <t>Good morning, everyone! 
#OnlyBinayInMakatiSanKaPa 
Ang Pagbabalik Binay In Makati</t>
  </si>
  <si>
    <t>If Duterte's lead continues then Poe/Roxas suddenly wins the presidency.. alam na. #DayaangMatwid</t>
  </si>
  <si>
    <t>"Bat kase di ka makatulog?" "No.1 kase si Binay sa survey, nakakaalarma" ??</t>
  </si>
  <si>
    <t>@chibiness pero madaming nagawa di tulad ng iba. Wag kang tatamaan. Si Binay yan. ????</t>
  </si>
  <si>
    <t>@HiromiKamiyama HAHA basta wag si Binay or Roxas. Ok na kahit sino sa tatlo.</t>
  </si>
  <si>
    <t>@ltsDavidC trust me, makakahabol yang mar roxas na yan. By the power of our president's love</t>
  </si>
  <si>
    <t>Wala yan si Roxas! Pag natalo pa si duterte, dayaan na yan. ??</t>
  </si>
  <si>
    <t>A very famous religious cult in the Philippines will vote for Duterte and Marcos. ?? If only I have the means to get out of this country. ??</t>
  </si>
  <si>
    <t>WOW Naghahanap ng kakampi si Binay hahahahaha https://t.co/dnjJP1VVMn</t>
  </si>
  <si>
    <t>Mar Roxas. https://t.co/ZFBP5dNB4T</t>
  </si>
  <si>
    <t>Grabe yung bagong tvc ni Binay. Sobra niyang nilait yung sarili niya. Shame.</t>
  </si>
  <si>
    <t>@taftkid114 kay binay, may buhay</t>
  </si>
  <si>
    <t>@likeadisco_ @whitneydawn parang Mar Roxas/Noynoy Aquino/LP Party lang yan</t>
  </si>
  <si>
    <t>Nognog pandak laki sa hirap yan si binay.????</t>
  </si>
  <si>
    <t>Para kang tanga binay ????</t>
  </si>
  <si>
    <t>NO TO MAR ROXAS! @ Marikina  Heights https://t.co/RG9P2v1H8M</t>
  </si>
  <si>
    <t>Puro bad vibes sinasabi ni binay</t>
  </si>
  <si>
    <t>Tweet good vibes @mainedcm  is pretty</t>
  </si>
  <si>
    <t>#AlDubFightForLove</t>
  </si>
  <si>
    <t>The Mar Roxas ad is extremely effective ?????? https://t.co/AhVmJRuK9M</t>
  </si>
  <si>
    <t>Bakit puro makati na lang ang pinagmamalaki ni binay? Sa 6 years ba na nakaupo siya bilang vice president sa... https://t.co/Z21nGVkgY4</t>
  </si>
  <si>
    <t>Ugh Duterte pls lumabas ka nga sa tv nabbv ako kay binay</t>
  </si>
  <si>
    <t>Round 1 goes to Mar Roxas, says Liberal Party https://t.co/FwrSRZnCv8 | via INQUIRER</t>
  </si>
  <si>
    <t>Alma Moreno, Binay interview 2.0</t>
  </si>
  <si>
    <t>Tang inang mga Binay AD yan ...</t>
  </si>
  <si>
    <t>#ICYMI: Vice President Jejomar Binay on Traffic #PiliPinasDebates2016 https://t.co/iJBVbD6nKl</t>
  </si>
  <si>
    <t>Nakakasira ng mood kpg sunud sunod pinalabas ung presidential ads nila Mar Roxas at Jejomar Binay.</t>
  </si>
  <si>
    <t>Nag campaign si Binay sa taal kanina.</t>
  </si>
  <si>
    <t>Ate 1: Ay ang itim nga pala ni binay no?</t>
  </si>
  <si>
    <t>Ate 2: Yaman na yaman walang pambili ng gluta.</t>
  </si>
  <si>
    <t>HAHAHARD.</t>
  </si>
  <si>
    <t>"If the objective is to beat Duterte, Roxas should give way to Poe"
That's selfish and narrow-minded. How about winning the presidency?</t>
  </si>
  <si>
    <t>Presidential aspirant Vice President Jejomar Binay delivers a speech before the crowd during a… https://t.co/9XF5fMfyDp</t>
  </si>
  <si>
    <t>9 things to know about Jejomar Binay https://t.co/9w6Owl8O5C  #PHVote https://t.co/gZaxlQ30qu</t>
  </si>
  <si>
    <t>Binay: Milyon milyon ang hindi makahanap ng trabaho. Laganap ang pinagbabawal na gamot. @PhilippineStar</t>
  </si>
  <si>
    <t>Hay nako kung walang #DayaangDILAW 2nd pa sana si Grace Poe. ?? Let's go DuterteMarcos ????</t>
  </si>
  <si>
    <t>Kalokohan!!! Pangalawa si roxas?! #Eleksyon2016 #Halalan2016 #</t>
  </si>
  <si>
    <t>Haynaku pabebe mo naman Binay. Paspecial ka pa, laki sa hirap ka pa naman. Be true to yourself. https://t.co/QeK6w9BKDb</t>
  </si>
  <si>
    <t>Dj bakit si mar roxas? Haycxzs</t>
  </si>
  <si>
    <t>RT @TweetsNiSarah: Kung si Pres. Aquino, PNoy ang tawag, pag nanalo ba si Binay, PNog sya kasi diba nognog tawag sa kanya sa commercial</t>
  </si>
  <si>
    <t>Hello @1rgcruz</t>
  </si>
  <si>
    <t>What's VP Binay action/move when he  read articles from the newspaper about the issue throw to him? Ty very much! ???</t>
  </si>
  <si>
    <t>Hindi si Mar, Hindi si Poe, hindi si Binay, Hindi din si Duterte, Si Miriam sana kaso malabong manalo kasi may sakit.</t>
  </si>
  <si>
    <t>[NATION] VP Binay reiterates denial of owning hacienda in Batangas https://t.co/TCj3Ych2Rp | via GMA News</t>
  </si>
  <si>
    <t>“But Poe will probably kill more people than Duterte out of her incompetence.”</t>
  </si>
  <si>
    <t>kinda believing this doe.</t>
  </si>
  <si>
    <t>bakit talo si mar roxas @Virence7</t>
  </si>
  <si>
    <t>#askCiara https://t.co/MgIzbNwadL</t>
  </si>
  <si>
    <t>Yung inutusan ka ni Binay na mag check ng mga testpaper ng mga late nag take nung 4th Prelim and Periodical??</t>
  </si>
  <si>
    <t>Why so desperate Mar Roxas? ??</t>
  </si>
  <si>
    <t>#Election2016 #DU30</t>
  </si>
  <si>
    <t>@MissKARAngeles They endorsed Mar Roxas back in 2010 but Binay won. Did not see Roxas demanding a manual recount?</t>
  </si>
  <si>
    <t>Ay hoy bakit pangalawa na yang si Mar Roxas??? Nagmimilagro na ba ang mga PCOS machine?????</t>
  </si>
  <si>
    <t>Still watching news @ABSCBNNews</t>
  </si>
  <si>
    <t>still not official</t>
  </si>
  <si>
    <t>#1 DU30 on the lead</t>
  </si>
  <si>
    <t>#2 Roxas #3 Poe #4 binay #5Miriam https://t.co/YoRs4oLTwT</t>
  </si>
  <si>
    <t>Gosh!!! Top2 si Mar Roxas #DayaangDILAW</t>
  </si>
  <si>
    <t>Bat nakakaasar si mar roxas AHAHAHA</t>
  </si>
  <si>
    <t>Only Binay can irritate me T H I S  M U C H.</t>
  </si>
  <si>
    <t>Lagi niyo nalang pinupuntirya si mayor Duterte, siya lago yung binabatikos niyo. Dapat si roxas at trillanes ang binabatikos niyo eh</t>
  </si>
  <si>
    <t>Binay can’t believe he’s losing https://t.co/zIYA8q6s6N via @inquirerdotnet Wake up Binay!</t>
  </si>
  <si>
    <t>@Watdahel_Juniel DJ was not the center of the issue here it was Mar Roxas and the Abs cbn who all fucked up.</t>
  </si>
  <si>
    <t>@v_vangogh @Joyceilas @cnnphilippines papalitan na ni Binay ang record ng mga Marcos sa Guiness under govt theft.</t>
  </si>
  <si>
    <t>@KenUNot kukunin lang nila earned points dinamaya pa si binay.. Poor binay ??</t>
  </si>
  <si>
    <t>walang pagod para sating bayan yan si VP Binay  #PagsisisihanBotoKayDU30</t>
  </si>
  <si>
    <t>I share concerns about Duterte but let's be wary of how Aquino-Roxas tandem is misusing and overblowing it out of proportiom for Mar's sake.</t>
  </si>
  <si>
    <t>Me? Undecided padin ??</t>
  </si>
  <si>
    <t>#DU30.or.POE? https://t.co/0Sw3qfF9TZ</t>
  </si>
  <si>
    <t>Online outrage over ‘Binay Country’ tarpaulin at SCR via @CeeElMatus @dbongcac https://t.co/EHWm9pD0Qb https://t.co/GoptWd1A2r</t>
  </si>
  <si>
    <t>Si Binay parang gift that keeps on giving. At ang dami pa din nabubulagan sa kanya. Tsk tsk. https://t.co/r6q2peV7mT</t>
  </si>
  <si>
    <t>the ampatuan clan will support binay. there are rumors that the INC is leaning towards binay.</t>
  </si>
  <si>
    <t>nagsama sama ang mga salot.</t>
  </si>
  <si>
    <t>Binay’s camp: End smuggling to offset loss from removing income tax: Vice President Jejomar Binay’s camp expla... https://t.co/V0ngkuPfa6</t>
  </si>
  <si>
    <t>HWAG KALIMUTAN!
Ang TOTOO, BUO, KUMPLETO at KAPANI-PANIWALANG SURVEY ay sa Lunes, May 9, 2016.
#RoxasRobredo, parehong numero 5 sa balota.</t>
  </si>
  <si>
    <t>@wawam Duterte represents change and no to trapo vote. People finally recognizing we are trapped in a faulty system. Roxas Binay both trapo.</t>
  </si>
  <si>
    <t>I wonder if the Mexican President looks like Binay, will Kris Aquino still agree to be his tour guide?</t>
  </si>
  <si>
    <t>si Poe pera binibigay si Binay serbisyo #OnlyBinayPriority4Ps</t>
  </si>
  <si>
    <t>Mag Back out ka na Mar Roxas( para kay Grace Poe) ayaw ng mga Filipino ang Palpak katulad mo Roxas</t>
  </si>
  <si>
    <t>https://t.co/kl5QC0MIlG</t>
  </si>
  <si>
    <t>Crazy mar roxas</t>
  </si>
  <si>
    <t>Soon makikita mo narin si pinoy na magkakasakit kase ipapahuli isama mona si roxas at trillanes na naka wheelchair na</t>
  </si>
  <si>
    <t>Di ko alam pero cringe-worthy talaga every time na binabanggit at iniepal ni grace poe si fpj. Bish whats good?  #PiliPinasDebates2016</t>
  </si>
  <si>
    <t>Haynako Mar Roxas!</t>
  </si>
  <si>
    <t>@Politiko_Ph @VPJojoBinay wala naman dahilan para atrasan ni VP Binay ang uling hamon ng debate #OnlyBinayIsLove</t>
  </si>
  <si>
    <t>HINDI AKO PUMILA NG NAPAKAHABA SA POLLING PRECINCT PARA MANALO YANG HINAYUPAK NA MAR ROXAS NA MADAYA NA YAN. #Election2016 #DayaangDILAW</t>
  </si>
  <si>
    <t>2nd na si Grace Poe. Sorry, mar! ?? #Election2016</t>
  </si>
  <si>
    <t>Sobrang nakakairita tong campaign ad ni Binay. ??</t>
  </si>
  <si>
    <t>Kasalanan na naman ni Mar Roxas at LP ang lindol. #newsmamaya</t>
  </si>
  <si>
    <t>If nag board lang siguro si Binay noh, feel ko top snatcher sya</t>
  </si>
  <si>
    <t>EPALENGKE MAR ROXAS! Wala ka na maidedepensa pa!  TUWAD ANG IYONG DAAN! WALANG MANINIWALA SA IYO!</t>
  </si>
  <si>
    <t>KAPAL NG MUKHA!  https://t.co/lHUYCHKTWx</t>
  </si>
  <si>
    <t>Sana si #DU30 na manalo para wala ng people power #DayaanMOVES</t>
  </si>
  <si>
    <t>#Election2016 Magtago kana Pnoy at Roxas!</t>
  </si>
  <si>
    <t>I remembered Rody saying that Binay is the most Fit for Presidency. Is he allied with Binay? #Duterte2016</t>
  </si>
  <si>
    <t>ang cute na defensor, poe and binay are standing on platforms, pero duterte and roxas are not #PiliPinasDebates2016 #nuisancetweeter</t>
  </si>
  <si>
    <t>Fuck, Binay! Just answer the corruption allegations against you. Once and for all.  #PiliPinasDebates2016</t>
  </si>
  <si>
    <t>Nakakatawa yung mga naninira kay VP Binay na vote buying daw. Yung pala tumutulong lang talaga si Binay! #binay2016 https://t.co/GIgvcDLLd7</t>
  </si>
  <si>
    <t>RT @PUPMemes: Ahhh kaya pala. Sa Binay slate pala tumatakbo tong si Alma Moreno. Chaka.</t>
  </si>
  <si>
    <t>Vice President #Binay's plan to stamp out traffic. #VotePH2016</t>
  </si>
  <si>
    <t>More at: https://t.co/9rfQ04iisX https://t.co/udFF5kh2YS</t>
  </si>
  <si>
    <t>RT @PhilippineStar: Between Jan. 1 and Nov. 30 last year, Binay already shelled out P595,713,000 for TV ads.
https://t.co/WmXHEGEgOF https…</t>
  </si>
  <si>
    <t>"Paano niya (Binay) lalabanan ang corruption kung ang corruption ay part ng kanyang core competence." 
Cayeyano throwing shade. ??</t>
  </si>
  <si>
    <t>VP Binay on income tax reform bill: I fully support it. This will be one of my priorities | @josebimbosantos</t>
  </si>
  <si>
    <t>Grace Poe's response to Mar Roxas. https://t.co/QvBTeOKBtd</t>
  </si>
  <si>
    <t>sorry pero ang bobo ni binay sumagot</t>
  </si>
  <si>
    <t>MinamahalPaRinAko Daryl Ong</t>
  </si>
  <si>
    <t>Mar Roxas' desperation to convince Grace Poe to withdraw from running for Presidency is another low. https://t.co/8eERfaeDUp</t>
  </si>
  <si>
    <t>Inis na Inis ako pag napapanuod ko tong TV ads ni Binay &amp;gt;…&amp;lt;</t>
  </si>
  <si>
    <t>@sneekthatshit same  feels, solid votes for binay ehh. ??????</t>
  </si>
  <si>
    <t>Mali si Duterte. Si Binay ang walang alam. Naturingang lawyer pero di mapagtanggol sarili. ????</t>
  </si>
  <si>
    <t>Nognog. Pandak. Laki sa Hirap. Yan si... Apl.de.ap. For a Binay presidency, happy Halloween!!</t>
  </si>
  <si>
    <t>GO MIRIAM!!!! I have faith that is not just a Duterte-Poe fight anymore #PiliPinasDebates2016</t>
  </si>
  <si>
    <t>VP Binay bats for gov't transparency https://t.co/wF9901evPU | via GMA News</t>
  </si>
  <si>
    <t>RT @rapplerdotcom: Romualdez cousins supporting Binay in 2016? https://t.co/oXvzVDPo4n #PHVote https://t.co/LGlU9f0KAJ</t>
  </si>
  <si>
    <t>walang pagdadalawang isip VP Binay lang #OnlyBinayUNAsaIlocos</t>
  </si>
  <si>
    <t>Nice video shows how "trapo" yellowtard candidate Mar Roxas is.
Sino ang may patutsada ngayon? https://t.co/Stm5qB1NIw</t>
  </si>
  <si>
    <t>Isang malaking PUTANG INA kapag nanalo yang Mar Roxas at Leni Robredo na yan!!! ???? #Election2016 #HalalanResults #Halalan2016</t>
  </si>
  <si>
    <t>Plot twist: The difference between Duterte and Poe after the elections will be the number of votes Señeres garnered.</t>
  </si>
  <si>
    <t>Buti pa si binay di na kelangan ng face nya sa mga tv ads, background color lang sapat na heheh</t>
  </si>
  <si>
    <t>Nakakapikon mukha ni Mar Roxas</t>
  </si>
  <si>
    <t>Pera muna bago mamamayan, yan si Binay.
#NogNogHambog</t>
  </si>
  <si>
    <t>Smh for Binay's ad. Super kapal ng balat 'di tinablan ng hiya. Self pity, pa victim effect. Pure bs.</t>
  </si>
  <si>
    <t>Registered voter! Lets go Binay 2016!!!</t>
  </si>
  <si>
    <t>#LabanLeni  mau pag asa pa. Tanggap ko na wala na si #marroxas pero si #leni kaya pa. #LeniIsMyVP #Halalan2016</t>
  </si>
  <si>
    <t>@jbmdrn pero I don't want Binay to win. XD</t>
  </si>
  <si>
    <t>We'll Laos na si Poe, Roxas at isa pa si Binay. Wala na akong iboto ko si Duterte para walang registration. #Election2016 #Eleksyon2016</t>
  </si>
  <si>
    <t>I HATE BINAY -__-</t>
  </si>
  <si>
    <t>So hindi nag-trending itong panghahakot ni POE sa Bukidnon para sa rally niya sa CdeO? Na may nahulog pang isang bus. Naaksidente. #DU30</t>
  </si>
  <si>
    <t>Mar Roxas: "It is unfortunate that Sen. Poe has rejected and ridiculed my offer to meet and talk about unity..."  https://t.co/imxKlTFpSg</t>
  </si>
  <si>
    <t>Sino ba si Nognog? Luuuuuh!!!! Binay wag kame!</t>
  </si>
  <si>
    <t>Ako lang. Kabit ako ni Binay beeeh! Hahahahah :(( https://t.co/m1JuhpVwv2</t>
  </si>
  <si>
    <t>"@News5AKSYON: #TV5Aksyon | VP Binay, napipisil daw si Alden Richards na gumanap kapag ginawang pelikula ang kanyang buhay" tigas ng mukha.</t>
  </si>
  <si>
    <t>natatakot ako para sa Pilipinas friends malapit lang si Roxas kay Du30</t>
  </si>
  <si>
    <t>Pakibulong kay Mar Roxas: Boss kahit umatras po sa presidential race si Grace Poe di sa'yo mapupunta ang mga boto nya-- kay Duterte o Miriam</t>
  </si>
  <si>
    <t>Lakas pala maka-Binay ng mob. I feel so nognog, pandak at laki sa hirap huhu. 
Dejk.</t>
  </si>
  <si>
    <t>Tanginang campaign ni Binay ????</t>
  </si>
  <si>
    <t>pwede na siguroi expose mga scandal ni presidentiable binay sa makati with dating puta na si mrs veronica moreno reid</t>
  </si>
  <si>
    <t>#Newsreport</t>
  </si>
  <si>
    <t>Arrest warrant vs Trillanes patunay lang na walang katotohanan ang mga akusasyon nito vs mga Binay--Certeza |via Allan Francisco</t>
  </si>
  <si>
    <t>Binay tells voters: Dont wait for your loved ones to be killed | https://t.co/VvZGExHl6H #PHVoteDuterte</t>
  </si>
  <si>
    <t>Dear Sen. Grace Poe, uung kapatid din po ng barbero ng tatay ko taga-Pangasinan pero di naman niya pinagmamalaki. ??</t>
  </si>
  <si>
    <t>Ang masasabi ko lng after ng debate "wag iboto c binay!"</t>
  </si>
  <si>
    <t>@IamNancyBinay i don't think this acct is really binay's daughter bc of the dp haha</t>
  </si>
  <si>
    <t>Mar Roxas. #ItuloyAngDaangMatuwid  https://t.co/utYAiZ5X08</t>
  </si>
  <si>
    <t>“@leahnavarro: Didn't have to watch or listen to that hateful, exploitative speech by Binay to know the truth about him. #STOPBINAYS”??po nga</t>
  </si>
  <si>
    <t>Only binay LOL meron ng duterte..</t>
  </si>
  <si>
    <t>Badtrip ako, kaya dapat mamatay na si BINAY.  #NognogHambog</t>
  </si>
  <si>
    <t>@shaiischnittka HAHAHATAY BASTA ANYONE BUT ROXAS AND BINAY ??????????????????????</t>
  </si>
  <si>
    <t>Daming reklamo ng nga Pinoy kina NoyNoy at Binay, e kayo boboto boto noon. Ngayon, puro kau reklamo...</t>
  </si>
  <si>
    <t>Ayaw mo maiwan? Sumama ka kay Grace Poe. Sabi nya sa commercial nya wala daw maiiwan na Pilipino eh. Hahaha</t>
  </si>
  <si>
    <t>I was supposed to put up "Binay 2016 ?" as my caption pero hindi ako bully, so blah. https://t.co/Ksq0LfrfAq</t>
  </si>
  <si>
    <t>WALA NG MAKAPIPIGIL KAY BINAY NGAYON: Gaano man ang pagkilos ng ilang mga makapangyarihang (see https://t.co/I2o2fRK5bb       )</t>
  </si>
  <si>
    <t>Investors wary of a Binay win–EIU https://t.co/o6P3l1rYpE | @InquirerBiz #VotePH2016 https://t.co/solo2p27ZB</t>
  </si>
  <si>
    <t>May bagong ad si Binay! Aba, uma-AlDub levels!</t>
  </si>
  <si>
    <t>Take a look at the poll numbers for the President. Yes, Du30's currently leading at 11mill, followed by Poe and Roxas at about 6.6mill each.</t>
  </si>
  <si>
    <t>Duterte's rank was quite expected but Roxas, Poe, and Binay over Santiago? Uh-oh. ????</t>
  </si>
  <si>
    <t>Nakakapikon talaga commercial ni Binay. Hayop.</t>
  </si>
  <si>
    <t>Enrile should declare Binay as the WORST vice president ever.  https://t.co/DbBzjfg7IQ</t>
  </si>
  <si>
    <t>RT @anniejanexx: Binay gaming. https://t.co/4w1CZrirzd</t>
  </si>
  <si>
    <t>Binay is a trove of inconsistencies. #PiliPinasDebates2016</t>
  </si>
  <si>
    <t>RT @gmanews: Sen Alan Peter Cayetano: The only term that Binay deserves is a jail term. | via @tinapperez http://t.co/4Oo584WV50</t>
  </si>
  <si>
    <t>OMG si Mar Roxas ang ieendorse ni DJP na politician? NO WAY! #PSYPagyanig</t>
  </si>
  <si>
    <t>@dwiz882 kasi naman Binay, sumuko ka na...wala ka nang habol eh</t>
  </si>
  <si>
    <t>laughtrip kay binay ahahaha "ano natameme kayo no?" hahaha</t>
  </si>
  <si>
    <t>Binay: Whimsical rule uses government agencies to persecute enemies. This is not rule of law. This is why I become a lawyer.</t>
  </si>
  <si>
    <t>Sarap sapakin ng fez ni Binay. Sorry not sorry. #PiliPinasDebates2016</t>
  </si>
  <si>
    <t>Kambingan with Senator Nancy Binay ?? http://t.co/QlUvWdbZ6e</t>
  </si>
  <si>
    <t>Puta may bagong commercial si Binay!! Hahahahahaha</t>
  </si>
  <si>
    <t>Badtrip ang balita, Puro kay binay Pusit :D</t>
  </si>
  <si>
    <t>Mar Roxas on bullet planting scheme: Regardless of the statistics, one person wrongfully accused is one case too many | @alexisbromero</t>
  </si>
  <si>
    <t>anak ka ba ni binay? haha. nognog kana hays ???</t>
  </si>
  <si>
    <t>@EL1REAL ako na humihingi ng pasensya be wg mo awayin si binay haha</t>
  </si>
  <si>
    <t>VP Binay’s party fears glitches meant for Comelec to suspend polls #Eleksyon2016 https://t.co/qwvWEaLDW0</t>
  </si>
  <si>
    <t>Kung si Duterte daw ay hawak ng INC, si Roxas naman daw ay hawak ang VCM's. ?? #DayaangDILAW</t>
  </si>
  <si>
    <t>@dennlucas but it's obvious hindi mananalo si mar roxas.. its either binay or duterte, pero pareho silang sinisira ng abs-cbn..</t>
  </si>
  <si>
    <t>Ayan na naman si Mar Roxas nakaka bad vibes. Hakhak</t>
  </si>
  <si>
    <t>#LNLostSanaMaFound</t>
  </si>
  <si>
    <t>RT @kingdelrosario: VP Binay hits Philippine team vs China in The Hague; pushes for bilateral talks because "PH needs China's money" https:…</t>
  </si>
  <si>
    <t>@PinoyNewsLIVE ang makati baluarte ng binay kaya kakampihan tlga nila yang si binay tsk tsk</t>
  </si>
  <si>
    <t>Hmmmm... is this country already including corruption in its culture that we become so numb to it?</t>
  </si>
  <si>
    <t>#RoRo #Poe2016</t>
  </si>
  <si>
    <t>Trend Alert: 'VP Binay'. More trends at http://t.co/dRwxiUtCOV #trndnl http://t.co/QYaQsPjEqL</t>
  </si>
  <si>
    <t>hahaha kailan pa puputi si binay ? ??????</t>
  </si>
  <si>
    <t>Binay: I do not exaggerate when I say today is a historic event for the opposition | @cebudailynews</t>
  </si>
  <si>
    <t>RT @cnnphilippines: Namesake of LP bet Mar Roxas withdraws from 2016 presidential race https://t.co/IRVXnfJm3q" target="_blank"&gt;https://t.co/IRVXnfJm3q #TheFilipinoVotes https://t.…</t>
  </si>
  <si>
    <t>NAIINIS TALAGA AKO SA ADVERTISEMENT NI MAR ROXAS. Kingina-_____-</t>
  </si>
  <si>
    <t>Yung school mong nabayaran na ni Mar Roxas. Pati mga prof eh kinain na ng sistema. Tangina. Lokbu! #AyawSaDILAW</t>
  </si>
  <si>
    <t>#ANCHeadstart with the MAN who took on VP Binay ?? Sen. trillanessonny says the investigation against… https://t.co/XU4cWIKuRH</t>
  </si>
  <si>
    <t>Hindi kaya dapat ay may isang magparaya kela Miriam at Duterte? Mahahati ang boto ng mga tao.</t>
  </si>
  <si>
    <t>Syempre alam ng lahat kung bakit nag NO si Sen. Binay! Alam na alam ko ang MAIITIM na balak ng pamilya nila. Hahaha https://t.co/TZRaqyL4Pf</t>
  </si>
  <si>
    <t>[BREAKING NEWS ALERT]Mar Roxas: This is a call for unity, Grace (Poe) mag-usap tayo #Halalan2016 | via @michelle_d_ong #ImpactPhilippines</t>
  </si>
  <si>
    <t>Sa tanong ni Mel Tiangco kay Mar Roxas, "Bakit gusto niyo pa maging presidente? You have everything, di ba?"... https://t.co/7GCutuIdHJ</t>
  </si>
  <si>
    <t>Dapat ang magka-tandem e si Roxas at Cayetano. Parehong uhaw sa posisyon jusko.</t>
  </si>
  <si>
    <t>Kanina pinapakita yung commercial campaign ni Mar Roxas. After nya magsalita biglang humirit kuya ko ng, "Putanginamo!" Bwahahaha</t>
  </si>
  <si>
    <t>MAR ROXAS: I DON’T NEED OFW VOTE https://t.co/Wm5UmigKex</t>
  </si>
  <si>
    <t>is it me or everyone also thinks that mar roxas will go insane if he doesn't win the presidential title???</t>
  </si>
  <si>
    <t>NOGNOG.</t>
  </si>
  <si>
    <t>PANDAK.</t>
  </si>
  <si>
    <t>PABEBE.</t>
  </si>
  <si>
    <t>MAGNANAKAW.</t>
  </si>
  <si>
    <t>ANO PA BANG KULANG DYAN SA BINAY NA YAN?</t>
  </si>
  <si>
    <t>@Jimparedes  #NogNogHambog</t>
  </si>
  <si>
    <t>Panay paawa naman ads ni binay ?? halatang binibenta sarili sa masa ??</t>
  </si>
  <si>
    <t>Binay mura atay. #RealTalk</t>
  </si>
  <si>
    <t>If Mar withdraws, voters will go to Grace. BUT, if the PET decides that GP is not qualified, then Duterte, by technicality, will be Pres.</t>
  </si>
  <si>
    <t>RT @icofania: Jejomar Binay as Darna:
Random person: Darna, tulong! 
Darna: Hindi ko function 'yan.</t>
  </si>
  <si>
    <t>Duterte - For discipline</t>
  </si>
  <si>
    <t>Roxas - For economy</t>
  </si>
  <si>
    <t>Binay - Against poverty</t>
  </si>
  <si>
    <t>Poe - Pro Civilization</t>
  </si>
  <si>
    <t>Santiago - Anti-corrpution</t>
  </si>
  <si>
    <t>Your choice.</t>
  </si>
  <si>
    <t>Hindi masasayang ang boto kay BInay !</t>
  </si>
  <si>
    <t>Lupit ng #wedding tonayt! #Aquino #Binay #Fuentebella #Lopez #CharoSantos… https://t.co/1KWUcBveZw</t>
  </si>
  <si>
    <t>RT @NoOtherNicky: @mgvtrb puro naman self-proclaimed analyst kapag kay Binay.  @Ilovetippee @ANCALERTS</t>
  </si>
  <si>
    <t>Only under this "climate of manufactured fear" did Mar Roxas become a viable candidate. 
And he scared himself shitless.</t>
  </si>
  <si>
    <t>Puro Miriam, Duterte at Mar. Wala pa kong nakikitang Binay at Poe. Sad.</t>
  </si>
  <si>
    <t>Naiinis ako tuwing nakikita ko ads ni Binay. Gaaaaaah! Napaka plastic.</t>
  </si>
  <si>
    <t>i will not change my mind, i will vote Sen Grace Poe, #PHVotePOE https://t.co/AKuapdVdOH</t>
  </si>
  <si>
    <t>What if pinatakbo ni PNoy si Poe para siraan nila ni Mar si Mayor Duterte? they are allies yet both of them are running for president. Fishy</t>
  </si>
  <si>
    <t>BAKIT DAHIL KAY BINAY SANA NAKAPANOOD NA TAYO NG TEASER SA DANCE KIDS! #PBBTheBigNight</t>
  </si>
  <si>
    <t>Nakakaloka while they do the same if Binay, Poe, and Defensor calls them out too?  https://t.co/2XAJ70nYWn</t>
  </si>
  <si>
    <t>So Binay is currently watching the PBA Finals at Tipsy Pig Capitol Commons — so wala ba siyang tv sa bahay? ??</t>
  </si>
  <si>
    <t>#PiliPinasDebates2016 #PHVoteDuterte 
Still, Binay is corrupt. Still, Mar is incompetent. Still, Poe is not a Filipino.</t>
  </si>
  <si>
    <t>Yung pagkikita ni Binay at Escudero sa Davao, alam kaya ni Poe at Honasan?
#AlamNa #laglagan #traydoran</t>
  </si>
  <si>
    <t>Ang lakas niyo maka-#ChangeIsComing kay Duterte eh part nga siya ng malaking problema</t>
  </si>
  <si>
    <t>@achkiddo Not all. :) may mga trollers lang din talaga. Magaling siyang mayor eh and prosecutor. More qualified than Binay and Poe.</t>
  </si>
  <si>
    <t>You know you're in deep shit when you saw Miriam below Roxas and Binay.</t>
  </si>
  <si>
    <t>May napaiguan si Mar Roxas sa iya commercial. Trabaho lang. Bilat mo maton.</t>
  </si>
  <si>
    <t>Micronutrients  deficiency labanan natin to ?? #Binay</t>
  </si>
  <si>
    <t>Bagay ngang maging magkapartner si Binay, Pacquiao at Alma Moreno, mga hunghang sa lipunan. Heol~</t>
  </si>
  <si>
    <t>You're far more dangerous, Sen. Poe. You're an alien. This country can't simply trust you.???????? #DU30 #PHVoteDuterte  https://t.co/FLL3JKASbM</t>
  </si>
  <si>
    <t>Walang katarungan ang pagpapalabas ng Only Binay na yan sa kalagitnaan ng #MMKSpokenWord. Ramdam ko na yung eksena e. Haaay.</t>
  </si>
  <si>
    <t>Naiinis nako sa pagmumukha ni Mar Roxas tbh smh</t>
  </si>
  <si>
    <t>Mar Roxas to release his debut mv with the title "Dumb &amp;amp; Dumber"
#KpopHalalan2016</t>
  </si>
  <si>
    <t>Words cannot explain Mar Roxas and Noynoy Aquino's abhorrence and pomposity. It's loathing . #PhilippineElection2016</t>
  </si>
  <si>
    <t>4 reasons why Mar Roxas will not win the 2016 Philippine presidential elections - Get Real PostGet Real Post https://t.co/JcBfcq8Jc2</t>
  </si>
  <si>
    <t>No Matter who'll win still im from MarRoxas Daang Matuwid always.</t>
  </si>
  <si>
    <t>Presidential bets Mar Roxas, Sen Miriam Santiago meet at Marriott Hotel. #Eleksyon2016 @gmanews https://t.co/wFEAQbbHTo</t>
  </si>
  <si>
    <t>Binay promises to bring back PNR to Bicol region - Read: https://t.co/2h7ynW6F2R #BeFullyInformed</t>
  </si>
  <si>
    <t>MAR ROXAS INCOMPETENT</t>
  </si>
  <si>
    <t>Suspended Mayor junjun Binay, present sa pagpa-file ng COC ng kanyang ama sa COMELEC @NewsLightTV http://t.co/VfrOjYs6U8</t>
  </si>
  <si>
    <t>..wala tlga! Dinaya nio mga idoL ko!!! Binay at Trillanes!!! Why o why!!!!???????</t>
  </si>
  <si>
    <t>Bakit kailangan IPAGPATULOY, PATATAGIN, PALAKASIN at PALAWAKIN ang Daang Matuwid?
Alamin kay MAR Roxas, 930PM, GMA7 https://t.co/Pc6SEuGWG5</t>
  </si>
  <si>
    <t>Binay is a master of condescension, and Poe comes awfully close. It's quite annoying. #PiliPinasDebates2016 #Halalan2016</t>
  </si>
  <si>
    <t>POE on Chiz &amp;amp; Binay meeting in Davao: "Nung nakita ko mga larawan, nagulat ako..."  #nocommunicationtandem?</t>
  </si>
  <si>
    <t>Binay unfit to succeed PNoy – Palace https://t.co/940dCpoN96</t>
  </si>
  <si>
    <t>Kairita yung tvc ni binay, nang damay pa ng ibang tao eh siya lang naman tinatawag na nognog. HAHAHA</t>
  </si>
  <si>
    <t>Binay distances self from daughter's vote on Poe case https://t.co/OMHlbONMnf #Manila #News #Asia</t>
  </si>
  <si>
    <t>GALAWANG DESPERADO NA BA MAR ROXAS?! NASAAN YUNG TAPANG MO? MAKIKIPAGTULUNGAN KA PA KAY POE, GRABE YON! ?????? KAWAWA ??</t>
  </si>
  <si>
    <t>Binay, hugas-kamay sa ‘mabagal na Yolanda rehab’ https://t.co/seAbhTFGxP</t>
  </si>
  <si>
    <t>Gusto ata si Binay ilagay ko e tangina kakagalit tong SIS ???? #agaaga</t>
  </si>
  <si>
    <t>Tangina. Baket puro nognog binay yung laman ng balita ngayon.</t>
  </si>
  <si>
    <t>Hearing the anomalies of Binay &amp;amp; his family makes my blood boil &amp;amp; breaks my heart. How can someone reach such a level of greed?!? Kakaiba!</t>
  </si>
  <si>
    <t>Ingrown ka lang ni Piolo, Binay! Grabeee kaaaa</t>
  </si>
  <si>
    <t>Vice President Binay pag-IBIG FUND lawyer ATTACKS 'POE' on disqualification because of losing presidential survey... https://t.co/WUGSDnaBR5</t>
  </si>
  <si>
    <t>Anti Duterte Ad, PCOS Machine from votes to Duterte transferred to Roxas, Vote buying. WOW Roxas is really desperate to win</t>
  </si>
  <si>
    <t>RT @JuliaMStaRomana: Victim blaming na naman? Is it so difficult for Mar Roxas to imagine that most of those affected by #tanimbala... http…</t>
  </si>
  <si>
    <t>#Honasan says he was at the Sinulog festival celebration in Cebu last Sunday and he did not hear people booing VP Binay.</t>
  </si>
  <si>
    <t>Duterte or mar roxas https://t.co/HT1fsOFhlZ</t>
  </si>
  <si>
    <t>I hate Binay's commercial</t>
  </si>
  <si>
    <t>Nakakatakot maging presidente si Binay. Baka lahat ng ipagawang proyekto may pangalan nya ??</t>
  </si>
  <si>
    <t>Binay's not dat bad</t>
  </si>
  <si>
    <t>Miriam redeemed herself</t>
  </si>
  <si>
    <t>Duterte had sturdy points</t>
  </si>
  <si>
    <t>Poe is so-so</t>
  </si>
  <si>
    <t>Roxas had decent &amp;amp; factual details</t>
  </si>
  <si>
    <t>Walang tinatago. Bayan bago sarili. #RoxasRobredo</t>
  </si>
  <si>
    <t>Almost 5 hours at Sm center Lp. Oh, the things you do para hindi manalo si binay hahaha #peoplepls https://t.co/mWqVPgGZLW</t>
  </si>
  <si>
    <t>That new Binay ad is so trying hard</t>
  </si>
  <si>
    <t>Dear #Binay yes mahirap ka sobra noon, e paano ka yumaman ng ganyan? Pakita mo din sa mga commercial mo.</t>
  </si>
  <si>
    <t>#DayaangDilaw 
Breaking news, Pumapangalawa na po ngayon sa rangko si Mr. Mar Roxas, mukhang tinulungan na po sya ng mga Minions</t>
  </si>
  <si>
    <t>@_diaaanaaaa @iamkathacuna HUWAW MGA BESH. YARI KAYO SAKIN. IPAPALIBING KO KAYO NG BINAY NG BUHAY.</t>
  </si>
  <si>
    <t>Mar Roxas for President! I believe in ur good heart &amp;amp; may Godbless you!Pls no more bashing and cursing haters.Just respect 1anothr.@MARoxas</t>
  </si>
  <si>
    <t>Vanguards of Daang Matuwid is in full force as Roxas, Robredo &amp;amp; PNoy unfold the campaign kick off in Capiz on Feb 9. #MarLeni2016</t>
  </si>
  <si>
    <t>hahahaha binay</t>
  </si>
  <si>
    <t>Bashing dj because he is endorsing Mar Roxas? smh people! nageendorse lang po siya.</t>
  </si>
  <si>
    <t>Binay, Chiz may mga puna sa APEC 2015 https://t.co/Whl2CjBMfh #Manila #News #Asia</t>
  </si>
  <si>
    <t>@nixxgwppa convince mar roxas to withdraw. Lmao</t>
  </si>
  <si>
    <t>Kasalanan na naman ni PNoy? So walang kasalanan sila Binay at Seneres? https://t.co/8abm8dMthT</t>
  </si>
  <si>
    <t>Mar roxas</t>
  </si>
  <si>
    <t>SolidSevenMonths KENZO</t>
  </si>
  <si>
    <t>Daniel Padilla for Mar Roxas</t>
  </si>
  <si>
    <t>Robin Padilla for Rodrigo Duterte.</t>
  </si>
  <si>
    <t>ANG MAGTITOA</t>
  </si>
  <si>
    <t>Tumatawa lang si Binay habang pumapalahaw ang karamihan sa mga isyu na sa bandang huli eh walang kwenta naman. #NoToBinay</t>
  </si>
  <si>
    <t>Sa totoo lang ang hirap pumili kay Duterte and Mirriam pero ang mahalaga sa lahat hindi dapat manalo si Roxas</t>
  </si>
  <si>
    <t>Jejemon Binay! ???? Grabe yung #BananaSundae</t>
  </si>
  <si>
    <t>.@commrguanzon: This case is about Grace Poe and her not being natural-born, years of residency, not about Mar Roxas. (via @gmanewsbreaking)</t>
  </si>
  <si>
    <t>Poe advisers say they’re more than a match for Binay’s Puno:  </t>
  </si>
  <si>
    <t>SHE MAY be new to poli... https://t.co/yEyZaXWpaQ (via Inquirer)</t>
  </si>
  <si>
    <t>HAHAHA GAGO PALA TONG SI BINAY E. Binigyan na ng chance sumagot, di naman sinagot yung tanong. Sarap kotongan. #PiliPinasDebates2016</t>
  </si>
  <si>
    <t>He did not decline but no word yet. Only Poe and Binay had the courtesy to reply to my request  @imdjhusky @xxxriainxxx</t>
  </si>
  <si>
    <t>@News5E @MartinAndanar Desprate move nanaman ng ibang candidate para masira si VP Binay sa mga tao. #OnlyBinayNangabakIlocos</t>
  </si>
  <si>
    <t>walang pagaalinlangan VP BInay #OnlyBinayUNAsaIlocos</t>
  </si>
  <si>
    <t>Daming commercial binay</t>
  </si>
  <si>
    <t>Naiinis ako sa ad ni Binay na "sino si nognog" ugh ??</t>
  </si>
  <si>
    <t>grabe binay oi https://t.co/AO6DTM4RXc</t>
  </si>
  <si>
    <t>Mrs.E.Binay nag file ng MR sa Sandigan-5 para harangin maging saksi sina Mercado at Aspillaga vs sa kanya @dwiz882 https://t.co/sRFzg4zBqW</t>
  </si>
  <si>
    <t>Binay once again pretending that he wasn't vice president for the last six years.</t>
  </si>
  <si>
    <t>JUST IN: LP standard bearer Mar Roxas to issue a statement Tuesday. His spokesman Barry Gutierrez declined to elaborate | @alexisbromero</t>
  </si>
  <si>
    <t>GMA7 Binay/Poe Abs Poe/ Mar, TV5 Poe/ Mar, they're the elites!
But the People's Media has the ultimate say and we say PRESIDENTE DUTERTE !</t>
  </si>
  <si>
    <t>7/11 is doing their usual presidential election Slurpee cups. This dude was buying 56,930 Binay Slurpees. I wanted to punch him in the face.</t>
  </si>
  <si>
    <t>Facing the Comelec en banc, the non-LP Mar Roxas said: "Nandito ako para mag-withdraw na. Para di na ako... https://t.co/ROgpU0wt30</t>
  </si>
  <si>
    <t>Zubiri,Justice MUST be blind without fear or favor. Don't be blind or deaf to the corruption charges against Binay!  https://t.co/zYYfM6ab1m</t>
  </si>
  <si>
    <t>22 years of service. Dito mo ma compare ang isang Politiko kung sinu-sino ang mga Corrupt.</t>
  </si>
  <si>
    <t>Si Binay mahirap daw... https://t.co/evsyYmxKOR</t>
  </si>
  <si>
    <t>@imdanielpadilla "Tanong ng KABATAAN: BAKIT ANG TRAFFIC?!"
Kasama nya si Mar Roxas sa pagsagot ng tanong na yan.
#PSYPagyanig</t>
  </si>
  <si>
    <t>Binay's new commercial made me cringe so hard I think I barfed in my mouth.</t>
  </si>
  <si>
    <t>Angel Alan CELINO null leads as Mayor in Roxas City : unofficial, partial results #PHVote via @rapplerdotcom https://t.co/WyXu9hpaQp</t>
  </si>
  <si>
    <t>Seryoso bakit puro pang papa good shot kay mar roxas napapanuod ko sa tv patrol ?? di ako against roxas ah? Napansin lang talaga ??</t>
  </si>
  <si>
    <t>@His_Princesssa @AyyTangaLangDre hahahahahaha. Kea nga ee shet binay! Hahahadat ganyan tayo!</t>
  </si>
  <si>
    <t>Romblon Guv Lolong Firmalo scores photo with Mar Roxas https://t.co/mLNQyoRUvt @MARoxas</t>
  </si>
  <si>
    <t>TANGINANG NOYNOY AQUINO AT MAR ROXAS YAN! PINABUNGKAL PA YUNG LUPA SA LUNETA DAHIL ALAM NILANG MAY RALLY SI DU30. NAPAKABULLY NIYO LP PAKYU</t>
  </si>
  <si>
    <t>Why Aquino, Binay, Roxas and Poe should watch ‘Heneral Luna’ https://t.co/uFGDE4F0OM | @ThelmaSSanJuan via @Inq_Lifestyle</t>
  </si>
  <si>
    <t>Binay camp: PNoy's rice sufficiency program a failure https://t.co/cxyKSYel94 https://t.co/9xBew5FeO8</t>
  </si>
  <si>
    <t>@triciacalmaa yoko talaga kay binay hays hehe tenkz (lol pabebe)</t>
  </si>
  <si>
    <t>Binay: ‘This is the eve of our freedom from poverty’ https://t.co/5bmUd5QgDS</t>
  </si>
  <si>
    <t>I see a lot of pictures here with Duterte and Mar Roxas and many other politicians. I haven't seen anyone post a... https://t.co/THb5c7m4dr</t>
  </si>
  <si>
    <t>Bakit puma-pangalawa si Mar Roxas?!! ??????</t>
  </si>
  <si>
    <t>Si Mar Roxas walang pinagkaiba kay Binay eh. Duterte please lang, ikaw na lang pag-asa namin.</t>
  </si>
  <si>
    <t>Dapat hindi nalang binigyan ng podum si Binay.</t>
  </si>
  <si>
    <t>This news is seriously blown out of proportion. So boboto nyo, si Poe? Si Mar? Si Binay?! Si Miriam na ok but consistently at the bottom? K.</t>
  </si>
  <si>
    <t>Confidently nognog, pandak, laki sa hirap with a heart -binay</t>
  </si>
  <si>
    <t>Bste n Sndro slping while binay comes n strip Baste and touch his thing</t>
  </si>
  <si>
    <t>Baste woke up: Sandro might see u!</t>
  </si>
  <si>
    <t>Binay : No its not</t>
  </si>
  <si>
    <t>#RP69fanfic</t>
  </si>
  <si>
    <t>Landslide! Yung 500 ni Mar Roxas ?? Haahaaahahaha! Rapmasuy! ???? #DU30FTW</t>
  </si>
  <si>
    <t>Grabe puros Mar Roxas man ang advertisements ??</t>
  </si>
  <si>
    <t>@sayNOtoMARroxas Change tactics. You'll only alienate potential supporters. I have repeatedly said I'm hesitant to vote for Mar Roxas.</t>
  </si>
  <si>
    <t>SI BINAY ANG NAG DALA HAHAHAHA POTA https://t.co/iFQ5IZ37Sw</t>
  </si>
  <si>
    <t>From “Sino Ba Si Nognog” to “Sino Ba Ang Pandak” real quick.</t>
  </si>
  <si>
    <t>Leche ka Binay pati ang mga nanahimik na pandak dinadamay mo! ??</t>
  </si>
  <si>
    <t>4. Roxas</t>
  </si>
  <si>
    <t>Sakit umasa</t>
  </si>
  <si>
    <t>Mar Roxas minus the ‘razzle dazzle’ https://t.co/fEUqXe49LR https://t.co/lF4nwtN987</t>
  </si>
  <si>
    <t>They always put the blame sa mga Binay. I mean,DUH! Hindi lang siya yung Mayor na maybe may ginagawa din. Makati 's not the only city in PHL</t>
  </si>
  <si>
    <t>AYOKO NA MAG-ARAL PUTA. MAG-AARAL AKO SABAY MANANALO SI BINAY POE O ROXAS? WEW DIBA AHHAHA</t>
  </si>
  <si>
    <t>#OTWOLHarana</t>
  </si>
  <si>
    <t>Kampayo mo Binay. I'm not gonna vote you, ever.</t>
  </si>
  <si>
    <t>Bakit Binay kaw ba anu nagawa mo ngayong Bise ka? Pareho lang kayo ni Pnoy,walang kwenta!  https://t.co/TbJiM3V8hn</t>
  </si>
  <si>
    <t>Nakakairita commercial nila mar binay leni ??</t>
  </si>
  <si>
    <t>@Politiko_Ph wala yn kayang habulin ni VP Binay yng survey.  #SCAdik</t>
  </si>
  <si>
    <t>AY NAKAKABEASTMODE UNG COMMERCIAL NI BINAY. PASIKAT KA. #OTWOLLoveShots</t>
  </si>
  <si>
    <t>Hay nako "NOGNOG" pa more Binay</t>
  </si>
  <si>
    <t>Hakot Poe! Kahit sinisiraan mo si Duterte. Di ka parin mananalo??</t>
  </si>
  <si>
    <t>Duterte at Santiago lang dapat nyeta anyare bat ang daming boto nila Roxas at Binay? Nakaka ulol</t>
  </si>
  <si>
    <t>Supreme Court upholds CA decision on Junjun Binay's case - CNN https://t.co/bZ34LM6c2Q</t>
  </si>
  <si>
    <t>RT @edsMNL: #journohalloweencostume
"Binay"
"Gagi ang daya mo papasok ka lang na nakabarong tapos magka-kamay ng Jollibee take-out"</t>
  </si>
  <si>
    <t>Naiimberna talaga ako sa commercial ni Binay. Jirits</t>
  </si>
  <si>
    <t>Facing the Comelec en banc, the non-LP Mar Roxas said: "Nandito ako para mag-withdraw na. Para di na ako... https://t.co/1qOfgthHVI</t>
  </si>
  <si>
    <t>I'm still waiting for Binay to say something smart, Mar to shut up, and Alma Moreno to dance.  #PiliPinasDebates2016</t>
  </si>
  <si>
    <t>Scenario et deux:</t>
  </si>
  <si>
    <t>Grace: never have I ever used the weakness of the downtroddens for boodle fights to gain votes</t>
  </si>
  <si>
    <t>Binay: das me *drinks up*</t>
  </si>
  <si>
    <t>These past few days, VP Binay has proven to be a better statesman compared to President Aquino and Mar Roxas. https://t.co/fsIMZw5SpG</t>
  </si>
  <si>
    <t>Kung si Binay yan suspended na yan kupal si PEÑA!</t>
  </si>
  <si>
    <t>Alyansang Santiago at Marcos sa 2016, hindi pa pormal | https://t.co/ZHUm8jWjvy @bongbongmarcos @senmiriam</t>
  </si>
  <si>
    <t>Only Binay TV Ad. Anyare? Tsk! ??????</t>
  </si>
  <si>
    <t>mga tanga lang ang magpapauto dyan kay Mar Roxas.</t>
  </si>
  <si>
    <t>First Theory:</t>
  </si>
  <si>
    <t>Pupunta ng ibang bansa si Roxas at Binay kasi yari sila kay Duterte.</t>
  </si>
  <si>
    <t>Very weird... Strong reaction to a bad joke and near nothing reaction to bribery and vote buying by the biased medias?</t>
  </si>
  <si>
    <t>#Poe2016 #RoRo</t>
  </si>
  <si>
    <t>"@PhilippineStar: Binay sees arrest scenario to disqualify him | http://t.co/YcxOkXT4yR" sana nga no? Kaso gagamitin mo pang paawa yon.</t>
  </si>
  <si>
    <t>Who do you think should be the next president? — Miriam Defensor Santiago =) Pwede din si Rodrigo Duterte if he wil… https://t.co/JUtmJAQMmK</t>
  </si>
  <si>
    <t>I think, Binay's no tax for less than 30k sallary is oh so good! Starting to think again! :)</t>
  </si>
  <si>
    <t>Warren Buffet's Berskshire Hathway 6952-fold since 1964. Binay and Binay, Inc. 2300-fold since 1990. Aba, fund manager dapat ito.#PSEi #DOW</t>
  </si>
  <si>
    <t>"Nalulungkot naman ako para kay Miriam." Nalulungkot daw siya pero yung binoto niya si Roxas o si Binay, sampalin kita eh. #HalalanResults</t>
  </si>
  <si>
    <t>Toni: Ano ang katangian mo upang maging Big winner?
Binay:  Nognog, Pandak at Laki sa Hirap.</t>
  </si>
  <si>
    <t>Talaga 'to si Kokey! Lahat na lang eh. Pati Oplan Tuli, naki-join din! ??
HAHAHAHAHAHAHA! ??
#Binay #VPBinay #LOL https://t.co/1bcHti0ZY9</t>
  </si>
  <si>
    <t>Ano kayang kagaguhan pinagsasabi nitong binay na'to. Si PNoy nga di bnabasa speech ikaw bnabasa mo. Tanginangyan. Uwe!!!!! #BinayEpal</t>
  </si>
  <si>
    <t>Pahumble masyado tong si Binay. Pumayag pang laitin siya sa commercial niya. ??</t>
  </si>
  <si>
    <t>@krizaiiii @aayykss @kathikathkath Mas nakakaihi yung si binay nognog, si alma moreno! Hahahaha</t>
  </si>
  <si>
    <t>Seriously ipapaboycott niyo ang ABS dahil lang sa maka Mar Roxas sila?????????</t>
  </si>
  <si>
    <t>Imissyou binay inis ka king mother :( yung long sweet dm ko pakibasa iloveyou @ScevenDCN  https://t.co/jOWZuWbojc</t>
  </si>
  <si>
    <t>Binay asks frat bros for their support: TAGUM CITY, Philippines---Vice President Jejomar Binay on Saturday app... https://t.co/ddS4wDcBZC</t>
  </si>
  <si>
    <t>Binay's flamboyancy gives me shivers down through my spine. Please lang, di pahalata na uhaw ma Presidente.</t>
  </si>
  <si>
    <t>MAR ROXAS THE UPCOMING 16TH PRESIDENT OF THE PHILIPPINES DUE TO ELECTION CHEATING. ?? https://t.co/0d14pFDjMN</t>
  </si>
  <si>
    <t>RT @mongualvez: Some members of Boys/Girls Scouts of the Phil in La Paz,Leyte waited for hours along the road just to meet VP Binay https:/…</t>
  </si>
  <si>
    <t>#Top3Apps for 'Only Binay'</t>
  </si>
  <si>
    <t>Twitter for Android 59%</t>
  </si>
  <si>
    <t>Twitter for iPhone 17%</t>
  </si>
  <si>
    <t>Twitter Web Client 9%</t>
  </si>
  <si>
    <t>Can someone tell me all the reasons on why do you keep on saying that if Mar Roxas will win, there is an unfair election happened? Dont me ??</t>
  </si>
  <si>
    <t>E baka padala sila ni Binay? https://t.co/Kq97YaY57e</t>
  </si>
  <si>
    <t>Mar Roxas for president ????</t>
  </si>
  <si>
    <t>Kalokohan! #LeniOnMMK #MMKIna #RoxasRobredo2016 #ABSCBNFAIL</t>
  </si>
  <si>
    <t>@sayNOtoMARroxas @joemirasol First, I'm not a die-hard pro Mar Roxas. Second, which candidate are you supporting?</t>
  </si>
  <si>
    <t>Mar Roxas trails with 8,711 votes #VotePH</t>
  </si>
  <si>
    <t>Mar Roxas: wala akong drama...</t>
  </si>
  <si>
    <t>Me: eh WALA ka rin namang ACTION!</t>
  </si>
  <si>
    <t>#ABSCBNONESIDED</t>
  </si>
  <si>
    <t>My #SwitchToMar for today. From Du30 to Roxas. Happy yellow Friday! https://t.co/ibfl1U9ocd</t>
  </si>
  <si>
    <t>makapabwisit may commercial nen binay ??</t>
  </si>
  <si>
    <t>"@tagaloganswer: 205. Anong opinyon mo kay Binay?" Wala akong pake kay binay</t>
  </si>
  <si>
    <t>Pinoy might junk Roxas due to his poor showing in the survey.Its Poe his hidden candidate.He is safe if Poe will win.Not Binay and Du30.</t>
  </si>
  <si>
    <t>Nope, Binay did not resign as VP... only as a cabinet member being Pres Adviser on OFW concerns.</t>
  </si>
  <si>
    <t>VP Binay is not afraid to face problems</t>
  </si>
  <si>
    <t>Ombudsman Morales - Do not vote for Binay, not for Duterte. #2016PHVote https://t.co/fWImOXxMZn</t>
  </si>
  <si>
    <t>Mga nasa likod ng umano'y 'tanim-bala' modus, dapat parusahan - Mar Roxas #RapidoHatawBalita RH28 @raymundsdadpaas</t>
  </si>
  <si>
    <t>pake kong nog nog at pandak ka binay</t>
  </si>
  <si>
    <t>Kahit anong gawin nyo mas lalo kaming naging solid kay Mayor Du30... Disente na magician galing naging no.2 n s survey</t>
  </si>
  <si>
    <t>#electionofdevil</t>
  </si>
  <si>
    <t>#marroxas</t>
  </si>
  <si>
    <t>#mandaraya</t>
  </si>
  <si>
    <t>VP Binay denies campaigning in home province Isabela; says "nadala lang sa palakpakan" | via @jv_arcena https://t.co/izEceRNbSL</t>
  </si>
  <si>
    <t>Ayan tuloy si papa dakdak na naman ng dakdak. Kasalanan mo to Binay</t>
  </si>
  <si>
    <t>Me: Si Binay parang si Kokey.????</t>
  </si>
  <si>
    <t>Ako si Mar Roxas itutuloy at palawakin ang Daang Matuwid.</t>
  </si>
  <si>
    <t>Sino ba tlaga totoo</t>
  </si>
  <si>
    <t>#BongBongIsRealVP or #LeniTheRealVP</t>
  </si>
  <si>
    <t>RECOUNT for fair Transaparency</t>
  </si>
  <si>
    <t>Basta si Ate si ONLY BINAY</t>
  </si>
  <si>
    <t>https://t.co/CHbMvccZad</t>
  </si>
  <si>
    <t>#wantedpresident nxt wik n lng ako manonood. Obviously im not interested with what will Binay have to say. Nxt candidate pls...</t>
  </si>
  <si>
    <t>To Binay's new commercial, 'wag kang mandamay ng mga taong inosente! Ikaw/kayo lang ang nognog nandamay pa ng mga nagtatrabaho, tsk.</t>
  </si>
  <si>
    <t>Nakakasawa na daw puro ALDUB commercial ng GMA.Eto tanong ko senyo, Di pa ba kayo nagsasawa sa pagmumukha ni Mar Roxas jan? #ALDUBTuLoyPaRin</t>
  </si>
  <si>
    <t>Binay can’t believe he’s losing https://t.co/Iz4XGFrho1 https://t.co/HtljW0oJX9</t>
  </si>
  <si>
    <t>UST and UP peeps let's not get angry at Binay for his "degrees" bc that's exactly what he wants to happen, to make us look like the villains</t>
  </si>
  <si>
    <t>@aupijuan Poe and Binay respectively, Tita.</t>
  </si>
  <si>
    <t>Nakakatawa na nakakaawa at the same time. Poor Alma Moreno... Yan ang nakaline-up kay Binay. #NoToBinay https://t.co/bthuTg1zhZ</t>
  </si>
  <si>
    <t>Binay camp: PNoy's rice sufficiency program a failure https://t.co/POZAVCNiTl https://t.co/gdjkZCTR6Y</t>
  </si>
  <si>
    <t>VP Binay visits #LandoPH victims in Isabela; says, "sa tulong ninyo, magkikita-kita tayo sa Malakanyang" |@jv_arcena https://t.co/5RmtQP5rLk</t>
  </si>
  <si>
    <t>Poe camp fires back at Duterte https://t.co/fEUqXelLar https://t.co/trEuzvqc1F</t>
  </si>
  <si>
    <t>I heard a bit of Chiz’s robotic tone during Poe’s speech. HALA, wag poe ! Hehe #PiliPinasDebates2016</t>
  </si>
  <si>
    <t>Me: Ma? you can vote anyone but NEVER mar roxas</t>
  </si>
  <si>
    <t>Mama: Pahuway oi?! Mar roxas ko</t>
  </si>
  <si>
    <t>@VPJojoBinay ang kahirapan ay di mawawala kung kagaya mo ang mamumuno kc puro ka nakaw nakaw at nakaw!! MAGNANAKAW BINAY!!</t>
  </si>
  <si>
    <t>Daniel Padilla interview Mr. Mar Roxas for the answer about 'Traffic'. https://t.co/VFM1j7KzFh https://t.co/adKoOTrGvk #PSYPagyanig</t>
  </si>
  <si>
    <t>In 3 to 6 months, lahat ng pera nyo nasa bank account ko na.
- Jejomar Binay
#PiliPinasDebates2016 #GracePoeAKO</t>
  </si>
  <si>
    <t>ang bobo ng sagot ni binay letse</t>
  </si>
  <si>
    <t>RT @ABSCBNNews: Binay: NHA not at fault for 'Yolanda' housing woes https://t.co/5DuEHDNDqz https://t.co/1tYcXygm8O</t>
  </si>
  <si>
    <t>DUTERTE, AYUSIN MO PAG NAGING PRESIDENT KA NA, PROVE THEM WRONG, ANDAMI KO NANG NAKAAWAY NA KATHNIEL AT ROXAS FANS DAHIL SA'YO! ????</t>
  </si>
  <si>
    <t>#BiasABSCBN RT"@kusineronggill: Nag apologize ang ABS-CBN sa UPLB, kaya lang ke VP Binay, "never-mind. ... https://t.co/5lvu5IVLdF"</t>
  </si>
  <si>
    <t>Sen. Grace Poe = ayaw ng gobyernong manhid</t>
  </si>
  <si>
    <t>Me = ayaw ng crush na manhid</t>
  </si>
  <si>
    <t>"SI MAR ROXAS ANG PRESIDENT KO".
Ipasa mo ito sa 25 na tao within 30 minutes. Magkakaroon ka ng envelope na may 5000.</t>
  </si>
  <si>
    <t>Wala na si grace poe. Sino na lang iboboto ko? Seryoso, I would rather have her as my president. Do not ever call me a bobotante.</t>
  </si>
  <si>
    <t>Sino ba in charge ng housing?  Di ba ikaw Binay Lalo na Pag Ibig https://t.co/4NWAu5XSqn</t>
  </si>
  <si>
    <t>#HakotPaPoe your candidacy for presidency is a very bad joke</t>
  </si>
  <si>
    <t>#DUTERTEpresidenteKO ???? Cayetano VP Ko walang iwanan https://t.co/lYUTinVt9Y</t>
  </si>
  <si>
    <t>I'm not a fan of #KathNiel nor a supporter of #MarRoxas but I think its not their fault... Its the media around them. #Halalan2016</t>
  </si>
  <si>
    <t>Desperado talaga tong si Mar Roxas eh ???? #HalalanResults</t>
  </si>
  <si>
    <t>Si Binay daw pumuntang Sinulog, na-Boo! Tapos na daw yung Nazareno ??</t>
  </si>
  <si>
    <t>Panira sa panonood ko ng #OTWOLTooGood ang ad ni Binay tangina</t>
  </si>
  <si>
    <t>BongBong for Sandro, Grace for Bryan, Mar for Paolo. Recto for Ryan, Duterte for Baste, Erap for Jake Ano sino pa ang may gwapong anak?</t>
  </si>
  <si>
    <t>@sunfish7 I believe that inevitability is near.
as long as it’s not the inevitability of binay, i’m ok</t>
  </si>
  <si>
    <t>#WantedPresident kahit sino wag lang si Mar Roxas or si Jejomar Binay!!!! Mas ok kng si Miriam!! #Miriam2016</t>
  </si>
  <si>
    <t>walang migraine migraine kay Vp Binay</t>
  </si>
  <si>
    <t>Puputi rin si binay sa tamang panahon.</t>
  </si>
  <si>
    <t>RT @megvalencia: This nognog + pandak+ laki sa hirap Binay commercial is the most annoying thing I've ever seen in my entire life.</t>
  </si>
  <si>
    <t>Mar Roxas, masakit umasa. Naranasan ko yan. Kaya wag na natin ipagpilitan pa.Talo ka na. Olats.</t>
  </si>
  <si>
    <t>"Sa akin, you see what you get. Straight up ako, no smokes and mirrors." - Mar Roxas #MBHotSeat</t>
  </si>
  <si>
    <t>si Trillanes yung kaklase na laging nag-rerecite pero mali naman mga sagot</t>
  </si>
  <si>
    <t>si Roxas yung kaklase mo patapos na... https://t.co/MGKYjgrzKx</t>
  </si>
  <si>
    <t>E ano kung nag mumura si duterte! Kala mo naman di siya nagmumura, wag tayong magmalinis mga pakyu kayo ????</t>
  </si>
  <si>
    <t>I dreamt about interviewing Jejomar Binay and I observed that he is actually very smart but he just dumbs himself down. Weird dream haha</t>
  </si>
  <si>
    <t>i feel bad kase mas marami pang vote si Mar Roxas kaysa kay Sen. Miriam Defensor-Santiago ???? #Election2016</t>
  </si>
  <si>
    <t>Mar Roxas, WHY? Di ba klaro na BAWAL? Position of privilege right here. He's above the law.  https://t.co/I8AlisKWBM</t>
  </si>
  <si>
    <t>Why I won't give my vote to Mar Roxas: "Continuity". #NoMarChance</t>
  </si>
  <si>
    <t>@SagadaSun you know that I'm quoting Binay. Yet you twist my tweet para bumagay sa negativity mo sa daang matuwid.</t>
  </si>
  <si>
    <t>RT @krizzy_kalerqui: Pucha naman Binay nagsuot ka pa ng Boy Scout uniform ayaw mo naman maputikan! Ang arte! Mala-porcelana ba kutis mo? ht…</t>
  </si>
  <si>
    <t>Naman. Para makita ko si VP Binay tuwing may meeting kami.</t>
  </si>
  <si>
    <t>Alma Moreno for Senator! #PrayForAlmaMoreno  https://t.co/ieA3wHhCb3</t>
  </si>
  <si>
    <t>Mar Roxas nowhere to be seen pa daw.</t>
  </si>
  <si>
    <t>@tweetnirizal #WagBoboWagIBOTO vp binay</t>
  </si>
  <si>
    <t>Duterte - 631,814 votes
Roxas - 360,198 
#Election2016</t>
  </si>
  <si>
    <t>RT @cnnphilippines: Binay opted to change format of 'presidential face-off' https://t.co/T9YEjaUCN9 #TheFilipinoVotes https://t.co/7l7AHTbB…</t>
  </si>
  <si>
    <t>@OfficialDuterte Pag si duterte president, no more fashion show sa SONA, that's why Roxas to poe is so desperate.</t>
  </si>
  <si>
    <t>#TV5AksyonTonite | VP Binay, nangampanya sa batangas kung saan karamihan ng nakaupo ay taga-LP. #BilangPilipino #news5</t>
  </si>
  <si>
    <t>Mar ROXAS ayaw namin sa'yo inconsistent statement a liar greedy in power</t>
  </si>
  <si>
    <t>I swear... All I hear from Binay is "Makati, Makati, Makati...."</t>
  </si>
  <si>
    <t>Going back... if grace poe did  run as vp instead and united with mar roxas.. the story could have changed. Could have changed.</t>
  </si>
  <si>
    <t>Tulad ng makati nanaman binay?! #PiliPinasDebates2016</t>
  </si>
  <si>
    <t>@Hanananah88 hahaha di pa kase tapos, Jun Jun Binay kase ??</t>
  </si>
  <si>
    <t>@OnimegVI @v_vangogh @Lawyer_Punk indeed, it is a huge misnomer and Binay thinks that he will champion this kind of matter bashing himself.</t>
  </si>
  <si>
    <t>Fak. Nakadikit na si Roxas kay Duterte sa survey. Oh well. Inuumpisahan na nila ang pandaraya. #Duterte2016</t>
  </si>
  <si>
    <t>@mgvtrb si Binay siguro ??</t>
  </si>
  <si>
    <t>Disenteng disperado nakakahiya lahat gagawin manalo lang gusto pang maging magician para maging no.1 s survey</t>
  </si>
  <si>
    <t>Davao 911 helps Grace Poe’s staff in road accident: https://t.co/R0OZdmAkfu - Action not words! DuterteWay</t>
  </si>
  <si>
    <t>Hahha lol nandito sa Tumauini ni BINAY</t>
  </si>
  <si>
    <t>RT @_Ramace: "Only Binay, Oily Binay" ??</t>
  </si>
  <si>
    <t>RT @Team_Inquirer: #Binay,  #Escudero meet at Davao City restaurant https://t.co/Z1zqaNDnaO I @AllanANawal #VotePh2016 https://t.co/t5Kj1ay…</t>
  </si>
  <si>
    <t>Jusko po Duterte manahimik kana lang masyado kanang papansin! Napaghahalatang pabor ka kay Binay! ??????</t>
  </si>
  <si>
    <t>Mar Roxas proclaimed datu  by Lanao sultanate https://t.co/FQvdwuqOxe | via INQUIRER</t>
  </si>
  <si>
    <t>Binay, Grace, Mar top TV ad spenders in 2015: Nielsen https://t.co/jsExGLIruj #Halalan2016 https://t.co/AgMJFdJS3E | via ABS-CBN News</t>
  </si>
  <si>
    <t>Hindi ka nognog, Kayumanggi ka. Si binay lang nognog</t>
  </si>
  <si>
    <t>Nauubusan na ng pakulo si Mar Roxas. Pagkatapos nyang maglagay ng kanin sa baso, naging trapik enforcer, at... https://t.co/UoYu8Umwum</t>
  </si>
  <si>
    <t>Kung si Binay estudyante, bagsak na yan sa exam. Not following the instructions eh. Yes or No nga, nag-explain pa din.</t>
  </si>
  <si>
    <t>PRESIDENTIAL ASPIRANTS' ISSUES</t>
  </si>
  <si>
    <t>Mar: Corruption &amp;amp; Stupidity</t>
  </si>
  <si>
    <t>Poe: Loyalty and incompetency</t>
  </si>
  <si>
    <t>Binay: Corruption 100x</t>
  </si>
  <si>
    <t>MDS: Health</t>
  </si>
  <si>
    <t>Duterte: Cussing</t>
  </si>
  <si>
    <t>Si Miriam at Grace lang ang friends nya. To Mar and Binay: You can't sit with us! --- Mayor Duterte #PiliPinasDebates2016</t>
  </si>
  <si>
    <t>Bakit parang ako ang kinakabahan para kay Duterte? haha! PH Vote Duterte! Jeskelerd, ikaw na bahala kay Mar Roxas at sa LP. Hihi</t>
  </si>
  <si>
    <t>Pag si Mar Roxas nanalo alam na this ??????</t>
  </si>
  <si>
    <t>@MgaPatama Ang alam ko si Pacquiao lang ang initerview, hindi si Binay. Anti-Binay ka ba?!!!!</t>
  </si>
  <si>
    <t>I will be voting either Binay or POE ??</t>
  </si>
  <si>
    <t>All this tension makes me wanna start a bandwagon of Anarchists and start a riot infront of the palace if Roxas wins. #Halalan2016</t>
  </si>
  <si>
    <t>I'm a VCM and my President is Mar Roxas.</t>
  </si>
  <si>
    <t>Putangina pumapangalawa si Roxas!  ... Kinakabahan ako #Eleksyon2016 KapusoBrigade</t>
  </si>
  <si>
    <t>KINGINA BINAY MARUNONG KA PALA MAGLABA AT MAMLANTSA EDI MAG KATULONG KA NALANG TANGINA MO KA</t>
  </si>
  <si>
    <t>Bakit mahal mo yung taong hindi ka naman kayang mahalin pabalik? (Boses nung babae. Dun kay binay)</t>
  </si>
  <si>
    <t>ABSCBN, Roxas and Trillanes, you will get what you deserve #DuterteTillTheEnd</t>
  </si>
  <si>
    <t>Dahil kay binay, nathowback si Kokey. ??</t>
  </si>
  <si>
    <t>Binay is expected to answer corruption allegations hurled vs his family during campaign launch in Mandaluyong. | @Jorge_Carino</t>
  </si>
  <si>
    <t>Drinking game! 1 shot tuwing babanggitin ni Binay ang pagpaunlad niya sa Makati. #PiliPinasDebates2016</t>
  </si>
  <si>
    <t>Kung mananalo si Miriam, masyado ng matanda si Duterte after 6 yrs para sundan siya.</t>
  </si>
  <si>
    <t>7. Ateneo</t>
  </si>
  <si>
    <t>8. Mac Belo</t>
  </si>
  <si>
    <t>10. Sarah Geronimo - MINAMAHAL</t>
  </si>
  <si>
    <t>2015/11/22 04:18 PHT https://t.co/dRwxiUtCOV</t>
  </si>
  <si>
    <t>Laki ng problema nito ni Binay sa mga nognog at pandak ah. Nananahimik na nga ako eh saka di kita inaano dyan ha ????????</t>
  </si>
  <si>
    <t>Great picture, could stand for Binay, Marcos, Escudero! https://t.co/Mln02TM8pu</t>
  </si>
  <si>
    <t>Si Binay o si Roxas o si Poe? (Philippine Presidentiables 2016): https://t.co/FdVgmEkHB2 via @YouTube</t>
  </si>
  <si>
    <t>Rehashed scripts' at palusot ni Binay kinastigo ng Palasyo</t>
  </si>
  <si>
    <t>Binuweltahan ng Malacañang ang kampo ni Vice... https://t.co/8YkdDTXnl2</t>
  </si>
  <si>
    <t>Be my "sandro marcos" in this world full of "jun jun binay" ???? @maesantiagoo</t>
  </si>
  <si>
    <t>Poe, Binay, Duterte 'all good' for Migz https://t.co/ZurAeOIti9</t>
  </si>
  <si>
    <t>Si Roxas ata sponsor ng voting machine pangalan nya lng ksi lumalabas sa mga voting receipt. Kaya pala confident sya manalo ????</t>
  </si>
  <si>
    <t>@iamkarendavila nku dadayain na yan ni mar roxas ang bagal na ang transmission nku po..be vigilant! #bilangpilipino #halalan2016 #duterte</t>
  </si>
  <si>
    <t>#DayaangMatuwid goes to mar roxas, no doubt. His good when it comes to that ! God bless our country</t>
  </si>
  <si>
    <t>Kung si Binay ang President at may APEC,  for sure yung designer ni Nancy ang gagawa ng mga susuotin nila. #ShrekPaMore</t>
  </si>
  <si>
    <t>Binay and Mar ?? pati na comelec binili https://t.co/aPRs68Qyc3</t>
  </si>
  <si>
    <t>Nakakainis yung commercial ni Mar Roxas. Imbyerna! Sinungaling eh. ????</t>
  </si>
  <si>
    <t>Sen. Trillanes on VP Binay: Let the people judge him.</t>
  </si>
  <si>
    <t>#Fight4POE  to give way to Mar Roxas the way he did to Pinoy in 2010. Bayan muna bago sarili POE. https://t.co/eusAwKDqnc</t>
  </si>
  <si>
    <t>Du30= bad freudian slips, Mar=TRAPO,  Poe= NEWBIE, Binay= NO WAY, Miriam= past her prime. Pili lang.</t>
  </si>
  <si>
    <t>Grabe kayo kay binay ??????????</t>
  </si>
  <si>
    <t>Lol! Desperado manalo si Mar Roxas dats why!</t>
  </si>
  <si>
    <t>#dayaangmatuwid</t>
  </si>
  <si>
    <t>RT @JETTYFIERCE: Alma Moreno makes Nancy Binay sound like Albert Einstein.</t>
  </si>
  <si>
    <t>Sorry guys, wala daw kasi ilaw sa pwesto ni Binay kayo pumupunta sa unahan.</t>
  </si>
  <si>
    <t>Si binay lang ang agree sa political dynasty ??</t>
  </si>
  <si>
    <t>Si Binay? Lee Kuan Yew ng Pilipinas? ULOL.</t>
  </si>
  <si>
    <t>That's the reason why Binay is salivating to become the president! Ayaw namin sa MAGNANAKAW! #NoToBinay  https://t.co/HrecEiu9Qi</t>
  </si>
  <si>
    <t>6. #AintNoOther4thImpact</t>
  </si>
  <si>
    <t>7. Only Binay</t>
  </si>
  <si>
    <t>9. PH 2016</t>
  </si>
  <si>
    <t>10. Ateneo</t>
  </si>
  <si>
    <t>2015/11/22 03:33 PHT #trndnl https://t.co/dRwxiUtCOV</t>
  </si>
  <si>
    <t>Ang bias ng tvpatrol. Kawawang binay.</t>
  </si>
  <si>
    <t>Binay as blackey daw sa dots HAHAHAHAHAHA DI KO KINAYA BEH</t>
  </si>
  <si>
    <t>dapat pala di na namin hinintay si Binay,tagal e haha</t>
  </si>
  <si>
    <t>Bwiset ka Binay. Pinapatawa moko ng bongga HAHAHAHAHAHAHAHA</t>
  </si>
  <si>
    <t>Pagnanalo si Binay, hinding hindi na makakaahon ang Pilipinas. Ang choice mo bukas ay matatalo dahil bayad na bayad na ang masa voters.</t>
  </si>
  <si>
    <t>SAYANG POE ANG PILIPINAS KUNG WALANG DUTERTE NA NAMUMUNO .</t>
  </si>
  <si>
    <t>Sobrang hassle ni Binay ??</t>
  </si>
  <si>
    <t>@RolandoHoops binay :(</t>
  </si>
  <si>
    <t>Trabaho ng Kathniel na i-endorse si Mar Roxas. Pero hindi nila trabaho na pilitin kayo na siya ang iboto niyo. Ez ??</t>
  </si>
  <si>
    <t>MAR ROXAS: I DON’T NEED OFW VOTE https://t.co/9T9bfi1uml</t>
  </si>
  <si>
    <t>Nakay Mar Roxas din naman kung bakit siya nababatikos eh.</t>
  </si>
  <si>
    <t>Pesteng yan si binay nakakairita haha</t>
  </si>
  <si>
    <t>walang pagbabago hanggat walang si VP Binay #OnlyBinayUNAsaIlocos</t>
  </si>
  <si>
    <t>Partial. Teka nagdidikit si Du30 at Roxas? Dapat si  MDS yan ah aba! Hahahaa https://t.co/V9h8pXlrEb</t>
  </si>
  <si>
    <t>Calling Mar Roxas to concede also! Hahaha! ?? #DU31#HalalanResults https://t.co/yvya6laJHQ</t>
  </si>
  <si>
    <t>Anong Revolution kaya ang mangyayari kapag manalo si Mar roxas? #DuterteTillTheEnd #DU30</t>
  </si>
  <si>
    <t>Miriam Defensor-Santiago losing to this election really hurts BUT SEEING HER BELOW ROXAS &amp;amp; BINAY JUST SHOWS HOW LOW FILIPINO STANDARDS ARE.</t>
  </si>
  <si>
    <t>Luis: Boboto ko si Miriam. Ikaw?</t>
  </si>
  <si>
    <t>Me: Si Binay. Nakikita kasi kita sakanya.</t>
  </si>
  <si>
    <t>L: Ano corrupt?</t>
  </si>
  <si>
    <t>M: Sa itsura. HAHAHAHA</t>
  </si>
  <si>
    <t>EQ 2016 Political Predictions on Binay,Grace Poe and Chiz
https://t.co/TySseoVJRo https://t.co/62koAuFg06</t>
  </si>
  <si>
    <t>11:11 pumuti na sana ang binay family.</t>
  </si>
  <si>
    <t>Basta kahit sino sa kanila dalawa. Wag lang si Binay, Poe at Roxas. ??</t>
  </si>
  <si>
    <t>Tanggalin ang income tax Binay bobo ka ba San kukuha ng pondo ang gobyerno</t>
  </si>
  <si>
    <t>What? Binay I have never heard you answer your corruption issue. Paulit ulit kang tinatanong, never mo sinagot.</t>
  </si>
  <si>
    <t>Natawa ako sa trend na "Bring Cara Kendall to PH." Mas maganda siguro, "Bring Binay to Pluto."</t>
  </si>
  <si>
    <t>Oh Binay di ka ba kinikilabutan sa commercial mo!? Kapal grabe.</t>
  </si>
  <si>
    <t>Porket walang pambili ng pagkain, nognog na agad? Nandamay ka pa, Binay.</t>
  </si>
  <si>
    <t>"Poe tinanggihan si Mar Roxas." Pinaka good news ??????????</t>
  </si>
  <si>
    <t>#PiliPinasDebates2016 Ang gulo ng sagot ni Poe. Yung totoo? Ilalarawan ha.</t>
  </si>
  <si>
    <t>@izzaxxi binay</t>
  </si>
  <si>
    <t>Eh kaya naman pala under pala siya sa partido ni binay. Que horror!!! ????</t>
  </si>
  <si>
    <t>Binay,Poe, Roxas, Pacquiao,  Robredo https://t.co/1tlsPXQcHE</t>
  </si>
  <si>
    <t>#MarRoxas, you can't present yourself as Noynoy part2. You are not! That's why the masa can't capture  the@essence of your candidacy! Sayang</t>
  </si>
  <si>
    <t>Only Binay, I'm down on my knees I'm begging you please to come home' ??</t>
  </si>
  <si>
    <t>Binay Refuses to Concede Against Duterte in Presidential Race: Binay still not conceding to Duterte Vice Pres... https://t.co/tOkPNcMCyZ</t>
  </si>
  <si>
    <t>Binay balik kana :( ayaw magsuspend ni Peña :(</t>
  </si>
  <si>
    <t>napanoon ko na ung @taylorswift13  cornetto caramel shake commercial ang bilis lang mahaba pa ung kay binay na nognog, pandak ?? ?? hahahaha</t>
  </si>
  <si>
    <t>Partida may #DayaangDILAW pa yang kay Roxas pero nangunguna parin si PH VOTE DUTERTE ??????</t>
  </si>
  <si>
    <t>Nakakainis 'tong mga artistang maka-RoxasRobredo na nagsasabing hindi sila binayaran! Sinungaling.</t>
  </si>
  <si>
    <t>Mar Roxas : Bahala na kayo sa buhay niyo.</t>
  </si>
  <si>
    <t>Noynoy Aquino (P-Noy) : Wala pko akong alam dyan.</t>
  </si>
  <si>
    <t>Grace Poe : may bala... https://t.co/VFyxnWSrph</t>
  </si>
  <si>
    <t>Kairita commercial ni Binay.</t>
  </si>
  <si>
    <t>Mar Roxas: Bullet planting scheme has sown anger and fear | @alexisbromero</t>
  </si>
  <si>
    <t>Pakyu ka tlga Mar Roxas. Kumukulo dugo ko sayo!!</t>
  </si>
  <si>
    <t>PAKYU FOREVER! https://t.co/prs3oul8IZ</t>
  </si>
  <si>
    <t>Binay with reservations. https://t.co/fcMWOKHkEV</t>
  </si>
  <si>
    <t>RT @itsellalala: "Darker than binay's skin" HAHAHAHAHHAHA RIP Mar's presidential aspirations ?? https://t.co/JDi8H8I3W4</t>
  </si>
  <si>
    <t>@jabjimenez Hi sir, ang dami ko na pong friends na Duterte ang vote pero bakit Mar Roxas ang lumalabas sa President? PLEASE ANSWER</t>
  </si>
  <si>
    <t>"BREAKING: Binay can't believe he's losing" 
When we don't reach expectations nga naman :(((((((</t>
  </si>
  <si>
    <t>Mukhang napahiram na ni Cayetano at nakakuha na ng matinu-tinong PR Manager si Duterte. Si Mar Roxas kelan... https://t.co/JoZ4djiLeQ</t>
  </si>
  <si>
    <t>VP Binay is in Cebu today to visit the wake of Danao, Bohol Mayor Luis Thomas Gonzales who is his fraternity brother https://t.co/fHEXyN83nj</t>
  </si>
  <si>
    <t>[NATION] I'll not lead an uprising if Binay wins — Trillanes https://t.co/3wu25lfsZf | via GMA News</t>
  </si>
  <si>
    <t>Dahil sa commercial ni binay inaasar tuloy ako</t>
  </si>
  <si>
    <t>Yo guys, i use to live in makati so i can see the changes that binay made in that city</t>
  </si>
  <si>
    <t>Sobrang antok na ako. Pero ayokong matulog, baka kasi paggising ko bukas lamang na si Mar Roxas. ??????</t>
  </si>
  <si>
    <t>@heheyapple NKKLK HINDI KO NA ALAM KAPAG NANALO TALAGA SI BINAY OR SI MAR :(((( WALA NANG PAG-ASA PINAS. LALO NA SI BINAY GAGO MANGNANAKAW.</t>
  </si>
  <si>
    <t>@renzosaurus ok na yun at least gwapo... eh si BINAY? ampangit na nga corrupt pa?</t>
  </si>
  <si>
    <t>Ang pagibig ko sa'yo parang si Binay, di mo nakikita pag dumidilim na.</t>
  </si>
  <si>
    <t>@Lawyer_Punk Nognog term is indiscriminately coined before Binay's definition. Paghamak for those less and underprivileged. It's misnomer!</t>
  </si>
  <si>
    <t>User Actions   
Following
Karen Davil
PPCRV count as of 7pm 6.2M for Duterte, 3.8M Poe, 3.4M Roxas, 2.1M Binay and MDS 666,000</t>
  </si>
  <si>
    <t>Bakit ang tax ng mga taga call center sa Makati pumupunta?  Taga visayas naman ako.</t>
  </si>
  <si>
    <t>Binay...  Pakisagot</t>
  </si>
  <si>
    <t>Binay: Unlike my rivals who studied in exclusive schools abroad, I rose from poverty. I am product of public school system. #PHvote</t>
  </si>
  <si>
    <t>Babala: Mag-ingat kay Binay at sa campaign team niya. Baka magpuslit na naman ng notes yan at ma-delay na naman ang #PiliPinasDebates2016</t>
  </si>
  <si>
    <t>@UnangHirit Bakit pag dating kay Binay tahimik si Kalbo Clavio. Amoy pera ha</t>
  </si>
  <si>
    <t>SC: the CA was correct in it's decision using condonation doctrine in Mayor Binay's case. No abuse of authority there.</t>
  </si>
  <si>
    <t>Mar Roxas, kukunsultahin si Pnoy sa ilang isyu sakaling siya ang maluklok na pangulo.</t>
  </si>
  <si>
    <t>Palasyo, umalma sa banat ni VP Binay na ampaw ang 'Economic Gains' ng Administrasyon #MBCNetworkNews RH21 @FloranteRosales</t>
  </si>
  <si>
    <t>REPOST: Open Letter to Mar Roxas
‘GIVE IT UP, MAR, IF YOU CHEAT
YOU’LL DESTROY THIS COUNTRY’
By Manny Piñol... https://t.co/tu93mYz12V</t>
  </si>
  <si>
    <t>Sana ginawang judge narin anak nina Duterte, Poe, Binay at Santiago! WTF @ABSCBNNews @abscbndotcom ?????? https://t.co/56uvSlbD3S</t>
  </si>
  <si>
    <t>rodrigo duterte</t>
  </si>
  <si>
    <t>miriam santiago</t>
  </si>
  <si>
    <t>grace poe</t>
  </si>
  <si>
    <t>jejomar binay</t>
  </si>
  <si>
    <t>todo na ang labanan dito</t>
  </si>
  <si>
    <t>#ALDUBForbiddenLOVE Babala sa mga KawatAn na pulitiko Enrile,Binay, honasan, Estrada, Escudero etc, Mother of all corruption VP Jojo Binay</t>
  </si>
  <si>
    <t>Binay distances self from daughter's vote on Poe case https://t.co/HQ9mV0y9nQ https://t.co/5dRPU51IuH | via ABS-CBN News</t>
  </si>
  <si>
    <t>NAKAKATAKOT MATULOG BAKA PAG GISING NATEN SI ROXAS NA 1st! ???? #Duterte ???? #PrayForPH #HalalanResults #Halalan2016</t>
  </si>
  <si>
    <t>Huhu ang bad news naman nung top si Binay sa SWS survey...</t>
  </si>
  <si>
    <t>#Newsreport
Muling imbestigasyon vs VP Binay, aksaya lang sa oras ayon sa kampo nito | via Allan Francisco</t>
  </si>
  <si>
    <t>Nognog. Pandak. Tatak Corupt! Yan si Binay. ??</t>
  </si>
  <si>
    <t>Sa lahat ng palabas sa TV. Mas natatakot ako kapag pinapakita yung ad ni Binay eh. Hahahahahahahahaha ??</t>
  </si>
  <si>
    <t>Talambuhay ni binay</t>
  </si>
  <si>
    <t>Grabe sweetness ng #OTWOL pambawi sa bitterness ni #Amor tapos babasagin ng commercial ni #Binay.</t>
  </si>
  <si>
    <t>#BasagTrip</t>
  </si>
  <si>
    <t>@renccccc @carloliim vp.junjun  Binay</t>
  </si>
  <si>
    <t>@esionmercado @teddycasino I don't begrudge them of their rally paraphernalia. I hope protest wld be more on target like vs Binay or China.</t>
  </si>
  <si>
    <t>Matatakot lang ako sa delubyo if si Roxas or Binay mananalo. Pero kampante ako na hindi sila mananalo unlike before sa manok kong si Gibo.</t>
  </si>
  <si>
    <t>@mitosmagsaysay  Sen. Grace Poe does not know Duterte well enough; but she has more than enough time to learn more of him.</t>
  </si>
  <si>
    <t>@pinoymommy sis, remember Binay-Chiz? If GP is dq, he wouldnt have probs supporting Jojo anymore.</t>
  </si>
  <si>
    <t>MAR ROXAS: I DON’T NEED OFW VOTE https://t.co/LBXDOEKLGf</t>
  </si>
  <si>
    <t>Kung maka-kembot. Puta, binay naman. ??</t>
  </si>
  <si>
    <t>MAR ROXAS. #AyawSaDILAW</t>
  </si>
  <si>
    <t>Grabe Mar, nakikiparehas nala't patalastas ni Binay. ??</t>
  </si>
  <si>
    <t>She should have considered talking to Mar Roxas! https://t.co/SczDcBj5Or</t>
  </si>
  <si>
    <t>Ako lng ba and hindi natuwa sa bagong commercial ni binay?</t>
  </si>
  <si>
    <t>TraPOE NOT QUALIFIED!!!  #JunkTraPOE  Fifth disqualification case filed against Grace Poe https://t.co/BvzexFzM4b via @gmanews</t>
  </si>
  <si>
    <t>Sakit sa ulo na yung alam lang e manira kay VP Binay!!</t>
  </si>
  <si>
    <t>#MarRoxas: Walang #drama. #Trabaho lang. #RoxasRobredo2016 https://t.co/zBVKzeoSJz</t>
  </si>
  <si>
    <t>Grabeeee ka Binay ?????????????? #Nognog</t>
  </si>
  <si>
    <t>@theleolucas Happy birthday tatay binay!!!!????</t>
  </si>
  <si>
    <t>I feel insulted that Abbie Binay has a grander house than I when I probably make 10 times more, legally at least.</t>
  </si>
  <si>
    <t>Go: Duterte winning in Cebu shows the failure of LP's local allies to deliver votes to Roxas.</t>
  </si>
  <si>
    <t>#PHVote LIVE https://t.co/V6WdGcVNie</t>
  </si>
  <si>
    <t>Binoto niyo si Marcos kasi gwapo si Sandro? Bakit di niyo binoto si Binay? Gwapo din naman si Kai ah? #KpopHalalan2016</t>
  </si>
  <si>
    <t>pabirthday birthday nalang tong si binay ??</t>
  </si>
  <si>
    <t>LECHE TALAGA TO SI MAMA. KINIAKABAHAN NA NGA AKO E.</t>
  </si>
  <si>
    <t>ME:SINO KAYA MANANALO?</t>
  </si>
  <si>
    <t>MOM:SINO PA BA? ONLY BINAY????</t>
  </si>
  <si>
    <t>#12DaysBeforeKATHRYNsBDay</t>
  </si>
  <si>
    <t>@giannealberca Si binay lang pala makakapagpatibok ng puso mo HAHAHAHAHAHAHAHA</t>
  </si>
  <si>
    <t>Duterte as Catherine and Roxas as Scarlet:</t>
  </si>
  <si>
    <t>Roxas: Lalabanan kita! Sinisiguro kong walang boboto sayo!</t>
  </si>
  <si>
    <t>Du30: Desperate politician from hell!</t>
  </si>
  <si>
    <t>BELIEVE. WE GOT THIS. #MarLeniForTheWIN!!! #SwitchToMar #RoxasRobredo2016 #RoRo https://t.co/6vQ6wn2I9q</t>
  </si>
  <si>
    <t>Dw gatula ya prmi si Mar Roxas mag-hambal. You tryna sound makata, eh?</t>
  </si>
  <si>
    <t>#KayDUTERTEako Solid pa din kahit ano pang paninira gawin niyo! #PHVoteDuterte  https://t.co/XPqJxqQ9Px</t>
  </si>
  <si>
    <t>Convo with Tatay.</t>
  </si>
  <si>
    <t>T: Yang si Binay ang dapat presidente! (Pabirong sabi)</t>
  </si>
  <si>
    <t>A: Shut up! Don't talk to me.</t>
  </si>
  <si>
    <t>HAHAHAHA!</t>
  </si>
  <si>
    <t>sinisiraan niyo si digong kasi alam niyong laglag na kayo hahahaha jusq naman binay and mar ??????</t>
  </si>
  <si>
    <t>king ina talaga. nuknukan ng yabang netong si mar roxas</t>
  </si>
  <si>
    <t>Ang pangarap ni Mar Roxas na manalo, ay parang pangarap nila ni Korina na magka-anak; TALAGANG MALABONG MANGYARI!! #DuterteTillTheEnd</t>
  </si>
  <si>
    <t>BINAY:"Unlike regular sinners, the corrupt do not feel the need for forgiveness."PopeFrancis
https://t.co/t3Sz9J7nsz https://t.co/B59iVoaQSU</t>
  </si>
  <si>
    <t>3 IN 1 ANG LABANAN NGAYON.BINAY, ROXAS, POE VERSUS THE ONE AND ONLY MAYOR RODRIGO DUTERTE.GALINGAN NO SIR. 
PRESIDENT DUTERTE</t>
  </si>
  <si>
    <t>"@UlulYou: PANDAK
NOGNOG
INGKANTO
ITIM NA DWENDE
NOGNOG ULIT.
PERO MAY NAGAWA. YAN SI BINAY..." ULIKBA PA. PFT. PERO GUMANDA MAKATI. HAHAHA</t>
  </si>
  <si>
    <t>Why do people say that Duterte is bad and Mar Roxas is decent? The fuck? Are you guys blind?</t>
  </si>
  <si>
    <t>RT @xhinaRose: Others are going for Miriam bcoz accordingly, Duterte is "indecisive". I say, you're not a TRUE Duterte Supporter then. #Dut…</t>
  </si>
  <si>
    <t>RT @PilStarNgayon: Mayor Binay nakaiskor vs Ombudsman https://t.co/xcgsuCjT1b https://t.co/GF2xDzzKaI</t>
  </si>
  <si>
    <t>Si Binay Literal na may Kasalanan.</t>
  </si>
  <si>
    <t>‘GIVE IT UP, MAR, IF YOU CHEAT YOU’LL DESTROY THIS COUNTRY’ - An Open Letter To Mar Roxas https://t.co/YLMZRc8xPL</t>
  </si>
  <si>
    <t>Actually hindi lang naman si Roxas yung desperado eh, pati narin yung malalaking companies na babagsak pag naupo si Duterte as president.</t>
  </si>
  <si>
    <t>The only reason I can be removed from office would be the violation of the Constitution during my term as VP. #BINAY https://t.co/CFHBuNscHo</t>
  </si>
  <si>
    <t>Pakipulot naman #Poe ng inyong basura. #DU30 https://t.co/nwwFctz6qc</t>
  </si>
  <si>
    <t>Binay: LGU must be more conductive to business, open to investments. 
#PHvote</t>
  </si>
  <si>
    <t>Binay on empowering the lives of the poor.</t>
  </si>
  <si>
    <t>I cannot agree more. Informed choice? Wala ng iba, Mar Roxas! Kasama pa si Leni Robredo! #RoxasNa #RoxasRobredo2016 https://t.co/eb3KcNnSyT</t>
  </si>
  <si>
    <t>Nognog, pandak, panget, corrupt. Yan si Binay</t>
  </si>
  <si>
    <t>Grave to si binay lait na lait yung sarili. Una 'Nognog' ngayon naman 'pandak' baliw amp??</t>
  </si>
  <si>
    <t>Tsk. And you want to vote for fucking Mar Roxas? You must be an idiot. https://t.co/ErBqlo2PAi</t>
  </si>
  <si>
    <t>@edsMNL Pinakitang kumakanta sina MDS, Poe, Mar, and Binay actually.</t>
  </si>
  <si>
    <t>Ai ai delas Alas for #UNA! Nandito po ako bilang kaibigan ni VP Binay! #OnlyBinay https://t.co/YaDAosuS3a</t>
  </si>
  <si>
    <t>In his more than 20 years of government service, Mar Roxas was never implicated in any anomalies.
https://t.co/M1dDCES7DD</t>
  </si>
  <si>
    <t>Hindi tayo papabayaang mag hirap ni VP BINAY!</t>
  </si>
  <si>
    <t>Apparently, Grace Poe is on 2nd place and not Mar. Haha!</t>
  </si>
  <si>
    <t>Jake Ejercito, Sandro Marcos, Seb Duterte, Paolo Roxas. Who said Politics is a dirty thing? And then there's Junjun Binay. ha ha</t>
  </si>
  <si>
    <t>RT @DaangMatuwid_: .@lenirobredo: "Programs should not be leader-centered." #LabanLeni #RoxasRobredo2016  https://t.co/OzBvYzRipf</t>
  </si>
  <si>
    <t>APC and Koko were supposed to expose Binay and the country applauded them. Ngayon tuwa ni Binay, busy sila kakawalis ng kalat ni Du30.</t>
  </si>
  <si>
    <t>Ikaw talaga puno't dulo neto Mar Roxas, Kaya dapat sagot mo na BS namin. Mayaman ka naman eh.
#SoShutUpNaLangSeries 
#SoShutUpNaLangSeries</t>
  </si>
  <si>
    <t>#Ayantayoeh #Binay https://t.co/T8gMxuBUeJ</t>
  </si>
  <si>
    <t>What is the best news you could hear right now? — binay is dead! https://t.co/ZA7YedtyWy</t>
  </si>
  <si>
    <t>@MARoxas: Kayong mga magsasaka, kayo ang nagpapakain ng mga pamilya. Hindi tama na wala kayong pagkain sa inyong lamesa. #RoxasRobredo</t>
  </si>
  <si>
    <t>Paano po malulutas ang problema ng Kahirapan ?</t>
  </si>
  <si>
    <t>#Poe2016 #GracePoeKi #GobyernongMayPuso #WalangMaiiwan #PiliPinasDebates2016</t>
  </si>
  <si>
    <t>Mar Roxas as Darna: Ding, PUTANG INA, ANG BATO!</t>
  </si>
  <si>
    <t>si VP Binay na ang solusyon sa kahirapan #OnlyBinayPriority4Ps</t>
  </si>
  <si>
    <t>mapapamura ka nalang sa mga paninira ni binay</t>
  </si>
  <si>
    <t>Mga kawushuhan sa politika:</t>
  </si>
  <si>
    <t>3. Mar Roxas statement sa Laglag-Bala. 'Bullet carrier has to take responsibility' mygahd modus nga di ba.</t>
  </si>
  <si>
    <t>Duterte; 3-6 months! ??</t>
  </si>
  <si>
    <t>Poe; sa akin 1 month lang ??</t>
  </si>
  <si>
    <t>Binay &amp;amp; Roxas; ??????</t>
  </si>
  <si>
    <t>Miriam; Jusko ko! Kagaguhan na ito. ??</t>
  </si>
  <si>
    <t>Cayetano: Roxas, Malacañang behind the attacks vs. Duterte. | https://t.co/CaczwF9CtH</t>
  </si>
  <si>
    <t>@MaraDelina0088 BINAY KA DYAN XD HAHAHALOL</t>
  </si>
  <si>
    <t>Roxas, Binay, Poe, Miriam #MaGMAhalanTayoNgayongPasko</t>
  </si>
  <si>
    <t>Final sila na talaga ????????</t>
  </si>
  <si>
    <t>President:</t>
  </si>
  <si>
    <t>?5 Mar Roxas (LP)</t>
  </si>
  <si>
    <t>V.President:</t>
  </si>
  <si>
    <t>?5 Leni Robredo (LP)</t>
  </si>
  <si>
    <t>Partylist:</t>
  </si>
  <si>
    <t>?8 METRO... https://t.co/4Z6RRX2TC7</t>
  </si>
  <si>
    <t>If candidates were our family:</t>
  </si>
  <si>
    <t>DU30: hot-headed dad</t>
  </si>
  <si>
    <t>Leni: pacifying mom</t>
  </si>
  <si>
    <t>MDS: terror tita</t>
  </si>
  <si>
    <t>Grace:  mabait na tita</t>
  </si>
  <si>
    <t>Binay: kunsintidor na tito</t>
  </si>
  <si>
    <t>daf*ck mar roxas. hoooy grace poe ayaw jud og sugot. basin mubalhin jud ko ani ni du30 kung musugot ka.</t>
  </si>
  <si>
    <t>Hala??? BOBO ba si Mar Roxas, or BOBO lang?
Boboto mo 'to? 
#BOBOorBOBO? (at Barangay Ususan) [pic] — https://t.co/J4Grniofkz</t>
  </si>
  <si>
    <t>RT @ANCALERTS: What Mar Roxas learned in 2010 elections https://t.co/xmYlb4reLp  #Halalan2016 https://t.co/7HmaKkvwrT</t>
  </si>
  <si>
    <t>RT @senmiriam: [STAFF] Miriam also cites the Constitution, Article 18, Sec. 25 to argue the need for Senate concurrence on EDCA. https://t.…</t>
  </si>
  <si>
    <t>Kaya siguro nagboo ang mga LP sa sinulog kasi talo na si mar roxas! Go Binay! #binayforpresident #NogNogSinunog  https://t.co/4iFmkmgTr6</t>
  </si>
  <si>
    <t>Miriam doesn't deserve the 5th spot, nalamangan pa siya ni Binay, Poe at Roxas? Wtf</t>
  </si>
  <si>
    <t>It's only Mar Roxas who stood up against DUTERTE #iSaluteMarRoxas</t>
  </si>
  <si>
    <t>VP Binay hits Sen Grace Poe: 'I never abandoned my country' https://t.co/ncTPIv0Esw #PHVote https://t.co/jFnwJ94JHm</t>
  </si>
  <si>
    <t>Kung story to ni Binay, di kayo matatawag na bias. ??  #MMKIna</t>
  </si>
  <si>
    <t>@johnervinsuba Inlove sya kay Binay . &amp;lt;/3 swerte. AHAHAHA!</t>
  </si>
  <si>
    <t>@JbMavini @ItsGelicaa pagnanalo si binay POREBER mahirap na ang pinas baliw hahahah!</t>
  </si>
  <si>
    <t>Mas maganda pang iboto si Alma Moreno kesa kay Mar Roxas eh.??????</t>
  </si>
  <si>
    <t>Sana hindi totoo 'yung nabasa ko sa news feed ko na si Binay ang gusto ni Duterte manalo. Nakaka-turn off.</t>
  </si>
  <si>
    <t>San Juan &amp;amp; Makati - DO NOT LET LGU GOVERNANCE TURN INTO A FAMILY BUSINESS. No to political dynasties- Ejercito/Estrada &amp;amp; Binay. #2016PHVote</t>
  </si>
  <si>
    <t>@cnnphilippines @gergcahiles VP Binay para sa pagbabago go Sir</t>
  </si>
  <si>
    <t>Juicecolored, someone set clips of Mar's &amp;amp; Binay's awkward moments to EDM, and it's a hit! https://t.co/itI16OILBp https://t.co/7uXd9Bc7JN</t>
  </si>
  <si>
    <t>RT @LuuuhKneee: Nako Binay manahimik ka dyan</t>
  </si>
  <si>
    <t>Desperadong mar roxas. Nakakatakot ??????</t>
  </si>
  <si>
    <t>@kuyallan23 khit sino bsta wag lng si binay..??</t>
  </si>
  <si>
    <t>pati balat ng candy may pangalan ni binay wtf</t>
  </si>
  <si>
    <t>iboboto ko si binay kung kaya niya ayusin tong internet namin :'(</t>
  </si>
  <si>
    <t>Roxas at Robrero parehong pangalawa? Alam na this. Tae. Mas deserve pa dpat ni Miriam and Cayetano ang maging pangalawa sa P and VP. Hays</t>
  </si>
  <si>
    <t>Binay - KAHIRAPAN</t>
  </si>
  <si>
    <t>Miriam -ECONOMY</t>
  </si>
  <si>
    <t>Duterte - CRIMINALITY</t>
  </si>
  <si>
    <t>Poe - AGRICULTURE</t>
  </si>
  <si>
    <t>Roxas - TSINELAS NI KORINA.</t>
  </si>
  <si>
    <t>RT @Politiko_Ph: Binay’s birthday message for beloved ‘Ling’ | https://t.co/sZ9drCJkhs</t>
  </si>
  <si>
    <t>@Mocking_Gems1 it's a toss between Miriam and Binay when you talk about impressive resumés.</t>
  </si>
  <si>
    <t>Ayan nanaman yung mala-essay na sagot ni Poe!</t>
  </si>
  <si>
    <t>Iboto po si mar roxaS sa halalan??????</t>
  </si>
  <si>
    <t>#oppa #papa @ Jollibee Ligao https://t.co/N9Y3uLMoIC</t>
  </si>
  <si>
    <t>Putchaa talaga tong commercial ni Binay! #PSYLinlang</t>
  </si>
  <si>
    <t>Hindi ko talaga gusto si Mar Roxas noon pa man. He has something that really annoys me. Up to now. #AyawSaDILAW</t>
  </si>
  <si>
    <t>Leading pa rin si Binay sa SWS survey! PUNYETA PO</t>
  </si>
  <si>
    <t>Kahit naman nag pa-tattoo pa ng "Mar Roxas" yung KathNiel na yan di padin naman mananalo si Mar eh. So shut nalang ako #Election2016</t>
  </si>
  <si>
    <t>Gusto daw ung Morena at Matured. Okay Nancy Binay for Darna!</t>
  </si>
  <si>
    <t>Karamihan sa fans ni duterte hindi botante ?? tapos lahat naman ng fans ni roxas puro botante hmmmm.</t>
  </si>
  <si>
    <t>@newsbreakph These are all lies. I hope VP Binay proves them wrong. #OnlyBinayNangabakIlocos</t>
  </si>
  <si>
    <t>Only binay...only binay.... Woooohh tangina -_-</t>
  </si>
  <si>
    <t>"@GMANewsOnline: Sen. Poe signed ‘highly partisan’ subpanel report ‘based on lies’ – Binay camp http://t.co/UdSBJ2Po2R"weh?</t>
  </si>
  <si>
    <t>OWNING UP. Rappler apologizes to Mar Roxas for using an inappropriate pull quote. Please pass. https://t.co/D2hl8pcvLK</t>
  </si>
  <si>
    <t>@fragilenhlly si binay kay???</t>
  </si>
  <si>
    <t>RT @crimdotcom: only binay touches my skin, who touches yours?</t>
  </si>
  <si>
    <t>Hindi ko ipagkakatiwala ang bansa ko sa isang taong manyakis!</t>
  </si>
  <si>
    <t>6. Junjun Binay</t>
  </si>
  <si>
    <t>7. Ombudsman</t>
  </si>
  <si>
    <t>8. Mark Villar</t>
  </si>
  <si>
    <t>2015/10/9 19:17 PHT</t>
  </si>
  <si>
    <t>VP Binay. ?? https://t.co/U72gDTISPT</t>
  </si>
  <si>
    <t>hindi nakalimutan ni VP Binay na bumalik sa makati</t>
  </si>
  <si>
    <t>AY TANGINA KAYA PALA LUMALAPIT SI BINAY SA HARAP NG STAGE PARA NAKA TUTOK SA KANYA YUNG ILAW AMPOTA</t>
  </si>
  <si>
    <t>@JenicaaBabes Binay yan eh hahhaha</t>
  </si>
  <si>
    <t>aalamin ko ulit lyrics ng kanta sa commercial ni binay??</t>
  </si>
  <si>
    <t>jejomar binay is such a dick</t>
  </si>
  <si>
    <t>Di parin madadaya ni roxas at poe ang halalan. Mas matindi parin ang mga duterte fam ??</t>
  </si>
  <si>
    <t>@katrinaisidro ang sama mo sa height ko. Galit na galit nga ako kay Binay dahil sa ads nya. Nognog Pandak Laki sa hirap.</t>
  </si>
  <si>
    <t>Was VP Binay part of the process that lifted 7.7M Filipinos from poverty? Where was VP Binay these past 5 years? What did he do? #politicsph</t>
  </si>
  <si>
    <t>Mar Roxas for President? #AyawSaDILAW https://t.co/bxEBnVMFsi</t>
  </si>
  <si>
    <t>TANGINANG ONLY BINAY YAN! TANGINAN MO BINAY. ULIKBA, UNANO, DUKHA KA!</t>
  </si>
  <si>
    <t>Rappler may have apologized but the damage has been done. Next time Mar Roxas should think first before speaking on sensitive issues</t>
  </si>
  <si>
    <t>MAR ROXAS for the win!</t>
  </si>
  <si>
    <t>BINAY HINDI KANA MANANALO PUNYETA KA BABAYAD BAYAD KAPA ADVERTISEMENT MO</t>
  </si>
  <si>
    <t>Ano ka ngayon Mar Roxas?! Takot kana? Kase si DUTERTE talaga mananalo! &amp;lt;3</t>
  </si>
  <si>
    <t>Binay will have to wait</t>
  </si>
  <si>
    <t>RT @maeannelosbanos: Poe on Binay calling her american girl:"hayaan mo na sya saan sya mas ok.marami din akong pwedeng itawag sa kanya pero…</t>
  </si>
  <si>
    <t>RT @chippsdelight: anong kaibahan ni alma moreno kay binay? si binay nognog. si alma, moreno.</t>
  </si>
  <si>
    <t>#UNTVRepaso2015 CA dismisses Junjun Binay’s petition against Ombudsman suspension order [2-11-2015] [NY-A1860]</t>
  </si>
  <si>
    <t>Grave naman sila kay #Binay... Skin color is never the issue ???????? https://t.co/dVizXG6haS</t>
  </si>
  <si>
    <t>Vice Pres.Jejomar Binay is here in Ilocos.</t>
  </si>
  <si>
    <t>Mar Roxas in the house. I don't know, but seeing him feels so wrong. ??</t>
  </si>
  <si>
    <t>@nrhksh para kay binay haha</t>
  </si>
  <si>
    <t>Sana alam ni mar roxas yung mga pinagsasabi niya</t>
  </si>
  <si>
    <t>ugh saba mar roxas be</t>
  </si>
  <si>
    <t>Kanina sa Logic
Sir: Binay, score
Me: 93 %
Sir: Ba't ang puti mo? Kala ko maitim.  Are you related to vice pres?
Me: No Sir. ????????</t>
  </si>
  <si>
    <t>Duterte 631 814 Roxas 360 198 MALAYO LAYO NA HINDI NA TO MADADAYA!!!!!! YAYAYAYYAAYAY</t>
  </si>
  <si>
    <t>Mar Roxas is playing dirty. ??</t>
  </si>
  <si>
    <t>Tbh, si Korina Sanchez talaga nakakasira sa image ni Mar Roxas. Oks naman si Mar before until, he married Korina lolz</t>
  </si>
  <si>
    <t>Yung totoo Pnoy, Presidente ka na or Campaign Manager ni Sec. Mar Roxas?????
LET THE PEOPLE DECIDE
#LunetaDuterteCayetano</t>
  </si>
  <si>
    <t>Alma and manny for senator! Hahahahaha di ko kinakaya ang slate ni binay huhu</t>
  </si>
  <si>
    <t>VP Binay to kick off campaign in Mandaluyong  https://t.co/9bNpDf9Fyl</t>
  </si>
  <si>
    <t>For me, it isn't a wrong move for Binay to visit UPLB. It's a way for us, Iskolars ng Bayan, to really filter who among the...</t>
  </si>
  <si>
    <t>@maryannricafort @jojovenuts nagtago ilong ni binay nahiya</t>
  </si>
  <si>
    <t>Naguumpisa na ang dayaan, wag kami Roxas. Kaya cguro kampante ka kasi didikit ka kay Duterte. Wag kami. #DecideWith25</t>
  </si>
  <si>
    <t>@Ropositive badtrip kasi si mar roxas.  Hahahhahahah. Connect?</t>
  </si>
  <si>
    <t>RT @cnnphilippines: VP Binay criticizes administration for alleged underspending in Bohol https://t.co/t2jVuI4VOy https://t.co/NaoNX8so5W</t>
  </si>
  <si>
    <t>TSINOY: Sa loob ng trenta minutos … wala na kayong #KimHenares. #BINAY</t>
  </si>
  <si>
    <t>https://t.co/2nve0Mnqh1 https://t.co/b6OQCf3Yec</t>
  </si>
  <si>
    <t>#BINAY Tax-Free? Sino niluluko mo! ??????</t>
  </si>
  <si>
    <t>#PILIpinasDebate2016 #NoToBinay — watching Philippines Presidential Debate</t>
  </si>
  <si>
    <t>Bakit yung anak ni Binay di niyo pinapansin?? Ang unfair niyo ahh. Haha</t>
  </si>
  <si>
    <t>Si Binay gusto lang manira instead of answer issues ??????</t>
  </si>
  <si>
    <t>#BBM4VP #NoToLeni
May Miriam-Bongbong, Duterte-Bongbong, Poe-Marcos, at Binay-Marcos..
Pero sa kabila, Mar-Leni... https://t.co/o97ZfMzN6x</t>
  </si>
  <si>
    <t>Very simple and straight to the point recommendation from a fellow lawyer. Why not Duterte heed the advise? If he... https://t.co/X9W8ernPfD</t>
  </si>
  <si>
    <t>Yung crush mong parang si Binay, nung nakita mo sya parang wala ka nang ibang makita.</t>
  </si>
  <si>
    <t>"NAGBROWNOUT NA! PANALO NA SI MAR ROXAS PUTANGINA. RIP PILIPINAS" SABI NUNG TAMBAY...</t>
  </si>
  <si>
    <t>#JayRuiz grabe naman ang pabango ng mga #MarRoxas sau ah... #ABSCBNNEWS . San galing yang fake na survey nu? Eh mas lalo nainis sa inu tao!??</t>
  </si>
  <si>
    <t>@raggster @wawam Binay has hatak sa masa. Me charisma. That's what Mar is lacking. He needs to use facts and truths to dispel lies abt him.</t>
  </si>
  <si>
    <t>di ko alam kung plastic talaga si Binay ammp HAHA</t>
  </si>
  <si>
    <t>@inquirerdotnet @TarraINQ the truth will prevail. mapapatuyan din ng mga Binay na wala silang kasalanan.</t>
  </si>
  <si>
    <t>Wag nyo ikumpara si Binay kay Alma.... si Binay, NOGNOG... si Alma eh Moreno pa lang. Hahahahah!!! #prayforAlma</t>
  </si>
  <si>
    <t>hater nga pala ni Binay yung tatay ko HAHAHA</t>
  </si>
  <si>
    <t>Aldub is for real!! Pakyu binay! ???? #ALDubEBTamangPahahon</t>
  </si>
  <si>
    <t>na-basha, na-popoy, na-binay. oj</t>
  </si>
  <si>
    <t>respeto at tiwala algn tayo kay VP Binay di niya tayo papabayaan #OnlyBinayUNAsaIlocos</t>
  </si>
  <si>
    <t>Dear VP Binay:</t>
  </si>
  <si>
    <t>Why didn't you shield your own son from the temptations in Makati? Shame on you! The EQ Post https://t.co/zwKC5tSeWv</t>
  </si>
  <si>
    <t>Ayan na ang question about West Philippine Sea dispute against China. And Grace Poe's answer be like... #PiliPinasDebates2016</t>
  </si>
  <si>
    <t>[NATION] Here's what Mar Roxas has to say about "tanim-bala" https://t.co/x6aU5jClze | via ABS-CBN News</t>
  </si>
  <si>
    <t>Sen. Nancy Binay said she will be simply adopting Justices' dissent and will not be submitting written opinion. | via adrianayalin | via AB…</t>
  </si>
  <si>
    <t>TNGYNA! NASTRESS AKO SA PATALASTAS NI BINAY. 1st time ko napanood. PTI talaga. Hahahaha. Kasing itim nya yung background ha.</t>
  </si>
  <si>
    <t>BASTA AKO BOBOTO DAHIL IGLESIA AKO NI CTISTO, IKAW MAR ROXAS, KAKAININ MO YANG SINABI MO.. #OneNationWith25 https://t.co/SoPajkB6N8</t>
  </si>
  <si>
    <t>Maging isang "DUTERTE" sa mundong ito na puno ng "AQUINO at ROXAS"</t>
  </si>
  <si>
    <t>They know Mar Roxas very well! One ice cream said, "Congressman pa lang po si Mar, kilala na siya bilang mabait, matulungin. #RoxasRobredo</t>
  </si>
  <si>
    <t>Sabi nitong ni Binay laki siya sa hirap. Pero maraming namana. Ginagago ata ako nito. Barilin kita eh</t>
  </si>
  <si>
    <t>"Kung ako presidente kunin ko yan."
-Duterte to Cayetano
"kung ano presidente ipapapatay ko yan."
-Me to Binay
Tanginang paawa yan.</t>
  </si>
  <si>
    <t>Commission on Elections Chairman: Mar Roxas violates Philippine Omnibus Election Code on two... https://t.co/cyIZAsMDJb via @ChangePilipinas</t>
  </si>
  <si>
    <t>"liars go to hell" wag mag taka kung bakit sunog si binay :)</t>
  </si>
  <si>
    <t>Yes or No. But VP BINAY can't answer if he will do something to MAYOR DUTERTE.</t>
  </si>
  <si>
    <t>sino mga doctor dyan. di kaya overpriced yun? si binay ba may ari ng hospital? jusko naman</t>
  </si>
  <si>
    <t>#OTWOLLifeChanging</t>
  </si>
  <si>
    <t>Kuya Win asks Binay.</t>
  </si>
  <si>
    <t>Kuya Win: Gawa tayo ng interracial vid.</t>
  </si>
  <si>
    <t>Binay: Ano ikaw asian tapos ako black american?</t>
  </si>
  <si>
    <t>Mas tanggap ko pang si Poe or Santiago ang pumapangalawa kaysa kay Roxas. Seriously? Dayaan is real #DayaangDILAW #Halalan2016</t>
  </si>
  <si>
    <t>Di pa rin nag concede si Binay.</t>
  </si>
  <si>
    <t>Don't get me wrong. I'm not a Duterte fan. But what Roxas and the LB is doing to to pull him down is what i call INJUSTICE.</t>
  </si>
  <si>
    <t>Sorry but it really makes me sick seeing Duterte-Marcos post. I mean, really?</t>
  </si>
  <si>
    <t>RT @cnnphilippines: VP Binay traces roots on 73rd birthday https://t.co/V089Rrafzb https://t.co/8IRr2tjXdb</t>
  </si>
  <si>
    <t>All this attention-grabbing trash talk of Duterte is diverting us from Binay and the plunder cases against him. https://t.co/O3LLlsxT0K</t>
  </si>
  <si>
    <t>MAR ROXAS TUWID NA DAAN ???????? vote for mar!</t>
  </si>
  <si>
    <t>6. TwoDaysTo MAJAsty</t>
  </si>
  <si>
    <t>7. VP Binay</t>
  </si>
  <si>
    <t>9. Finding Dory</t>
  </si>
  <si>
    <t>10. Yellow Day</t>
  </si>
  <si>
    <t>2015/11/11 10:56 PHT #trndnl https://t.co/dRwxiUc1Xn</t>
  </si>
  <si>
    <t>Retweeted Pi.Eyy ? (@patwicksantos):</t>
  </si>
  <si>
    <t>commercial nanaman! antayin ko si binay #PBBTheBigNight</t>
  </si>
  <si>
    <t>Si Binay kasi, may alleged corruption cases lang. Ihambing mo kay PNoy na tuta, pasista, at tagasulong ng mga anti-mamamayang mga patakaran.</t>
  </si>
  <si>
    <t>Si Binay lakad ng lakad nagmamadali ata at babalik na sa Planetang Yekok. ???? #PiliPinasDebates2016</t>
  </si>
  <si>
    <t>yung tipong daming tao nakakagulo at nagkukumpulan kagabi sa MOA akala ko artista si Binay lang pala ??</t>
  </si>
  <si>
    <t>Stupid Binay. ??</t>
  </si>
  <si>
    <t>MAR PH 2016 
No contest! MAR SHINES  ALONE! Duterte, Poe n Binay, all unfit for the Presidency!
#PHVoteRoxas https://t.co/g13LO9tvYG</t>
  </si>
  <si>
    <t>Di ko matanggap that Roxas is next to Duterte and Santiago is on the last spot. ??</t>
  </si>
  <si>
    <t>RT @IvanGalzote: Disqualified na si Grace Poe :'(  puro kasi "Ayusin natin ang Pilipinas" hindi tuloy naayos yung  birth certificate niya</t>
  </si>
  <si>
    <t>PPCRV Presidential candidate results: (PARTIAL) as of 6:38
1 - DUTERTE-1,876,138
2 - POE- 1,080,183
3 - ROXAS-... https://t.co/WKY1iaot8w</t>
  </si>
  <si>
    <t>Binay has no integrity,asking for smething he himself avoided. Bakit nalimas mo n lahat ng pera? @mgvtrb @profmssyj  https://t.co/0AAzyGvWmT</t>
  </si>
  <si>
    <t>@pnppro1 @PNPLUPPO Force multipliers were mobilized &amp;amp; rendered patrol duties during visit of Vice PresJejomar Binay https://t.co/X4yZ00hYn3</t>
  </si>
  <si>
    <t>Binay: Gov’t exhausted all means to save OFW Zapanta’s life https://t.co/uOt8K6B85R | @YGonzalesINQ https://t.co/N1I8PdKIgx</t>
  </si>
  <si>
    <t>Di ko magets si binay. Pag nognog ba walang makain, pang hospital?</t>
  </si>
  <si>
    <t>"Binay: Ginawa para sa lahat"
LAHAT NG PERA. TANGINA MO SUPOT KA.</t>
  </si>
  <si>
    <t>Mao ni ako line up:
President: Rodrigo "DIGOY" Duterte
Vice President: Allan Peter Cayetano
Secretary: Grace Poe... https://t.co/GNPG9KoGhr</t>
  </si>
  <si>
    <t>Si Binay yung jowa mo na dahan dahan lang magsalita kasi baka madulas sya at mahuli mo syang niloloko ka nya</t>
  </si>
  <si>
    <t>@MrkJrmRvr Ikaw gutom Binay so share</t>
  </si>
  <si>
    <t>Sa pagpupursigi at pagtiya-tiyaga, nakaahon si Jojo Binay sa kahirapan. Ngayon, ikaw naman ang aahon sa karukhaan. #OnlyBinayInMakatiSanKaPa</t>
  </si>
  <si>
    <t>Binay hits rising poverty in E. Visayas https://t.co/gF4uxOsNgc #Manila #News #Asia</t>
  </si>
  <si>
    <t>See? Dad agrees with me. Our bet is Binay.</t>
  </si>
  <si>
    <t>@marohomjam si alden ky binay?</t>
  </si>
  <si>
    <t>LOOK: 'Binay' sign ala Hollywood rises on Banaue Rice Terraces https://t.co/0lhvaUlVWR https://t.co/OGUbkvsC2M</t>
  </si>
  <si>
    <t>Binay Gaming..... HAHAHAHAHAHA https://t.co/bpL4JiHvXa</t>
  </si>
  <si>
    <t>POE, SANTIAGO, &amp;amp; DUTERTE ! 
#president 
Si BINAY ? I don't know.</t>
  </si>
  <si>
    <t>Dapat Mar.</t>
  </si>
  <si>
    <t>? Poe: American</t>
  </si>
  <si>
    <t>?? Roxas: Clean Gov leader record</t>
  </si>
  <si>
    <t>? Duterte: Murderer</t>
  </si>
  <si>
    <t>? Defensor: Health Issues</t>
  </si>
  <si>
    <t>? Binay: Corrupt</t>
  </si>
  <si>
    <t>#PHVoteRoxas</t>
  </si>
  <si>
    <t>Burikat tong Ads ni Binay.</t>
  </si>
  <si>
    <t>@OfacialDionisia @noynoyaquino busy pa sya madam ipilit sa taong-bayan si Mar Roxas &amp;amp; Leni Robredo. LOL!</t>
  </si>
  <si>
    <t>Brigada News Update! - Binay, suportado ang dagdag budget sa K-12 - https://t.co/xsdqzxlk4T #brigadanews #brigadanewsfm</t>
  </si>
  <si>
    <t>@gmanewsbreaking @VPJojoBinay @amitalegaspi</t>
  </si>
  <si>
    <t>Pagbabago at kaunlaran kay VP Binay.</t>
  </si>
  <si>
    <t>#OnlyBinayHug</t>
  </si>
  <si>
    <t>News from abroad: some voters experienced getting the wrong data printed on their receipt. Mar Roxas' name appears despite not voting him.</t>
  </si>
  <si>
    <t>Thought he doesnt believe in AMLC?
VP Binay calls AMLC report 'false, misleading, wrong'
https://t.co/dh37bAkBvh https://t.co/58Fk8xb4U2</t>
  </si>
  <si>
    <t>RT @Itsmejodyyy: You're hating DJ because he's endorsing Mar Roxas? Seriously guys? Tsss.</t>
  </si>
  <si>
    <t>May nadaanan ako kaninang nakakaloka! Aba! May namimigay ng suhol kanina na 500. Si Binay daw ang iboto. -_-</t>
  </si>
  <si>
    <t>Wala na akong ganang matulog baka kasi pag-gising ko bukas si Mar Roxas na ang mananalo hay nako wag naman sana! #DayaangDILAW</t>
  </si>
  <si>
    <t>So GPL, like Binay, is scared of being onstage with the other candidates? ????</t>
  </si>
  <si>
    <t>hindi na magiging katulad ng dati kapag nanalo si Mar Roxas!!???? #Election2016 #Halalan2016 https://t.co/zFHZ5Nhn46</t>
  </si>
  <si>
    <t>So its Grace Poe's fault then? Hay Roxas.Lumaban ka ng patas. Pnagtatawanan ka na lng ng mga tao. #DuterteTillTheEnd #GracePoe</t>
  </si>
  <si>
    <t>BINAYle wala mo lang ang</t>
  </si>
  <si>
    <t>POEso ko</t>
  </si>
  <si>
    <t>Di bale</t>
  </si>
  <si>
    <t>MIRIAMi namang ibang pwedeng magbigay ng pulang</t>
  </si>
  <si>
    <t>ROXAS sa akin</t>
  </si>
  <si>
    <t>#DU30 na lang ako!</t>
  </si>
  <si>
    <t>hindi kami titigil sa pagsuporta kay Binay #OnlyBinayMagAangatSaTacloban</t>
  </si>
  <si>
    <t>#TV5Aksyon | Pagkwestyon ng Ombudsman sa TRO ng Court of Appeals laban sa suspension order ni Junjun Binay, ibinasura ng SC</t>
  </si>
  <si>
    <t>Kapag si MAR ROXAS ang nanalo as the president of the phillippines..i'm really 100% sure na may dayaan nangyari #AyawSaDILAW</t>
  </si>
  <si>
    <t>Pamabansang pabebe, Duterte. Sorry sir, but my vote is on Miriam. Could've been yours.</t>
  </si>
  <si>
    <t>@payeengg @kinley_ellama @chancegorg gaga ka paye si binay yun eh hahahahahaha</t>
  </si>
  <si>
    <t>It's now a mini ebook with a fun minus one video clip entitled "Si Binay o si Roxas o si Poe?"… https://t.co/uaEIetesD3</t>
  </si>
  <si>
    <t>May VIP pa? @ScevenDCN libre mo na ko binay ?? leche hahaha</t>
  </si>
  <si>
    <t>"Libreng SPAM sa inyong bag!" - Abby Binay #WTF</t>
  </si>
  <si>
    <t>When asked about Dr. Sylvia Claudio's call for her to release medical records re cancer, Sen. Miriam Santiago said she won't release them</t>
  </si>
  <si>
    <t>@liansabella can we exclude Binay? Haha. Also, I think it's only possible after 1 year due to restrictions for losing cands</t>
  </si>
  <si>
    <t>I stopped reading an article because Binay's ad pops up after every page. Annoying af https://t.co/TGBjL7Kn9E</t>
  </si>
  <si>
    <t>Oh Binay, stop romancing poverty and the poor. It's not the govt's job to magically get them out of poverty. Empower and educate them.</t>
  </si>
  <si>
    <t>Bakit puro Makati pinagmamalaki ni Binay, Dapat nga yung mga nagawa nya sa Pilipinas, kasi V-President sya eh. Hindi na mayor ng makati</t>
  </si>
  <si>
    <t>Mar Roxas "Shut up"..  Si DUTERTE Na, yun Panalo  ehh???? 
#Duterte</t>
  </si>
  <si>
    <t>Only VP Binay can lie so blatantly. He doesn't even hide it anymore. Does he think people can be so fooled? #PoliticsPH</t>
  </si>
  <si>
    <t>Wala ding kubyertos. Napakabadly staged naman nito. Kung ako si Binay, sisisantehin ko ang nag-isip nito. https://t.co/idLGKFHIPy</t>
  </si>
  <si>
    <t>@CelebrityBluff I-guest nyo naman po sila Sen. Roxas at VP Binay</t>
  </si>
  <si>
    <t>Team JoGe</t>
  </si>
  <si>
    <t>#CelebrityBluffYear3</t>
  </si>
  <si>
    <t>@_Tadashi_Hamada lumalamang si Binay ah. Haha</t>
  </si>
  <si>
    <t>Ramon Magsaysay Jr. on Mar Roxas #SwitchtoMar #RoxasRobredo https://t.co/JXQPj3MIlo</t>
  </si>
  <si>
    <t>Insult Roxas, Binay and Poe and nobody will bat an eye. An individual "disrespects" Duterte and everyone loses their minds ???? #Halalan2016</t>
  </si>
  <si>
    <t>lokong binay. dinamay pa tayo. ikaw lang nognog no.</t>
  </si>
  <si>
    <t>BAKIT DAHIL KAY BINAY ? XD HAHAHAHA . . 
MALAMANG MARAMING NAKURAKOT KAYA MAY PANTULONG , PERO KUNG WALA NGANGA :)</t>
  </si>
  <si>
    <t>VP Binay attends the unveiling of the Yolanda Memorial in Tacloban City. @sunstaronline https://t.co/T9NTvjzvtW</t>
  </si>
  <si>
    <t>Grabe, mga desperado talaga mga kalaban ni Duterte lalo na si Trillanes. Hays ???? DUTERTE OR NOTHING</t>
  </si>
  <si>
    <t>@mangunonmarkets Deduct 3m Picos votes given by Binay to Noynoy in 2010. Reason for Binay to expect Pnoy anointment in 2016</t>
  </si>
  <si>
    <t>"The current tax system puts too much burden on working class taxpayers and very little on well-off individuals." - VP Binay
#OnlyBinay</t>
  </si>
  <si>
    <t>Hala yung mga nag ccheer kay binay.. Seriously? Stupidity at its finest -.- #GodblessPhilippines</t>
  </si>
  <si>
    <t>Birds have the same feather, makes up a good feather duster ?? Binay must win to avoid the case, or at least delay... https://t.co/I1WqKIHtw4</t>
  </si>
  <si>
    <t>Why would Grace Poe even consider Dutere in spite of the evidence against him? Inexperience? Poor judgement? Sipsip sa lahat?  #NakuPOE</t>
  </si>
  <si>
    <t>nakng! tumakbo kana ngayong election talo mo pa si binay eh.??</t>
  </si>
  <si>
    <t>dati mahirap ang Makati ngaypn sobrang maunlad na neto.. dahil yun kay Binay!</t>
  </si>
  <si>
    <t>Pwede pa try? Pero sa ulo ni Mar Roxas! HAHAHA! https://t.co/xXeY9HHJQ4</t>
  </si>
  <si>
    <t>duterte at 88k</t>
  </si>
  <si>
    <t>roxas at 64k</t>
  </si>
  <si>
    <t>marcos at 100k</t>
  </si>
  <si>
    <t>robredo at 82k</t>
  </si>
  <si>
    <t>botante ako so pwede ako magupdate wag niyo ko i-sshut up ha lol</t>
  </si>
  <si>
    <t>Honasan says bec some VP choices backed out amid allegations vs Binay,he decided to run as UNA vice president as call of duty #VotePH2016</t>
  </si>
  <si>
    <t>"@ABSCBNNews: VP Binay tired of being 'the punching bag' - Abi http://t.co/W1OMH3Fa9U http://t.co/lORbeQEISU" just stop talking!</t>
  </si>
  <si>
    <t>Hindi lang pang matanda pati pang bata din! Yan ang VP BINAY ko!! Sobrang galing!!</t>
  </si>
  <si>
    <t>Mej nakakajirits pa rin yung ad ni Binay kahit paulit-ulit ko na napapanood.</t>
  </si>
  <si>
    <t>Okay pa ako kay aquino eh pero yung kay binay? Si kokey talaga! Lol :-D https://t.co/z41VHpf1a1</t>
  </si>
  <si>
    <t>Kung hindi pa ngayon ang tamang panahon para sa inyo, 'wag ninyong ipilit. Give up now Roxas, Binay and Poe. #OneNationWith25</t>
  </si>
  <si>
    <t>Parang dinegrade ni Binay yung mga taong gustong maging teacher. Tsk. Wrong move, Nogs! #NogNogHambog</t>
  </si>
  <si>
    <t>Don't cheapen the presidency,' Duterte tells Poe's camp - ABS CBN News https://t.co/Xsfzi0yw8y</t>
  </si>
  <si>
    <t>Ayyy.. So like the newest ad of mar roxas. Di mo kailangang may history ng pagkamahirap.. #tumfact #halalan2016</t>
  </si>
  <si>
    <t>Bakit si Mar Roxas? Simply because he's the most decent candidate. Kaya nyang kumain sa baso, at uminom sa plato.... https://t.co/hKZovIBxMD</t>
  </si>
  <si>
    <t>Who is worse? Binay and UNA or the whole Bayan Muna party list? Boto mga Pilipino!!</t>
  </si>
  <si>
    <t>Not a Binay supporter,but I remember when Jojo Binay had the same questions in UPLB before, and the response was different. #PiliPinas2016</t>
  </si>
  <si>
    <t>Davaoeño feels: Nakakatakot matulog. Baka pag gising namin, #1 na si Roxas. Wag naman sana. God forbid. PH VOTE DUTERTE #DU31</t>
  </si>
  <si>
    <t>No, I will never change my vote! and I will never ever switch to an incompetent Trapo!! ?????? DUTERTE TILL THE END https://t.co/2wsbnmKyBc</t>
  </si>
  <si>
    <t>@FeuPortraits and seriously merong Mar Roxas? *facepalm*</t>
  </si>
  <si>
    <t>Poe is not backing out, Binay is not backing out, Miriam is not backing out... so who is backing out? #PHVote2016</t>
  </si>
  <si>
    <t>Grace isn't joining forces with Roxas: I don't like the way they run the gov't</t>
  </si>
  <si>
    <t>https://t.co/0106rRcYPy</t>
  </si>
  <si>
    <t>@SenGracePOE https://t.co/cyObLMvOhD</t>
  </si>
  <si>
    <t>@tomas_md @bilbil grassroots, no one is as effective as Binay. 
Diyan tayo natalo kay Mar. Kasi look at past performance.</t>
  </si>
  <si>
    <t>Brigada News Update! - ‘Panibagong alegasyon ni Binay, imahinasyon lang’ - https://t.co/MQfGb3xYRw #brigadanews #brigadanewsfm</t>
  </si>
  <si>
    <t>"All supporters of Mar,Poe,and Binay are shit" -Mdm Echavez ??????</t>
  </si>
  <si>
    <t>sobrang wtf ng pr team ni mar roxas</t>
  </si>
  <si>
    <t>The anti-graft body has denied the appeal of Vice President Jejomar Binay’s son seeking to annul its previous... https://t.co/Y5uScbCHUq</t>
  </si>
  <si>
    <t>imyenlim: KATRINAMOYA_26: BINAY's Version: NOG NOG, PANDAK, LAKI SA HIRAP. Pero di tulad ng iba, madaming nagawa. #PSYBulag #PushAwardsKath…</t>
  </si>
  <si>
    <t>Grabe puro Binay at Duterte na lang ang issue.</t>
  </si>
  <si>
    <t>#RoxasQuitNow #RoRo2016 @MARoxas if you're so decent, then why can't you let people decide freely? You respect their right to, don't you?</t>
  </si>
  <si>
    <t>Ang tanga mo, Binay! Haha. ??</t>
  </si>
  <si>
    <t>Binay: That’s the problem. If what Roxas is saying is true, we won’t hear these complaints. The problem is execution.</t>
  </si>
  <si>
    <t>@merylejhames_ mas malala pa siya kay binay ??</t>
  </si>
  <si>
    <t>The BRAT PACK got the Marcos cronies ?? - Erap, Danding, Ongpin . Too bad Binay can’t join them. Tears for Escudero ?? https://t.co/dGuh3iFRaP</t>
  </si>
  <si>
    <t>Si Binay ganito ganyan nagawa sa Makati. Bumalik na lang siya sa Makati at dun naman pala siya pinaka productive ??</t>
  </si>
  <si>
    <t>Naku ha! Ang bilis ata maging 2nd ni Mar Roxas</t>
  </si>
  <si>
    <t>That's why its NO to Mar Roxas #RememberYolanda</t>
  </si>
  <si>
    <t>di ko makalimutan yung exhawsted ni binay</t>
  </si>
  <si>
    <t>Daniel Padilla endorses Mar Roxas hay wrong move bruh smh</t>
  </si>
  <si>
    <t>Duterte? Poe?  Binay? Mar?  Who to vote for? Everyone has personal defects in leadership and truthfulness. The worse is yet to come! ??</t>
  </si>
  <si>
    <t>RT @DiegoCunanan1: Tnginang mayweather to parang si mar roxas</t>
  </si>
  <si>
    <t>@tr1pnautic Indeed, and Binay denying the links between them is a manifestation of a cynical view of Filipinos.</t>
  </si>
  <si>
    <t>Ano minana Ni Binay? Kala ko mahirap Lang sila #binay</t>
  </si>
  <si>
    <t>#TV5Aksyon | VP Binay, bumisita sa mga biktima ng bagyo sa Pampanga https://t.co/3IpvDFR4Ys</t>
  </si>
  <si>
    <t>Hahahah! https://t.co/1AvQqOEhq3  #Halalan2016 #Binay #Binay2016 @BinayPaRin2016 @VPJojoBinay</t>
  </si>
  <si>
    <t>It will be a no shocker that Mar Roxas will win this coming election,  with all his machineries and below the belt dirty tactics.</t>
  </si>
  <si>
    <t>Tas sumabay pa sa inis ko yung pagmumukha ni mar roxas. hayufff!!! #DreamsNeverEndOnSNBO</t>
  </si>
  <si>
    <t>@mcclorymin binay.. Raf.. Paredes</t>
  </si>
  <si>
    <t>Si Mar Roxas ba kay pasimple ra mandaot smh</t>
  </si>
  <si>
    <t>Mar Roxas Grace Poe Jojo Binay ang bobo nu https://t.co/p9lV78S8xZ</t>
  </si>
  <si>
    <t>Si Binay lang ang laki sa hirap na pinamanahan ng magulang nya! Oh how to be like you binay? ???? #PiliPinasDebates2016</t>
  </si>
  <si>
    <t>@basha_____ si mar roxas may pakana nyan.</t>
  </si>
  <si>
    <t>MAR ROXAS!!!!???? huwat!?</t>
  </si>
  <si>
    <t>Mar Roxas is the most desperate presidential candidate this country has ever seen.</t>
  </si>
  <si>
    <t>MAR ROXAS: I DON’T NEED OFW VOTE https://t.co/eAWz6i91fQ via @wordpressdotcom</t>
  </si>
  <si>
    <t>NAKAKAASAR YUNG COMMERCIAL NI BINAY. Pota</t>
  </si>
  <si>
    <t>@mikparaiso ay di kasama yan. Pipili ka lang tlga wahahaha! Hulaan ko kay Binay ka? Haha</t>
  </si>
  <si>
    <t>I know many good, patriotic and intelligent supporters of Binay, Roxas, Poe, Santiago, Duterte, Honasan, Marcos,... https://t.co/a6ADZmFo3e</t>
  </si>
  <si>
    <t>Constitutional ang Edca</t>
  </si>
  <si>
    <t>PNoy vetoes SSS Pension Hike Bill</t>
  </si>
  <si>
    <t>Mar Roxas was declared to be a Datu</t>
  </si>
  <si>
    <t>(This is why we fight)</t>
  </si>
  <si>
    <t>#TV5Aksyon | Mar Roxas, 'di nababahala sa posibleng epekto sa kanya ng pagbasura sa panukala para sa dagdag-pensyon #News5Aksyon</t>
  </si>
  <si>
    <t>The "magikero." Binay: Ronnie Puno is a campaign adviser https://t.co/qzBRgAiu5o #PHvote https://t.co/knul9NGpLd</t>
  </si>
  <si>
    <t>Binay supporting the program that solves poverty</t>
  </si>
  <si>
    <t>I never thought ABSCBN and Mar Roxas would really be stooping down to gutter level by using children in their black propaganda!</t>
  </si>
  <si>
    <t>Basta nagpapasalamat nalang ako na hindi si Binay. Yun lang naman talaga ang concern ko. At wag kayo magquestion bat magiendorse si DJ</t>
  </si>
  <si>
    <t>I wonder who's behind the ads against Binay..</t>
  </si>
  <si>
    <t>Wag kayong magalit kay Binay kung bakit palakad lakad sya sa stage. Mahirap humanap ng anggulo at tamang ilaw! #PiliPinasDebates2016</t>
  </si>
  <si>
    <t>I'm sorry, Binay. But I think lahat ng lumalabas sa bibig mo ngayon ay BS.</t>
  </si>
  <si>
    <t>It's unfair to compare a medical practitioner who spent thousand of sleepless hours just to get that profession. What a poor analogy N.Binay</t>
  </si>
  <si>
    <t>Parang tanga yung ads ni Binay</t>
  </si>
  <si>
    <t>RT @icofania: Mar Roxas as Darna:
People: Darna, tulungan mo kami! Hirap na hirap na kami!
Darna: Oh ano, kasalanan na naman ng gobyerno …</t>
  </si>
  <si>
    <t>Is Binay running for reelection? Same pa rin kasi yung campaign material e. #makatiparin</t>
  </si>
  <si>
    <t>RT @PatamaPost: Kapag hindi mo niretweet to crush mo si Binay.</t>
  </si>
  <si>
    <t>2nd na si Mar Roxas, Bukas 2nd pa din yan. ??</t>
  </si>
  <si>
    <t>I'd this were a school Mar would be the nerd, Duterte the playground bully, Binay the cheater and Poe the exchange student</t>
  </si>
  <si>
    <t>If the presidential candidates are the judges</t>
  </si>
  <si>
    <t>Angel: Poe</t>
  </si>
  <si>
    <t>Vice: Duterte</t>
  </si>
  <si>
    <t>Robin: Mar</t>
  </si>
  <si>
    <t>FMG: Binay</t>
  </si>
  <si>
    <t>Sen Santiago: absent again</t>
  </si>
  <si>
    <t>#PGTDebate</t>
  </si>
  <si>
    <t>Kung magsanib pwersa si Mar Roxas at Grace Poe sa tingin nyo malalamangan ba nila si Duterte? Sabay daya pa...</t>
  </si>
  <si>
    <t>@jestertheflash</t>
  </si>
  <si>
    <t>Ang Bait kaya ni BINAY.Siya takot sa kuryente.Kaya gusto niya laging brown out.Para invisible siya.</t>
  </si>
  <si>
    <t>Mar Roxas "irrelevant" during Aquino administration. -- Mayor Duterte. @gmanews https://t.co/1MPb5bHKpN</t>
  </si>
  <si>
    <t>@inquirerdotnet @Team_Inquirer gawa ni Binay yan. platforms? para sa mahirap lang naman lagi</t>
  </si>
  <si>
    <t>Pakyu ka Binay. https://t.co/7lQySDdeF4</t>
  </si>
  <si>
    <t>Mga puzzy mo Mar Poe ug Binay!</t>
  </si>
  <si>
    <t>@DrewNadal that'll not be enough if sina binay win. I fear for the philippines</t>
  </si>
  <si>
    <t>@faithbanares  oo hahaha pati si binay</t>
  </si>
  <si>
    <t>Filipinos did the right decision to not hand the country to Binay or Roxas #PhilippinesElection</t>
  </si>
  <si>
    <t>"Marunong daw maglaba si Binay."
"Maglaba ng pera?" 
"Money laundering?" #PiliPinasDebates2016</t>
  </si>
  <si>
    <t>@tagasalog Sama-sama na sila under UNA. Nag-oath na sila kay Binay. Hehe. #dynastygalore @mrsunlawyer</t>
  </si>
  <si>
    <t>Binay: PH gained from APEC meeting https://t.co/BCB1Q7grc5 https://t.co/7KlRTMQpRA | via CNN Philippines</t>
  </si>
  <si>
    <t>@PhilippineStar the delay was cause by Mar Roxas not VP Binay #OnlyBinayIsLove</t>
  </si>
  <si>
    <t>Mas disente pa magisip 'tong si Binay kesa sa Presidente natin. Hays</t>
  </si>
  <si>
    <t>https://t.co/qKuvxGy7gv</t>
  </si>
  <si>
    <t>Binay downplays economic growth under PNoy gov’t | https://t.co/of2eD1U8Fe | Philippine News https://t.co/jWdsUzvjtR via @po_st</t>
  </si>
  <si>
    <t>Umm, who decided Cebu is Binay country again???? This pic was taken earlier, along SRP..i think today. But really? https://t.co/cz1y7pSWPW</t>
  </si>
  <si>
    <t>Retweeted Karlo+ (@karloSC101):</t>
  </si>
  <si>
    <t>DUTERTE TILL THE END https://t.co/wBEWR7ClYp https://t.co/H8uyW84FyI</t>
  </si>
  <si>
    <t>Mar Roxas is UNEDUCATED ?? #DuterteTillTheEnd ??</t>
  </si>
  <si>
    <t>Ano ba KathNiel sinisira nyo ang image nyo dahil kay Mar Roxas. Wala naman syang pake sa inyo hindi nga kayo pinagtatanggol sa publiko.</t>
  </si>
  <si>
    <t>Grabe every other commercial break pa halos itong campaign ads ni Binay. Shunga pa sa shunga na lang maconvince sayong shet ka.????</t>
  </si>
  <si>
    <t>@commondeathave when I woke up I was shocked that so many people in FB has already shared the blasted picture.. Binay will have us gutted</t>
  </si>
  <si>
    <t>Pwede yung Ad ni Binay pagkatapos na ng Oshopping ipalabas? ??</t>
  </si>
  <si>
    <t>@iamkarendavila @DawnZpost  dapat s maroxas manalo Hindi si duterte .Kong si duterte manalo Mag sisikayo bablik ang marshalo noon ..</t>
  </si>
  <si>
    <t>RT @RaulDGonzales: Na bibwisit ako sa political ad na ONLY BINAY! #1Mister5Misis</t>
  </si>
  <si>
    <t>Binay criticized @Team_Inquirer thrice today over AMLC report-Santa &amp;amp; Vigan,Ilocos Sur,and Bangued,Abra #VotePH2016 https://t.co/DnWOQAqDwV</t>
  </si>
  <si>
    <t>Excuse me Mr. Binay hindi namin katulad ang buhay niyo. Wala kaming access sa milyong milyong pera ng bayan na inangkin niyo.</t>
  </si>
  <si>
    <t>Kung sino pang Vice President siya pang kurakot! Yan si Binay!!! Tsk</t>
  </si>
  <si>
    <t>plastik ni mar roxas letse ??????</t>
  </si>
  <si>
    <t>Kaya nakakasuka panoorin tv ad ni Binay eh. Panay drama. https://t.co/NFyZtgw3v0</t>
  </si>
  <si>
    <t>I'm worried that we're not giving Binay the attention he deserves bec. we're distracted by Du30. #NoToBinay #NoToDuterte</t>
  </si>
  <si>
    <t>Mayor Binay (2010), Mayor Duterte (2016) muna sila ang mga mayor nga dumali kay Mar ??</t>
  </si>
  <si>
    <t>"Ako po ay inihalal ninyo bilang Vice President. Hindi nman po kayo nagsisi sa pagboto sa akin" -Binay U SURE BRAD? ???? #PiliPinasDebates2016</t>
  </si>
  <si>
    <t>ulet ulet pa yung commercial ni binay puta! ??????</t>
  </si>
  <si>
    <t>@mrschoiiiiiiiii HAHAHA. Oo be. Sarap nga patayin ng TV kapag yung Ad ni Binay yung nalabas. Nognog. Kingiba</t>
  </si>
  <si>
    <t>YES OR NO NALANG, BINAY BOBO MO ANG BOBO MO BOBO MO</t>
  </si>
  <si>
    <t>Sorry at di ako aware, pero para saan ung puna ni #Binay sa blue/navy blue dress ni Karen? Can someone enlighten me about it? #MDS2016</t>
  </si>
  <si>
    <t>Pota pati ang ICE WATER mar roxas rin? Yelo eh</t>
  </si>
  <si>
    <t>Mahahati yung vote kela Poe, Santiago, Duterte, Roxas. Kay Binay solid. Ano na. Wag naman sana. ??</t>
  </si>
  <si>
    <t>06-19-15
Senator Nancy Binay, you got it wrong via @rapplerdotcom http://t.co/OQTmu8FWGn</t>
  </si>
  <si>
    <t>RT @imcaceresgjon: DJP with Sec. Mar Roxas</t>
  </si>
  <si>
    <t>#PSYPagyanig https://t.co/W88SjiwBEa</t>
  </si>
  <si>
    <t>Di kami dadaanin sa #hugot pero ang daming #hugot pang Campaign TV Ad... #SakitSaTenga #UmayNaUmaySaCampaign #MarRoxas</t>
  </si>
  <si>
    <t>Binay #5SOSDAY  #5SOSFam #BestFanArmy #iHeartAwards ??</t>
  </si>
  <si>
    <t>@bandila the 1st mention of 'Abigail Binay' appears on your TL. Now is Trending Topic in Philippines! #trndnl</t>
  </si>
  <si>
    <t>The word "analyze" itself is too complex for Mar Roxas. You only need common sense. Ganun siya ka-basic.</t>
  </si>
  <si>
    <t>@StanPadua si ko kasi binasa. Wala ako gana pagdating sa binay na yan</t>
  </si>
  <si>
    <t>Ombudsman upholds criminal charges vs VP Binay, son https://t.co/FTZ4R70vwr https://t.co/CfbTVt6kTH</t>
  </si>
  <si>
    <t>WTF Philippines. Really? You'd choose Mar, Poe and Binay over MIRIAM? Outrage. #Eleksyon2016  https://t.co/5cryShYKfT</t>
  </si>
  <si>
    <t>Azar tong new commercial ni Binay eh...</t>
  </si>
  <si>
    <t>Itutuloy nya daw yung daang matuwid. Wag kami Mar Roxas. Hatawin kaya kita ng tuwid na kawayan.</t>
  </si>
  <si>
    <t>CA junks Junjun Binay's petition vs 2nd suspension order https://t.co/XTcc8xHPnC https://t.co/hv8pN2zI35</t>
  </si>
  <si>
    <t>Duterte's lead rn is Roxas and Poe's figures combined. 4% of clustered precints. Robredo have a fighting chance against Marcos. ??</t>
  </si>
  <si>
    <t>@Senyora nag-observe kami sa senate. At nakita namin si Sen. Binay. Di naman siya maitim.</t>
  </si>
  <si>
    <t>PPCRV - KBP TALLY
Partial/Unofficial result as of 5:50pm
Duterte          1,311,236    30.27%
Poe... https://t.co/2omZ2A0ViB</t>
  </si>
  <si>
    <t>ang plastik ni binay kay duterte nakakainis lumabas ang tunay na ugali</t>
  </si>
  <si>
    <t>"@cnnphilippines: VP Binay on prolonging terms and giving out Viagra http://t.co/RQhvpSMFnd http://t.co/rEmDuCPRTM" QUE HORROR! ??</t>
  </si>
  <si>
    <t>"bakit ang puti mo?"
"kase hindi ako kagaya ni binay."</t>
  </si>
  <si>
    <t>No way Mar Roxas can claim the fight is between him and Duterte. The same survey he depends on say. https://t.co/UjJ2kq200n via @bworldph</t>
  </si>
  <si>
    <t>Nilalait ang sarili sa mga ads. Naglalaro sa mga katagang "nognog pandak laki sa hirap" yan si binay tularan si binay
#NognogHambog</t>
  </si>
  <si>
    <t>Morales says she has reliable source to prove Binay pressured COA to delay report https://t.co/OySmeuueWn | @NCorralesINQ</t>
  </si>
  <si>
    <t>Grace madi-disqualify, Binay makukulong. MAR WALANG "K" MAGING PANGULO! - DUTERTE.  Alamin sa BULGAR! http://t.co/qqOjc1IEiA</t>
  </si>
  <si>
    <t>Roxas in N. Ecija, Binay’s guest candidates, Indonesia’s haze | 12PM wRap https://t.co/EsuPue0eq3 | via Rappler</t>
  </si>
  <si>
    <t>How come Mar Roxas has higher votes than Miriam??? Uhm??????? Anyare?????</t>
  </si>
  <si>
    <t>Kainis talaga yung commercial ni binay. Masyado nyang dinodown sarili nya. Feeling naman nya makukuha nya simpatya ng tao ??</t>
  </si>
  <si>
    <t>OnMay9:
?1. Binay
?2. Defensor-Santiago, Miriam
?3. Duterte
?4. Poe
?5. Roxas
That little shaded circle changes all!
#YouthForMiriam (c)</t>
  </si>
  <si>
    <t>Kabog ang gast talk round na yun ha.Bukod kay Papa Binay nanaman! Nakakaloka sya..Ang playtime!Sino ba ung blue?Hahah! #PiliPinasDebates2016</t>
  </si>
  <si>
    <t>6. MarisOnNingning FindingNiña</t>
  </si>
  <si>
    <t>9. Byron Scott</t>
  </si>
  <si>
    <t>10. Mabuhay Lane</t>
  </si>
  <si>
    <t>2015/11/11 11:51 PHT</t>
  </si>
  <si>
    <t>Nabbwiset ako sa commercial ni Mar Roxas.</t>
  </si>
  <si>
    <t>Bakit kay Mar Roxas ba yung 4 Ps? Dbah sa government yun? ???????? https://t.co/R6SeAAESYi</t>
  </si>
  <si>
    <t>Sandro woke up feeling heavy; looked and found nothing. He felt penetration; switched on the lamp &amp;amp; found Binay plowing him.</t>
  </si>
  <si>
    <t>#RP69FANFIC</t>
  </si>
  <si>
    <t>ash wednesday : puro ash mukha ni binay. nyare? ??</t>
  </si>
  <si>
    <t>Di ko alam ganun ka katanga Binay https://t.co/RgjPZ7Ioua</t>
  </si>
  <si>
    <t>Dapat panoorin ni Binay 'tong #GuroToPangulo</t>
  </si>
  <si>
    <t>annoying ni binay makareklamo kala mo di parte dati ng gabinete char masyado akong affected hahaha</t>
  </si>
  <si>
    <t>bakit ako hahanap ng kakampi, alam ko namang kaya kita, sumuko na nga yung supporter ni BINAY sakin ikaw pa ?... https://t.co/uYw9GEh5cr</t>
  </si>
  <si>
    <t>Tutulungan daw niya mga Nognog, paano ang mga moreno'morena? Hayst. Binay wag kame!</t>
  </si>
  <si>
    <t>Putang ina ano ba to -Mar Roxas hahahahhaa</t>
  </si>
  <si>
    <t>Tuwang tuwa ang mga puta na matatalo si roxas dahil lamang si duterte. Hindi to pbb mga tanga, bayan naten nakasalalay</t>
  </si>
  <si>
    <t>Nagresign na si VP Binay ang ubra ko wala pa nabawasan. #stockpile</t>
  </si>
  <si>
    <t>Nag kakagulo ngayon sa Brgy namin Kasi Binoto nila si Duterte Pero Ang lumabas sa Receipt si Mar roxas such a stupid #Election2016</t>
  </si>
  <si>
    <t>Bobo nalang boboto dito kay binay e. Eh kaso nga pala madaming bobong botante</t>
  </si>
  <si>
    <t>Nakakainis tong TV ad ni binay. Paawa effect</t>
  </si>
  <si>
    <t>Sobrang bilib ni Mar Roxas sa daang matuwid, in denial siyang may extortion na nagaganap sa airport. Feeling nya lahat to paninira lang. OK.</t>
  </si>
  <si>
    <t>By process of elimination, the anti-Roxas/Binay undecideds will go for Poe to prevent a Duterte presidency.
Was that so hard? ??</t>
  </si>
  <si>
    <t>Kahit anong gawin mo Mar Roxas, hindi ka mananalo. ?? #AyawSaDILAW</t>
  </si>
  <si>
    <t>Binay bigyan mo kami dito ng sobre pleaaaaase ??</t>
  </si>
  <si>
    <t>#NakuPoe can't you tell an insult from a compliment? Duterte said he was running cuz you're an American. Tapos you offer him a job?!</t>
  </si>
  <si>
    <t>I feel so sorry for Mar Roxas ??</t>
  </si>
  <si>
    <t>No sign of Mar Roxas' platform yet. What do you stand for and how will you do it? #GoNegosyoTalks</t>
  </si>
  <si>
    <t>Putangina nakakairita na kada pinapalabas yung ad ni Binay!</t>
  </si>
  <si>
    <t>As of 11:27 pm. Partial and Unofficial results for President</t>
  </si>
  <si>
    <t>DUTERTE- 12.9M</t>
  </si>
  <si>
    <t>ROXAS- 7.5M</t>
  </si>
  <si>
    <t>POE- 7.3M</t>
  </si>
  <si>
    <t>BINAY- 4.3M</t>
  </si>
  <si>
    <t>Here's what Mar Roxas has to say about #TanimBala https://t.co/3igVQG7izz https://t.co/2qGFAq1ZC2</t>
  </si>
  <si>
    <t>Yung ang tagal kong i-shade yung sa presidentiable. @senmiriam pa rin. Good luck @MARoxas &amp;amp; Grace Poe. ?? #Halalan2016</t>
  </si>
  <si>
    <t>seeing Mar Roxas on 2nd place and Miriam on last #MIRIAMforPRESIDENT #DayaangDILAW https://t.co/BkB2PcEk41</t>
  </si>
  <si>
    <t>Kadiri naman GLOC 9. Of all the presidentiables you could endorse, napunta ka kay Binay. ???? Sayang ka.</t>
  </si>
  <si>
    <t>@dzrhnews MBC DZRH exit poll 32,757 respondents Duterte 42%, POE 20%, Roxas 20 %. MARCOS 34%, ROBREDO 28% @TeamAFP</t>
  </si>
  <si>
    <t>HINDI SAYANG POE ?? #DU30</t>
  </si>
  <si>
    <t>@OhwellJoel92 Tubo b yn bka kawayan yn si Mar pauso lng yn eh. #OnlyBinayInMakatiSanKaPa</t>
  </si>
  <si>
    <t>Abby Binay for mayor.</t>
  </si>
  <si>
    <t>Korina Sanchez-Roxas on Roxas vs Duterte, "This is a battle between good and evil". https://t.co/DHGoOnKUpL</t>
  </si>
  <si>
    <t>Si Roxas grabe na nag spread ng black propaganda tapos si Duterte chill lang ??</t>
  </si>
  <si>
    <t>Nakakatulog pa ba yung babaeng nagsasalita sa paid advertisement ni binay? Puro kasinungalingan narinig ko eh.</t>
  </si>
  <si>
    <t>Not asking those who are voting for Roxas, Poe, or Binay to reconsider their vote. At least, pro-democracy.
Those for Du30? Please rethink.</t>
  </si>
  <si>
    <t>Currently stalking Jejomar Binay. Mapapamura ka talaga. ??</t>
  </si>
  <si>
    <t>mar roxas is sooo desperate</t>
  </si>
  <si>
    <t>Binay lied with the association with the said Ampatuan. Puro kasinungalingan, knew it Mauungat at mauungkat baho niyo. #PiliPinasDebates2016</t>
  </si>
  <si>
    <t>Mar Roxas on #tanimbala . I have no more words. https://t.co/eUO10jVpl7</t>
  </si>
  <si>
    <t>Si brian poe kinakampanya si Grace Poe porque't magkaapelyido biased ampotah wala na to</t>
  </si>
  <si>
    <t>"RT DonyaAlma: Kapag narinig nyo ang "Only Binay"
Ito lang ang masasabi ko...
"Buksan ang ilaw! Hihi"" ??????</t>
  </si>
  <si>
    <t>sana hindi maitoloy ang dayu ni mar roxas</t>
  </si>
  <si>
    <t>@GlendaEco Hahahaha kung si Binay yan ambon palang suspended na! Hahahahaha!</t>
  </si>
  <si>
    <t>Ayan nanaman commercial ni Binay...??</t>
  </si>
  <si>
    <t>Tangina nung commercial ni Nognog Binay. Puro pang NOGNOG, PANO NAMAN KAMING MAPUPUTI!!? Dapat pantay! RACIST AMPUTS! PAKYU KA NOG! ??</t>
  </si>
  <si>
    <t>Nahaharap sa isyu ng katiwalian ang mga Binay. Ano ang dito masasabi ni Edu Manzano na dating Vice Mayor ng Makati? https://t.co/DvVILB9j5i</t>
  </si>
  <si>
    <t>@mikoofalsa is this a tweet abt Binay? Or Pnoy? Or the rest of the boot-licking shit-faced people that the Filipinos elected as 'leaders'</t>
  </si>
  <si>
    <t>RT @alphatricia: Tanginang campaign ni Binay. Oy nognog lang pwede bumoto sakanya! RACIST HAHAHAHAHAHA</t>
  </si>
  <si>
    <t>RT @seeyara: Binay, halos 6 years ka ng VP. Bakit puro 'ginawa' mo para sa Makati as Mayor ang nasa campaign mo? Bakit wala yung 'ginawa' m…</t>
  </si>
  <si>
    <t>@equalizerpost @RRD_Davao eto pa! ang demonyo sa demonyo din nakikipagkaibigan! Sweet nga sila ni Binay!</t>
  </si>
  <si>
    <t>#Manila VP Binay: I’m in good health to finish 90-day campaign https://t.co/2iZq7KBcUm</t>
  </si>
  <si>
    <t>And may the next debate won't be as bias as I expect it to be ma @DawnZpost ?? #Duterte-Marcos or #Poe-Marcos https://t.co/E9M7rgI8Gm</t>
  </si>
  <si>
    <t>Binay says signing bidding approval forms is part of the mayor's functions, not necessarily proves he's already involved in falsifying info</t>
  </si>
  <si>
    <t>First Binay and now Arroyo. Goddamn Duterte, you need to get your shit together.</t>
  </si>
  <si>
    <t>Wala talagang amor sina mar sa taong bayan! Go vp binay!!! #binayforpresident</t>
  </si>
  <si>
    <t>On the issue of foundlings.</t>
  </si>
  <si>
    <t>Where did Grace Poe stands out???</t>
  </si>
  <si>
    <t>answer: for easy dramatization and emotional usage she adopted it.</t>
  </si>
  <si>
    <t>WAG POE</t>
  </si>
  <si>
    <t>"Teka, si Roxas binoto ko ah! Bakit si Duterte ang lumabas?! Ano to, dayaan?!
#EksenaSaPresinto
#MagingMapanuri
#PHVote
#Election2016</t>
  </si>
  <si>
    <t>Honasan on VP Binay: "No one can replicate him. He is genuine"</t>
  </si>
  <si>
    <t>Let's stop this madness! Tigilan na ninyo ang kabaliwang Duterte. Mag-Roxas na kayo, para sigurado! https://t.co/LxL4PVt8oM</t>
  </si>
  <si>
    <t>6. RMTs</t>
  </si>
  <si>
    <t>7. Grace Poe</t>
  </si>
  <si>
    <t>8. Maroon 5</t>
  </si>
  <si>
    <t>2015/9/17 07:56 PHT #trndnl http://t.co/dRwxiUtCOV</t>
  </si>
  <si>
    <t>Digong on Binay woes: He brought it on himself #Halalan2016 https://t.co/LUShIFAcoh</t>
  </si>
  <si>
    <t>Wag Poe si Mar Roxas. We don't owe him our jobs, our oversized Starbucks drink, our Uniqlo jeans, our plane tickets. We owe him nothing.</t>
  </si>
  <si>
    <t>RT @missalmazan: tonight on #BottomlinePH: Roxas. Poe. Santiago. Binay. Four names, one election.
https://t.co/Xz8iFrnUr3</t>
  </si>
  <si>
    <t>VP Binay, binati si Duterte - spokesperson
Pormal na umanong binati ni Vice President Jejomar Binay ang kanyang... https://t.co/YKNpBOY4PJ</t>
  </si>
  <si>
    <t>#HakotQueen GRACE POE. You are such a disGRACE! Vote buying 500php each tapos nag rent ka pa ng 170 bus? MAY PUSO? https://t.co/YeSFZvzfTc</t>
  </si>
  <si>
    <t>@aivan_sison yesterday duterte said he put sen poe as dswd sec if ever he win.. and poe said if she win also she put duterte as crmezar get?</t>
  </si>
  <si>
    <t>Presidential candidate Binay: ‘This is the eve of our freedom from poverty’ https://t.co/C8qE56hgaB #PHVote https://t.co/OS6jQi7y6G</t>
  </si>
  <si>
    <t>Kung hindi si Duterte, edi sino? Roxas? The fuck.</t>
  </si>
  <si>
    <t>Sequence of candidates: Santiago, Roxas, Binay</t>
  </si>
  <si>
    <t>PUTANGINA DUTERTE LEADING THE RACE WITH 88 THOUSAND VOTES ROXAS 60 THOUSAND VOTES</t>
  </si>
  <si>
    <t>"Only Binay, only Binay sino ba ang may nagawa na" shutek ilang commercial ba meron ka?! #lss</t>
  </si>
  <si>
    <t>Giit ni Binay, hihintayin muna niyang matapos ang bilangan ng lahat ng boto.</t>
  </si>
  <si>
    <t>Bat hate ba hate nyo si Binay ????????</t>
  </si>
  <si>
    <t>Naiinis ako sa binay na babae. Para namn may pake ako kahit di ako pansinin</t>
  </si>
  <si>
    <t>Ihanda mo ang sarili mo Binay. May dumadagundong na BOOOOO naghihintay sayo dito sa Cebu!</t>
  </si>
  <si>
    <t>Admin Toffy</t>
  </si>
  <si>
    <t>Duterte or Roxas...still undecided.</t>
  </si>
  <si>
    <t>.@OmbudsmanPh says it has authority to investigate VP Binay even if he is an impeachable officer</t>
  </si>
  <si>
    <t>Paggamit sa mga bata: kung ganito pala ang pagiging disente, huwag na oyy. DUTERTE TILL THE END</t>
  </si>
  <si>
    <t>I'll not lead an uprising if Binay wins — Trillanes https://t.co/1Sx9dK1J25</t>
  </si>
  <si>
    <t>Its black propaganda .. black means Binay ? Lack of kakayahan c Mar, Propaganda means Puro Ganda lang si Poe ? Hahahaha #PHVoteDuterte</t>
  </si>
  <si>
    <t>Villar and Binay have the same campaign strategies, target nila ang TV-Audiences.</t>
  </si>
  <si>
    <t>Sana manalo sila Mar Roxas and Leni Robredo!?? RORO RISING.</t>
  </si>
  <si>
    <t>LOOK: ‘Binay’ sign ala Hollywood rises on Banaue Rice Terraces https://t.co/tGVduGAarm #publicopinions</t>
  </si>
  <si>
    <t>Binay and Roxas never failed to annoy me. Every single time.</t>
  </si>
  <si>
    <t>RT @News5AKSYON: VP Jejomar Binay at mga kasama sa UNA nanguna sa pag-alala sa Bagyong Yolanda sa Tacloban kahapon. #aksyonsaumaga https://…</t>
  </si>
  <si>
    <t>RT @RandomTweetsPH1: Mar Roxas first choice was Alden. But he couldn't get him. So naghanap ng SECOND CHOICE at CHEAPER. Daniel Padilla?????? …</t>
  </si>
  <si>
    <t>Akala naman ni Mar Roxas nung kinuha niya ang "KATHNIEL" para i-endorse siya dadami boto niya? Ulol, walang maniniwala sa'yo. Tanga mo po.</t>
  </si>
  <si>
    <t>VP Jejomar Binay: Marunong po akong maglaba, mamalantsa ...
Me: Wag kang magpresidente. Magkatulong ka. :(</t>
  </si>
  <si>
    <t>MDS, DUTERTE, OR POE! GO NA GO NA WAG LANG MAR OR BINAY PLS. LALONG LALO NA WAG BBM FOR VP!!!!!!!!!!!!!</t>
  </si>
  <si>
    <t>Presidentiable bet Mar Roxas, dumating na sa Roxas City, para bumoto. #ElectionWatch2016 #BotoMo2016 @DZAR1026</t>
  </si>
  <si>
    <t>WATCH: Trillanes explains why VP Binay lied in his campaign ad https://t.co/6WQt1J1UO2 https://t.co/blBRxZg7hK</t>
  </si>
  <si>
    <t>Last week si Binay ngayon naman si Mar. Cant wait for Duterte. Duterte tard aketch ?? #WantedPresident</t>
  </si>
  <si>
    <t>Grabe nag movie lang kami paguwi may paganap na si mar roxas.  Ibang klase. Tsk tsk.</t>
  </si>
  <si>
    <t>RT @iamAlyloony: Sa mga nagiisip bumoto kay Mar Roxas, aba'y pagisipan niyo maigi. Kung ito presidente natin, magbubulagbulagan lang. https…</t>
  </si>
  <si>
    <t>Grace, Chiz back on top; Binay falls 10 points to 2nd - Manila Bulletin https://t.co/JGFVLmtEPE</t>
  </si>
  <si>
    <t>Poverty not corruption is the moral problem of ze Philippines - VP Binay https://t.co/wDotbadW5E</t>
  </si>
  <si>
    <t>BINAY:The Politicalization of Mamasapano.</t>
  </si>
  <si>
    <t>Can't they not let our 44 heroes rest in peace? https://t.co/Z5ULRezcFV</t>
  </si>
  <si>
    <t>Binay is expected to answer corruption allegations hurled vs his family during campaign launch in Mandaluyong. | Jorge_Carino | via ANC ALE…</t>
  </si>
  <si>
    <t>@DZMMTeleRadyo's 5-part interview with MAR ROXAS at #DZMMTeleIkawNaBa. Watch: https://t.co/xZDJabHKgD https://t.co/wfYPck12Fz</t>
  </si>
  <si>
    <t>Ang bobo-bobo bwiset, sinong maniniwalang mas mataas ang boto nila Roxas at Binay kay Miriam? San kayo kumukuha ng pag iisip jusme</t>
  </si>
  <si>
    <t>My rudeness and being sarcastic is influenced by the politician who fight oppressors. Such politicians are Duterte and Miriam Santiago.</t>
  </si>
  <si>
    <t>Don't tell me Mar Roxas will win the Presidential Election?</t>
  </si>
  <si>
    <t>Binay di pa ako tapos sayo. Mamaya. Hahahahahahahaha.</t>
  </si>
  <si>
    <t>AMAY BISAYA REPORTEDLY CHALLENGED ROXAS, BINAY, DUTERTE &amp;amp; POE TO A "FRIENDLY" DEBATE BUT HE BEGS OFF FACING SANTIAGO https://t.co/r9tsZiXG6K</t>
  </si>
  <si>
    <t>@ABSCBNNews si binay lang nakarMdam</t>
  </si>
  <si>
    <t>Mar Roxas Leni Robredo</t>
  </si>
  <si>
    <t>Expanded Senior Citizen Act 2010 https://t.co/OdMDVZrZCV</t>
  </si>
  <si>
    <t>RT @ihateposh: If VP Binay &amp;amp; Sec. Jun Abaya were both engulfed in flames &amp;amp; you only had one fire extinguisher, sa'n mo ito itatago?</t>
  </si>
  <si>
    <t>LT BINAY #PushAwardsKathNiels</t>
  </si>
  <si>
    <t>Bwisit tong bagong commercial ni binay.??</t>
  </si>
  <si>
    <t>NOGNOG is a racial slur used by PNoy and Roxas tisoy &amp;amp; conyo supporters against Jojo Binay. same as "Nigger" @aupijuan @roychellesychua</t>
  </si>
  <si>
    <t>The Filipino people have suffered so much already. Voting for Mar/ Poe/ Binay is just adding insult to injury. #DuterteCayetano #Duterte2016</t>
  </si>
  <si>
    <t>@mgvtrb puro naman self-proclaimed analyst kapag kay Binay.  @Ilovetippee @ANCALERTS</t>
  </si>
  <si>
    <t>2015/10/6 12:15 PHT</t>
  </si>
  <si>
    <t>For those ready to destabilize Mar-Leni team up, sorry, it doesn't ring a bell. I'm #RoxasRobredo all the way!</t>
  </si>
  <si>
    <t>Mar Roxas, nangakong paiiralin ang batas kahit sa mga makakasuhang kapartido https://t.co/jpCpRVTjaQ https://t.co/D3QF6hwCGE</t>
  </si>
  <si>
    <t>Wait lang napa-cringe ako sa paawa effect ni Binay</t>
  </si>
  <si>
    <t>My thoughts on this: 
My Question: On what aspect does Duterte is much worse than Binay, if become president?... https://t.co/AWwghx5Ro6</t>
  </si>
  <si>
    <t>Now, I admire Poe, Binay, and Santiago more, who ignored a selfish cry, clearly not for unity. Let the people decide!
#DuterteTillTheEnd</t>
  </si>
  <si>
    <t>@DJGelo27 iba si binay. ??</t>
  </si>
  <si>
    <t>Well, @SenGracePOE it depends on HOW you pronounce "gutom"!
Kill hunger or the hungry?
Hehe! #PHVote #Halalan2016 #PHVotePoe
@Politiko_Ph</t>
  </si>
  <si>
    <t>@MengAlejandrino hayop ka tlga hahhahahahaha!!!. Kengena nun ni binay eh hahahah</t>
  </si>
  <si>
    <t>Nancy Binay voting against Grace Poe's Filipino citizenship. #desperatemoves ??</t>
  </si>
  <si>
    <t>FULL STORY: senmiriam defends reso stating EDCA is invalid without Senate concurrence https://t.co/G9cmjrN1l2 https://t.co/InyhScGs90</t>
  </si>
  <si>
    <t>Team Daang Matuwid energy cuts across twitter world. Let's keep it trending tweeps! #RoxasRobredo</t>
  </si>
  <si>
    <t>Hindi pabor sa death penalty si Binay at Roxas. Paano kasi sila yung mabibitay after ng termino nila. Mga hayop!! Wag sana kayong maupo.</t>
  </si>
  <si>
    <t>Mar Roxas is delusional AF!!! #NotoMarRoxas</t>
  </si>
  <si>
    <t>ANO BANG PINAGLALABAN NG NOGNOG CHUCHU NA AD NI BINAY?</t>
  </si>
  <si>
    <t>Base on the Unofficiall and Partial Countings Baka si Grace Poe at Davao City Mayor Digong ang mahigpit na magkalaban dito.</t>
  </si>
  <si>
    <t>Naiireta ako sa mga TV Ads ni Mar Roxas, andami halos sunod sunod lahat ng TV Ads nakakabwiset.
#AyawSaDilaw
#KultongDilaw</t>
  </si>
  <si>
    <t>Trending topic na #AyawSaDILAW #Pnoy #MarRoxas mahiya kayo ohh every filipinos kinakahiya kayo...lahat kami galit sa inyo</t>
  </si>
  <si>
    <t>Parang malayo sa inaasahan ko yung result. Si Duterte, Miriam and Poe ang sa palagay kong maglalaban eh.</t>
  </si>
  <si>
    <t>Binibida na naman si mar roxas hayy</t>
  </si>
  <si>
    <t>Sa totoo lang Mas Maganda mamahala ang pamilyang Binay Sa atin .. Pag Nawala Ang Binay Wala Ng Libre Ang Makati... https://t.co/qpCRfDZa4v</t>
  </si>
  <si>
    <t>Lumilipad na naman ang isip niyo. Oh oh oh. Mar at binay.</t>
  </si>
  <si>
    <t>Nag didivert nman si BINAY! para nga sana  maliwanagan ang lahat eh! Anebeyen.</t>
  </si>
  <si>
    <t>#Election2016 Campaign style should be like Miriam's no fuzz, no face on TV. Nakksuka na drama ni MarEpal, Binay at GPoe s TV. Papogian lng.</t>
  </si>
  <si>
    <t>@marloucleoh TSK INUNAHAN NA KAYO NO BINAY KAMI PALA EH</t>
  </si>
  <si>
    <t>Witness: Bidding for Makati projects under Elenita Binay a sham https://t.co/BZpq3CuCHC | @MJcayabyabINQ https://t.co/jNHGC6t3NX</t>
  </si>
  <si>
    <t>Ginising ng commercial ni Binay yung diwa ko eh. Nakakainis.</t>
  </si>
  <si>
    <t>I'm voting for Mar Roxas. He is the only good choice for president. #Roxas2016 #RoxasRobredo2016  https://t.co/TXVFfEzm0N</t>
  </si>
  <si>
    <t>@CJPND si binay di na daw kelangan ng abo.</t>
  </si>
  <si>
    <t>Ako: pumikit ka</t>
  </si>
  <si>
    <t>Sya: andilim. Bakit ganyan ba kadilim mo pag wala ako?</t>
  </si>
  <si>
    <t>Ako: hinde ganyan kadilim si binay</t>
  </si>
  <si>
    <t>The Office of the Ombudsman has affirmed the criminal charges against VP Binay and Mayor Jun Jun Binay for the Makati Carpark project.</t>
  </si>
  <si>
    <t>Walang iiwang pilipino - Grace Poe
"Pero bat iniwan nya ko" :(</t>
  </si>
  <si>
    <t>Jugs ba talaga o Binay?</t>
  </si>
  <si>
    <t>Yung totoo?</t>
  </si>
  <si>
    <t>Pakyu ka Mar Roxas gago ka lahat ng mura bagay na bagay sayo tangina ka magsama kayo ni Noynoy</t>
  </si>
  <si>
    <t>Poe camp conditioning minds of public. Ang galit, talo.&amp;gt;Disqualifying Poe has nothing to do with Mar Roxas - Guanzon https://t.co/QvVdoxzzqu</t>
  </si>
  <si>
    <t>@imcessfederico trillion yan ! Wala eh... Only binay hahahahahhahahahaha ????</t>
  </si>
  <si>
    <t>Ano ba naman ung tv ad ni binay nognog ??????</t>
  </si>
  <si>
    <t>The Informations against Binay, Sr., an impeachable officer, will be filed after the expiration of his term as Vice-President.</t>
  </si>
  <si>
    <t>TANGINA GISING MGA PILIPINO DINADAYA NA KAYO NI MAR ROXAS #DayaangMatuwid</t>
  </si>
  <si>
    <t>RT @ayeemacaraig: Binay on Senate probe: Nung umpisa not politically motivated, ladies and gentlemen, ngayon kandidato na sila. 
#PHvote</t>
  </si>
  <si>
    <t>@JmieFDR then explain Nancy Binay.</t>
  </si>
  <si>
    <t>Ang drama ng ads ni Binay pucha. Haha</t>
  </si>
  <si>
    <t>Makataong pagbabago ang hatid ni @SenGracePOE</t>
  </si>
  <si>
    <t>#GracePoeAKO https://t.co/U2eMgJqzp2</t>
  </si>
  <si>
    <t>Despite One Cebu's fallout with UNA, Gwen still supports Binay for president. Read here: https://t.co/N8hTRgy1Lz https://t.co/SUEsaJpTSr</t>
  </si>
  <si>
    <t>Filipino Netizens Angry Over Viral Video of VP Binay Handing Out Cash https://t.co/uQkcSP982B via @YouTube</t>
  </si>
  <si>
    <t>"Nognog, Pandak" aish naiirita na ako sa ad ni Binay. STAHP</t>
  </si>
  <si>
    <t>PH voting system, Binay vs Poe, Twitter woes | 12PM wRap https://t.co/acEgZGWY8V</t>
  </si>
  <si>
    <t>Sumakto pala no? Ahas si Binay!  https://t.co/DT01GdH0ms</t>
  </si>
  <si>
    <t>Si Binay.</t>
  </si>
  <si>
    <t>The Boss na alert for raid yung office coz dubious transactions. Gets things done but back alley channels.</t>
  </si>
  <si>
    <t>#horriblebosses</t>
  </si>
  <si>
    <t>Pacquiao: Binay destined to become president https://t.co/8N9PA4LAlp https://t.co/uJ8YmFqMxO</t>
  </si>
  <si>
    <t>subukan mo mandaya Roxas @MARoxas magkakamatayan na tayo! #DuterteMarcos #Election2016 #Halalan2016 #HalalanResults #DayaangDILAW</t>
  </si>
  <si>
    <t>@puza65 @vickygarch imo. he has done more harm than good to Bauan because of the Hacienda Binay allegations.</t>
  </si>
  <si>
    <t>Roxas calls Binay ‘Denial King’ - Read: https://t.co/hbwxtUyW2B #BeFullyInformed https://t.co/P2HmNmFnKf</t>
  </si>
  <si>
    <t>Roxas seeks unity dialogue with Poe Grace not withdrawing from race https://t.co/XZvcVaoCmX</t>
  </si>
  <si>
    <t>RT @kimolarde_: Kapag si Mar Roxas ang nanalong presidente, hayahay si Korina. Havaianas na daw ipapamigay nyang tsinelas. Hahahahahahahaha…</t>
  </si>
  <si>
    <t>@hapeeshart @espethespy hahahaha. Ohh. Grabe sama ng loob kay binay. ??</t>
  </si>
  <si>
    <t>i wonder kung hindi kaya nila (kn) inendorso si mar roxas, at kay duterte sila. mababash kaya sila ng ganyan ngayon?</t>
  </si>
  <si>
    <t>walang pinipili walang iniiwan, VP Binay kaya yan! #OnlyBinayWinner Only B1NAY</t>
  </si>
  <si>
    <t>Yananaman yang commercial ni binay</t>
  </si>
  <si>
    <t>Binay brushes off swipes from Roxas, Aquino https://t.co/HLwClTx5A8 | via INQUIRER</t>
  </si>
  <si>
    <t>Tuloy tuloy mo lang ang mga magagandang gawain VP Binay di ka namin iiwan</t>
  </si>
  <si>
    <t>Toledo City Mayor John "Sonny" Osmeña meets Vice President Jejomar Binay #cebuvote2016 #BilangPilipino https://t.co/8OWUrSwEB6</t>
  </si>
  <si>
    <t>"Ayusin natin ang Pilipinas." -  Grace Poe
Eh yung simpleng certificate of candidacy mo may error di mo naayos. Ulol.</t>
  </si>
  <si>
    <t>True! Binay, alam mo na? Magagalit ang lola namin.
#ALDUBHALFWayThere https://t.co/OYqEWZppWc</t>
  </si>
  <si>
    <t>Naaawa ako kay sir Gloc-9, nag-intermission number lang siya sa kampanya ni Binay, binatikos kaagad ng mga makikitid na utak sa FB. ??????</t>
  </si>
  <si>
    <t>VP Binay’s trust, approval ratings up in Q4 2015: Vice President Jejomar Binay scored higher tr... https://t.co/dd6kOzszXP (via GMA News)</t>
  </si>
  <si>
    <t>Putangina</t>
  </si>
  <si>
    <t>Magnanakaw</t>
  </si>
  <si>
    <t>Punyeta</t>
  </si>
  <si>
    <t>Bwisit</t>
  </si>
  <si>
    <t>Hayop</t>
  </si>
  <si>
    <t>Ahas</t>
  </si>
  <si>
    <t>Gago</t>
  </si>
  <si>
    <t>Taenang Binay to puro ka paawa gago</t>
  </si>
  <si>
    <t>I'm just utterly annoyed by that Binay commercial. I hope people will validate the things those paid ads are claiming before believeing them</t>
  </si>
  <si>
    <t>RT @Watdahel_Marcel: : Darna - Nadine Lustre.</t>
  </si>
  <si>
    <t>Babaeng Impakta - Nancy Binay.</t>
  </si>
  <si>
    <t>Babaeng Ahas - Marian Rivera.</t>
  </si>
  <si>
    <t>I FIND IT HARD TO SEE THAT SEN. MIRIAM CAME LAST FROM THIS PARTIAL UNOFFICIAL VOTES. I MEAN SHE'S MORE QUALIFIED THAN ROXAS OR BINAY! WHY?!??</t>
  </si>
  <si>
    <t>Nahabol si Mar Roxas. Pumapangalawa na. Yieee</t>
  </si>
  <si>
    <t>Si leni robredo personal nag punta sa yazaki-torres namigay pa ng boler si mar roxas anak ang pumunta!anak ba ang tatakbo? #AyawSaDILAW</t>
  </si>
  <si>
    <t>Grace poe &amp;amp; leni robredo personal nag punta sa yazaki-torres pero si duterte at mar roxas boler lang ang pinamigay https://t.co/ZVLdYRKWgP</t>
  </si>
  <si>
    <t>Ombudsman acted in bad faith – #Binay camp https://t.co/pXmHKzbWXb @VPJojoBinay https://t.co/tHa3IEPBSQ</t>
  </si>
  <si>
    <t>@KylaaaMirandaaa Yan si binay??</t>
  </si>
  <si>
    <t>WALANG KURYENTE SA MAKATI KINORAKOT NI BINAY! HAHAHA ????</t>
  </si>
  <si>
    <t>Sa mga naninira kay VP Binay Goodluck sainyo . isa lng msasabi ko sainyo d nyo kayang siraan ang d nmn sira! #OnlyBinayInMakatiSanKaPa</t>
  </si>
  <si>
    <t>Binay on delay in Yolanda rehab: 51% done after 2 years is not fast enough. Dapat mas mabilis tayo. May budget iyan. Ang problema,releases</t>
  </si>
  <si>
    <t>Remember what they did to UP students? They reported that they shouted "trapo" at Binay when they actually said, "sample"
#ABSCBNnomore</t>
  </si>
  <si>
    <t>Binay keep on mentioning all he has done as Makati mayor but none as vice president. Therefore, Jejomar Binay failed as a vice president.</t>
  </si>
  <si>
    <t>Roxas vs. Binay vs. Poe. Will it be a four-way battle?</t>
  </si>
  <si>
    <t>Pak na pak ahahaha #roxas2016 di naman gumana ang plano mo!!! https://t.co/5eaGgfyoHy</t>
  </si>
  <si>
    <t>di nga matuwid ni mar roxas ang kulot na buhok niya sa kili kili bayan pa kaya ?#PiliPinasDebates2016</t>
  </si>
  <si>
    <t>#OnlyB1nay</t>
  </si>
  <si>
    <t>Kung nag Presidente si Duterte dapat si Miriam nalang yung Vice?? Or VICE-versa?! Diba? Para naman walang talo sa kanila????</t>
  </si>
  <si>
    <t>May pag-asa ba pumuti ang angkan ng mga BINAY? HAHAHAHAHA????</t>
  </si>
  <si>
    <t>#Ateneans4Poe reached 3000 likes as of this morning 3 days after it was created. This is good! Biggest audience:male, 18-24! #POE2016</t>
  </si>
  <si>
    <t>@Florian1_ @mgvtrb But now, we have Tito Sotto, Lito Lapid, and Nancy Binay. At gusto pa silang samahan nina Alma, Isko, at Pacquiao.</t>
  </si>
  <si>
    <t>@alec_bonp No doubt na yn Abby Binay and VP Binay for 2016. #OnlyBinayInMakatiSanKaPa</t>
  </si>
  <si>
    <t>@camillesator hahahaha nognog, pandak, laki sa hirap. yan si binay ??</t>
  </si>
  <si>
    <t>When miriam was asked to choose a president if she does not win, she said Duterte or Roxas.</t>
  </si>
  <si>
    <t>Pag nakahabol si Roxas kay duterte isang malaking kagaguhan talaga. #HalalanResults</t>
  </si>
  <si>
    <t>gago nga binay nangdalahig pa</t>
  </si>
  <si>
    <t>@lamwhahcarel Samahan ka raw ni Mar Roxas bumili ng weeds.</t>
  </si>
  <si>
    <t>@imdanielpadilla meets Presidentiable Mar Roxas https://t.co/xosHG8MlFw</t>
  </si>
  <si>
    <t>wag tayong tumigil sa pagsuporta kay VP Binay! sama sama tayo sa laban na ito  #OnlyBinayUNAsaSeniorCitizen</t>
  </si>
  <si>
    <t>VP BINAY, DUMEPENSA SA KUMAKALAT NA LITRATO KASAMA SI GOV. SUAREZ @Luchitweet https://t.co/zqTg1lJPkY https://t.co/a5IuR7AOtD</t>
  </si>
  <si>
    <t>mar roxas' team really think if they cheat people would be okay w that like lol bih it's 2016 u ain't foolin nobody boo</t>
  </si>
  <si>
    <t>The minion supporters of Mar Roxas is increasing. Duterte please kill that sons of bitches please.</t>
  </si>
  <si>
    <t>SWEARS IN. Makati Vice Mayor Kid Peña takes over Suspended Mayor Binay's post. @ Old Makati City Hall https://t.co/fLcLqjVb80</t>
  </si>
  <si>
    <t>RT @bimby_kalerQUI: One more reason not to vote for Mar Roxas--the King of Jejemons is his endorser. Barf. #ALDUBPerformsTogether https://t…</t>
  </si>
  <si>
    <t>So Duterte is running... But Miriam has served in all branches of our government...</t>
  </si>
  <si>
    <t>Experience &amp;gt;= Discipline</t>
  </si>
  <si>
    <t>#Miriam2016 #Duterte2016</t>
  </si>
  <si>
    <t>Diba naniniwala si Sec. Mar Roxas sa "Bayan Muna Bago ang Sarili"? Kaya sarili nya dapat pinagququit nya at hindi si Sen. Grace Poe. Charot!</t>
  </si>
  <si>
    <t>Binay sayang, kung hindi mo lang sana nasira yung tiwala ng mga pilipino sayo. #PiliPinasDebates2016</t>
  </si>
  <si>
    <t>Ready to say goodbye to corruption? Vote VP Binay  #OnlyBinayWinner Only B1NAY</t>
  </si>
  <si>
    <t>Ayoko magmura pero tangina ka binay #NogNogHambog</t>
  </si>
  <si>
    <t>Puro nalang 'Makati' si Binay at puro 'Tuwid na daan' naman si Roxas. Yung totoo? #PilipinasDebates2016</t>
  </si>
  <si>
    <t>Poe &amp;gt;&amp;gt;&amp;gt; duterte realtalk</t>
  </si>
  <si>
    <t>I'm sorry ha there is no factual basis that I'm not forthcoming in answering corruption allegations--Binay tells moderator @manila_bulletin</t>
  </si>
  <si>
    <t>Binay's salary as VP &amp;amp; as mayor previously could not possibly lead to an accumulated wealth of P643 million! https://t.co/PhHXwZiQEM</t>
  </si>
  <si>
    <t>Go go go #TayDigongAko</t>
  </si>
  <si>
    <t>DUTERTE OR NOTHING  https://t.co/y4DcSxfEyY</t>
  </si>
  <si>
    <t>Ang pangulo ko ay si MAR ROXAS. Iretweet mo 'to within 30mins. at magkakaron ka ng SOBRE. Wag kang tumawa yung kapitbahay ko meron na. ?? (c)</t>
  </si>
  <si>
    <t>Kaya siguro nagboo ang mga LP sa sinulog kasi talo na si mar roxas! Go Binay! #binayforpresident #NogNogSinunog  https://t.co/4VLledznI4</t>
  </si>
  <si>
    <t>Ito nanaman yung mga pity-party ads ni binay ALIS</t>
  </si>
  <si>
    <t>Watch: Grace Poe Supporters Protest for Not Receiving P500 Incentive as Promised to Them (Video) https://t.co/2V6VuSKEU6</t>
  </si>
  <si>
    <t>AM I THE ONLY ONE WHO'S CONFUSED ABOUT ROXAS AND DUTERTE'S VOTE GAP? I MEAN.... ??????</t>
  </si>
  <si>
    <t>PH VOTE DUTERTE https://t.co/sw2QJkRwx3</t>
  </si>
  <si>
    <t>RT @SiHeneralLuna: Justin binay: IS IT TOO LATE NOW TO SAY SORRY? https://t.co/eoIietmmK4</t>
  </si>
  <si>
    <t>Binay- 242 bank accounts, hacienda
Mar- Yolanda funds, incompetent DILG
Poe- Questionable citizenship, 2 yrs in... https://t.co/Pmf7xcDOHP</t>
  </si>
  <si>
    <t>VP Jejomar Binay to fight vigorously for passage of FOI, says Sen. Nancy Binay @manila_bulletin</t>
  </si>
  <si>
    <t>Jusko naman sa Nognog commercial ni VP Binay, nakakainis!</t>
  </si>
  <si>
    <t>@cristinalugtu ganyan aa Makati. Only Binay only Binay. HAHAHAHHHAH SHET</t>
  </si>
  <si>
    <t>Nakakaproud yung mga taong kayang laitin yung sarili nila. :)</t>
  </si>
  <si>
    <t>hello Binay! :) :D</t>
  </si>
  <si>
    <t>Hindi ka na nahiya sa mga kababayan mong BABAE!! #OnlyBinayAgainstRape</t>
  </si>
  <si>
    <t>12 M plus of Duterte against 7 M plus votes of Roxas ATM</t>
  </si>
  <si>
    <t>Napaka sakit ugh. Mas mataas pa si Binay at Roxas kay MDS ??</t>
  </si>
  <si>
    <t>Either MDS or DU30 pero sempre dun tyo sa sigurado Mar Roxas po para sa kulungan ng mga aso. #MedyoHard #Sorna!</t>
  </si>
  <si>
    <t>@ChanelChance4 i doubt it, @senmiriam has good intentions too, also @SenGracePOE but the #binay boy @SayChiz has undue influence over her ??</t>
  </si>
  <si>
    <t>I am soooo disturbed with this 'Nognog' thing. What's the significance in your ad, Binay? It's a total crap! #PatawaSya</t>
  </si>
  <si>
    <t>SWS: Binay still on top despite percentage drop; Duterte, Poe tied for second https://t.co/MvXCZsKgtD https://t.co/dhjuimkhDL</t>
  </si>
  <si>
    <t>Boooooo samani Mar Roxas Korina Sanchez - Roxas pak yu oi https://t.co/iD8ENnDgPr</t>
  </si>
  <si>
    <t>iniintay ko ang campaign ni miriam defensor. si du30 mar at binay ang sipag kase. ginawan pa naman namin siya ng... https://t.co/8QmElLaIwf</t>
  </si>
  <si>
    <t>@voughjax @k_arlinho These can't be campaign ads because, according to SC, 1) it's not yet campaign season &amp;amp; 2) it never said Vote for Binay</t>
  </si>
  <si>
    <t>Trying hard na talaga tong si Mar Roxas.</t>
  </si>
  <si>
    <t>Ulol na lang maniniwala kay Binay. #PiliPinasDebates2016 #MIRIAM2016</t>
  </si>
  <si>
    <t>LAGING NAG LALAKAD SI BINAY. KOOOKKEEEYYYY! #PiliPinasDebates2016</t>
  </si>
  <si>
    <t>@RX931 BINAY STILL HAVE 7%? WTF PEEPS WAKE UP!</t>
  </si>
  <si>
    <t>Payat ni Grace Poe ??</t>
  </si>
  <si>
    <t>RT @mervinafan: Okay na ko guys e, matutulog na sana ako. Kaso nakabasa nanaman ako ng katangahan ni Mar Roxas parang gusto ko manapak ng t…</t>
  </si>
  <si>
    <t>Bakit dahil kay binay??? 
Diyos ko naman, eh trabaho mo naman talaga yan... #trapo</t>
  </si>
  <si>
    <t>I liked a @YouTube video https://t.co/W9PmHWOs1d Arnel Ignacio to Mar Roxas "STOP CHEATING" Filipino are already Angry</t>
  </si>
  <si>
    <t>SC: CA case already moot due to Ombudsman's dismissal order vs Junjun Binay | edupunay</t>
  </si>
  <si>
    <t>@Atticusfreedom @jonasbagas panoorin mo muna ang BUONG interview then get back to me. All of GMA, Binay and Revilla issues.</t>
  </si>
  <si>
    <t>Goes to show that Mar Roxas only thinks of Mar Roxas.</t>
  </si>
  <si>
    <t>RT @TropangMARangal: Mar Roxas in Ligao, Albay to meet with local LP leaders https://t.co/NRVF4gj674</t>
  </si>
  <si>
    <t>@ohsnpitsjackie hirap mabuhay ng mahirap PUTA ASAN KA BINAY NGAYON MO KAMI TULUNGAN!!! HAHAHAHAHAHA :---(</t>
  </si>
  <si>
    <t>Walang hinahangad c VP Binay kundi ang ikabubuti ng ating Bayan #OnlyBinayMagAangatSaTacloban</t>
  </si>
  <si>
    <t>Kahit sino sa 2nd spot wag lang si Roxas. Pero much better kung si Sen. Miriam. ??</t>
  </si>
  <si>
    <t>Roxas</t>
  </si>
  <si>
    <t>Marcos</t>
  </si>
  <si>
    <t>Nognog... Pandak...</t>
  </si>
  <si>
    <t>What is Binay trying to prove with his self-depreciation ad??? ??</t>
  </si>
  <si>
    <t>Bakit ganun? Poe's promises is unbelievable. Sa sobrang positive, ang hirap paniwalaan. #PiliPinasDebates2016</t>
  </si>
  <si>
    <t>@momblogger @SagadaSun @noynoyaquino now the flavor of the month are Binay, Poe and Marcos</t>
  </si>
  <si>
    <t>Nakiki-Love Triangle pa si Binay e. Panay alalay kay @senmiriam ?? PaGentleman lang Pre? #DuRiam not #BiRiam #PiliPinasDebates2016</t>
  </si>
  <si>
    <t>Yan Po ang tinatawag ni kulugong MAR ROXAS na Dalawang daang matuwad.#du30 https://t.co/zFhB3rnbnk</t>
  </si>
  <si>
    <t>Can't believe na ang daming supporters ng mga sumusunod na mga walang kwentang kandidatong ito: Grace Poe, Mar Roxas and Jejomar Binay.</t>
  </si>
  <si>
    <t>Don't cheapen the presidency,' Duterte tells Poe's camp https://t.co/6GQRRL3rp7 https://t.co/HOwXRS8CDD</t>
  </si>
  <si>
    <t>Mar Roxas #OTWOLWish</t>
  </si>
  <si>
    <t>Tangina talaga ng ad ni binay eh</t>
  </si>
  <si>
    <t>Gogogogo VP Binay, walang iwanan! #OnlyBinay #PHVoteBinay</t>
  </si>
  <si>
    <t>Will consider Honasan. Not Binay.</t>
  </si>
  <si>
    <t>Cruz beats Trump, Binay’s plunder case, Japan’s robot farm | 6PM wRap anchored by @maria_ressa via @rapplerdotcom https://t.co/PC9Jqc9hg2</t>
  </si>
  <si>
    <t>Wala kang makukuha ni isang boto sa angkan namin @MARoxas https://t.co/OarFtaIo8r #NoToMarROXAS</t>
  </si>
  <si>
    <t>Nagsisisi na ako kung bakit hindi ko napanood yung first ep last week. Yung kay Binay~</t>
  </si>
  <si>
    <t>#VotersEducationTime</t>
  </si>
  <si>
    <t>#KonekNews: Kandidatura ni Binay kaawa-awa https://t.co/43xiMNIUZK</t>
  </si>
  <si>
    <t>Philippine Senator Miriam Santiago to open on Monday senate debate on EDCA between US-PH @bworldph https://t.co/Nsz7rUT5OT</t>
  </si>
  <si>
    <t>mar roxas doesnt deserve the third rank  #HalalanResults</t>
  </si>
  <si>
    <t>Duterte’s barbarism and Poe‘s dishonesty are brother and sister | The Manila Times Online https://t.co/75UaCiliDi</t>
  </si>
  <si>
    <t>Puro kayo Luis, Ryan, Sebastian, Sandro, Jake at Brian. Pansinin nyo naman anak ni Binay! ??</t>
  </si>
  <si>
    <t>I'm voting for @SenGracePOE not just because she's my boss. #POE2016 https://t.co/n9fCkQYwbQ</t>
  </si>
  <si>
    <t>ECOP Pres Dee said they will come up w/ scorecards based on talks later by Roxas, Binay, Santiago at PH Biz Conference | @josebimbosantos</t>
  </si>
  <si>
    <t>@MARoxas: MAKAKAASA KAYO, HINDI KO KAYO PABABAYAAN. ?????? #PHVoteRoxas #Roxas #MayoNaRoxasNa #WeAreForMar #MaayosAksyonReporma</t>
  </si>
  <si>
    <t>1.1B DILG BUDGET PLUS 100B YOLANDA MISSING FUNDS!
May makakatalo pa kaya kay Ginoong Mar Roxas?
Ayon sa balita,... https://t.co/FKl9sI9C0I</t>
  </si>
  <si>
    <t>Nagkakadayaan na!!! Roxas rank 2?? Lol. Don't us!</t>
  </si>
  <si>
    <t>Grabe yung Rosary Bracelet ng mga Binay ?? Ano yun rosary ng mga Satan?? May Letter B pa na nakalagay color black pa kasing kulay nila TSK</t>
  </si>
  <si>
    <t>RT @interaksyon: Trillanes asked about impact on him of Senate investigations into VP Binay's alleged corruption. #BilangPilipino</t>
  </si>
  <si>
    <t>"budget mar roxas" is my new favourite insult  https://t.co/aHlBg1aFzj</t>
  </si>
  <si>
    <t>RT @iamBantay: "Alcuaz later said that it was #Binay , the opposition leader, who requested that the panel format be scrapped." || https://…</t>
  </si>
  <si>
    <t>May konkretong plano si Mar #Roxas at Daang Matuwid para sa mga mangingisda. Gusto ngang gayahin ng iba! https://t.co/IqmC7djugi</t>
  </si>
  <si>
    <t>Kung kawatan si Binay, running mate mo man o hindi, OO IDIIN MO! Alangan naman hindi? Nag-iisip ka ba? https://t.co/FXjRPgL6sP</t>
  </si>
  <si>
    <t>Only Binay trending HAHAHAHA</t>
  </si>
  <si>
    <t>Ginamit na naman ang tatay niya... Grabe ka poe #PiliPinasDebates2016</t>
  </si>
  <si>
    <t>Binay treats typhoon victims at Jollibee: Strictly no spoon and fork? https://t.co/9jlx7O6GqR</t>
  </si>
  <si>
    <t>Tweet us your questions for Mar Roxas in tomorrow's #TheLeaderIWant forum with #DLSUasksRoxas!</t>
  </si>
  <si>
    <t>DU30 vs RoxasPoeSantiagoBinay daw ?? takot na takot pati si Pnoy ??</t>
  </si>
  <si>
    <t>#DUTERTE2016</t>
  </si>
  <si>
    <t>© Lim</t>
  </si>
  <si>
    <t>RT @TropangMARangal: Mar Roxas arrives at the Go Negosyo 'Meet the Presidentiables' series; he will address entrepreneurs tonight https://t…</t>
  </si>
  <si>
    <t>Bakit pala nagre-react si Mar Roxas? Isa lang siyang sibilyan ah. Wala naman na ata siyang posisyon sa gobyerno sa ngayon.</t>
  </si>
  <si>
    <t>I don't like Mar Roxas. He's not just hungry for the Presidency. He's desperate for it. And I've always been wary of desperate people.</t>
  </si>
  <si>
    <t>@ChiliMedley @sonnyangara @pr1mogeniture @TheChiefJester 
if it was Binay who was there, sama-sama tayong sisigaw na EPAL.
si Mar exempted?</t>
  </si>
  <si>
    <t>Hay naku! Kairita 'tong Binay commercial ha. Pati na rin yung kay Poe. ??</t>
  </si>
  <si>
    <t>RT @ayeemacaraig: Binay on Yolanda rehab: Di maganda, disorganized. Nagkasigawan pa nakikialam daw ang ibang Cabinet member @rapplerdotcom</t>
  </si>
  <si>
    <t>Puti ka man pula o dilaw. Di binanggit yung ITIM para kay BINAY unfair?? #PiliPinasDebate2016</t>
  </si>
  <si>
    <t>Nakakairita yung commercial ni Binay. Nakakatawang nakakabwisit. ??</t>
  </si>
  <si>
    <t>Toni: Anong katangian nyo kung kaya't kayo ang karapat dapat maging big winner?
Binay: NOGNOG, PANDAK, at LAKI SA HIRAP 
#PBBTheBigNight</t>
  </si>
  <si>
    <t>Duterte for President, Miriam for Vice President. No senators just them hahahahahahahahaha</t>
  </si>
  <si>
    <t>Ombudsman, tinawag na “political tool” ng kampo ni VP Binay
“Political tool” umano ng administarasyon ang Office... https://t.co/icCVFjwiM1</t>
  </si>
  <si>
    <t>#UNTVRepaso2015 Dismissed Makati Mayor Binay, sinampahan ng bagong plunder complaint sa Office of the Ombudsman [18-12-2015] [NY-A1621]</t>
  </si>
  <si>
    <t>Bat ba lumalapit si Binay? Takot ba siya na hindi siya makita? Pwede niya naman ipa-request ang aditional na ilaw.</t>
  </si>
  <si>
    <t>Pro Mar Roxas ako eh</t>
  </si>
  <si>
    <t>Poe and Roxas, boooooo! #PiliPinasDebates2016</t>
  </si>
  <si>
    <t>Xavier University mock elections results:</t>
  </si>
  <si>
    <t>Presidentiables</t>
  </si>
  <si>
    <t>Duterte - 65.13%</t>
  </si>
  <si>
    <t>Santiago - 13.38%</t>
  </si>
  <si>
    <t>Roxas  9.31%</t>
  </si>
  <si>
    <t>Poe - 6.93%</t>
  </si>
  <si>
    <t>Binay - 1.96%</t>
  </si>
  <si>
    <t>Final testing on PCOS reveals that even with an abstain it counts a vote for Mar Roxas. How dare you COMELEC if you still deny this!!! ??????</t>
  </si>
  <si>
    <t>nakakabwiset talaga mga ads ni binay tangnaaaaa kasinungalingan</t>
  </si>
  <si>
    <t>Di pa eleksyon panalo na si Binay -.- tangina daming commercial potaaaa ./.</t>
  </si>
  <si>
    <t>Kinakabahan din ako sa resulta ng kay Mar Roxas. Jusme!!!</t>
  </si>
  <si>
    <t>Wala na ata talagang malinis na eleksyon. Laging may daya.</t>
  </si>
  <si>
    <t>Roxas, Binay, Señeres commit to attend presidential debates https://t.co/pqMQCUeaHw | via GMA News</t>
  </si>
  <si>
    <t>Binay with Parañaque Mayor Edwin Olivarez, an LP member, here at Parañaque city hall #VotePH2016 https://t.co/FP8nnuRShw</t>
  </si>
  <si>
    <t>Mar Roxas offer to Grace Poe to 'unite' against Duterte backfires badly! https://t.co/W64Gcon6Gb #AyawSaDilaw</t>
  </si>
  <si>
    <t>RT @arpeelazaro: Recently learned that Mar Roxas is the prinicipal author of the Senate Bill 103 which sought to amend the... https://t.co/…</t>
  </si>
  <si>
    <t>RT @rafhaeng: tangina mo Jojo Binay, nognog? ulul, self-pity amputa</t>
  </si>
  <si>
    <t>@Senyora dun tayo sa hindi magnanakaw &amp;lt;3 BINAY ! AHAHAHAHAHHAAHA !</t>
  </si>
  <si>
    <t>Yung " kasing kapal ng mukha mo si Mar Roxas" feeling.</t>
  </si>
  <si>
    <t>MAR ROXAS: I DON’T NEED OFW VOTE https://t.co/2WS5Z5AtRo</t>
  </si>
  <si>
    <t>I'm waiting for Karen Davila to tell Binay to just stay put at his podium....</t>
  </si>
  <si>
    <t>Binay on lowering tax rates: This will restore purchasing power of working class, reduce pressure from raising wages. 
#Phvote</t>
  </si>
  <si>
    <t>Nawiwindang si Kuya cameraman na naka-tripod steady shot kay Binay. Kung ako FD dun baka nabato ko ng headset ko si Binay kalalapit. Chos.</t>
  </si>
  <si>
    <t>"Duterte is the potential of forceful leadership and in Santiago,simply the antidote to boredom." https://t.co/RrjX68N5og #PHvote #mustread</t>
  </si>
  <si>
    <t>curious ak kung magkano binayad ni mar roxas sa kathniel na yan para magkaganyan silang dalawa hm di naman ako si mar roxas so shut up nalan</t>
  </si>
  <si>
    <t>HOY BINAY ANO KA BUSY WAG KANG PANGGAP HA ZAC EFRON KA BA https://t.co/hqIFvcVpID</t>
  </si>
  <si>
    <t>Interestingly, Binay shows openness. But his tone gives it away: on guard. But he seems very secure, convinced of his truths. Patho liar.</t>
  </si>
  <si>
    <t>Maling mali na maglalaban si Duterte at Miriam. Wala e, isa lang talaga. Imagine this two iconic leaders in one... https://t.co/PelUPKcXTC</t>
  </si>
  <si>
    <t>"@rapplerdotcom: Mar Roxas on #LaglagBala: Bullet carrier has to take responsibility https://t.co/EG9Itf5qj7 https://t.co/f4EMBL4mmq" wow!</t>
  </si>
  <si>
    <t>RT vanonenine: 'Don't cheapen the presidency,' Duterte tells Poe's camp #Halalan2016 https://t.co/sadxacM6gf https://t.co/yuBEDQL3IK #Dut…</t>
  </si>
  <si>
    <t>Doubt Mar himself is behind these court cases on Poe and cancer attack on Duterte. Mar seems like a largely well-meaning guy even if a trap</t>
  </si>
  <si>
    <t>Pinipilit ang sarili sa pagiging presidente eh iniluluwa ka nga ng mga tao pwe @MARoxas #NOTOMARROXAS</t>
  </si>
  <si>
    <t>@Senyora @HugotPost Benta yung kay Mar Roxas parang pipe Traffic daw</t>
  </si>
  <si>
    <t>@evanesswu don't keep us in suspense. How many Binay supporters at Welfareville?</t>
  </si>
  <si>
    <t>INDIRECT BRIBERY BINAY</t>
  </si>
  <si>
    <t>wtf hahaha no tax?! FU</t>
  </si>
  <si>
    <t>Binay at Duterte sobrang mema. Puro motherhood statements. May impossible 'solutions'. Inconsistent. I am sure I won't vote for them.</t>
  </si>
  <si>
    <t>What Roxas, Poe, Binay, Duterte, Señeres are saying about PNoy's SSS veto https://t.co/xDEcARqMFr https://t.co/TmSYPxSj24</t>
  </si>
  <si>
    <t>I want to see how UPLB grilled Binay. E mabagal ang net. Haha</t>
  </si>
  <si>
    <t>Sino bang bumubuo sa idea ng campaign ad ni Binay? Nakakasawa na. Ibang concept naman. Yung hindi pa-awa effect.</t>
  </si>
  <si>
    <t>@AkoSiRebzkie the 1st mention of 'Only Binay' appears on your TL. Now is Trending Topic in Philippines! #trndnl</t>
  </si>
  <si>
    <t>At mejo naimberna naman ako sa commercial ni VP Binay. Dinamay pa pagka maitim niya jusko naman</t>
  </si>
  <si>
    <t>so mar roxas now is on the second place.</t>
  </si>
  <si>
    <t>With his enormous track records,,,  BINAY is the most qualified to be the next president..!!!</t>
  </si>
  <si>
    <t>2015/11/22 00:58 PHT #trndnl https://t.co/dRwxiUtCOV</t>
  </si>
  <si>
    <t>RT @TheStandard_PH: THE STANDARD: Mar Roxas’ namesake withdraws from presidential race saying he only wants some attention &amp;amp; aid.</t>
  </si>
  <si>
    <t>Nognog, Pandak. Anak daw ako ni binay.:( Hindi kaya. Nakaka hurt ka ng feelings. Sapakin kita jan @emangsat19 eh.!</t>
  </si>
  <si>
    <t>Pandak. Nognog. Anu ba tong mga ads ni Binay? Paawa? What the flying fuck is this?</t>
  </si>
  <si>
    <t>Kaya siguro nagboo ang mga LP sa sinulog kasi talo na si mar roxas! Go Binay! #binayforpresident #NogNogSinunog  https://t.co/vPUB0zu9Z7</t>
  </si>
  <si>
    <t>That Binay commericial. Nakakasuka.</t>
  </si>
  <si>
    <t>@FanboyMaiden @ALDUBPROTECTION @invisibIexxx 
Naku! Naku! Binay ka pala! Apan, isako nato!</t>
  </si>
  <si>
    <t>BINAY the NOGNOG slays the Justin Beiber cut https://t.co/KvovK6Vh6F</t>
  </si>
  <si>
    <t>bakit hindi mo ginawa nung naging DOTC ka??!</t>
  </si>
  <si>
    <t>#PilipinasDebates2016 #OnlyBinayWinner Only B1NAY #NoToMar</t>
  </si>
  <si>
    <t>Makatawa yang NOG NOG yang kay binay ahahaha busit</t>
  </si>
  <si>
    <t>Binay or Poe over Santiago? this is beyond pathetic</t>
  </si>
  <si>
    <t>pak u mar roxas! Nakaka inis yang ad mo. Pak u ulit ??????????</t>
  </si>
  <si>
    <t>Sarap puksain ng mga Binay, walang kwentang mga tao. Kasing itim ng budhi ang kutis. Punyeta</t>
  </si>
  <si>
    <t>pag siya nagtatanong, kailangan sagutin pero pag sya tinatanong, umiiwas? huwaw ONLY BINAY!
#PiliPinasDebates2016 ??</t>
  </si>
  <si>
    <t>@MARoxas di pa ako sira para iboto ka roxas!</t>
  </si>
  <si>
    <t>It seems unlucky for P-Noy and Mar Roxas
DAANG MATUWID NGA, MAY NAGTATANIM NAMAN NG BALA.
Naku, di bale nang... https://t.co/OGFykUhnOY</t>
  </si>
  <si>
    <t>Bago sasabihin ni Binay na buong Batangas boboto sa kanya kahit daw aso ay boboto sa kanya. LOLLLLLLLLLLLLLLLLLLLLLLLLLLLLLLL #Duterte2016</t>
  </si>
  <si>
    <t>Parody account ba ito? O secret message ni Honasan to the cyberspace na nabudol budol siya ni Binay? ?????? https://t.co/EDulx1Fqmm</t>
  </si>
  <si>
    <t>TANG INA KA BINAY. HAHAHAHAHAHAHAHA PAKYOOOOO https://t.co/OpB5pGEjoT</t>
  </si>
  <si>
    <t>Based on number of notable bills filed, it would be:
1. Miriam 
2. Mar
3. Grace
4. Binay https://t.co/4mZTmqptCj</t>
  </si>
  <si>
    <t>#RapeIsNotAJoke yes. But voting for Binay Roxas and Poe is not a joke? Im</t>
  </si>
  <si>
    <t>I think Mar Roxas is an incompetent leader (if he wins).</t>
  </si>
  <si>
    <t>At ang mga tao na hindi nag-iisip mas hihingin pa ang ulo ni Abaya kaysa kay Binay. Yan tayo e. Isang dosenang mura ni Duterte ang sumainyo!</t>
  </si>
  <si>
    <t>ANG KYUUUT NI MAAM BINAY.
("Namiss kita. Ingat ka") https://t.co/e4qMAHbdb4</t>
  </si>
  <si>
    <t>Si Binay ay kutis uling. Si Binay ay sore loser at higit sa lahat MAGNANAKAW. Wag tularan si Binay.</t>
  </si>
  <si>
    <t>Binay stares at forfeiture case from anti-laundering body https://t.co/WIUrebOlxu #Manila #News #Asia</t>
  </si>
  <si>
    <t>IF Mar Roxas Cheats,
I got my eyes on you. 
#DU31</t>
  </si>
  <si>
    <t>Hindi tayo magpapatalo sa mga abusado, manloloko at MAGNANAKAW! Roxas is my President, Robredo is my Vice President. @MARoxas @lenirobredo</t>
  </si>
  <si>
    <t>#RoxasNoMore</t>
  </si>
  <si>
    <t>#Trillanes https://t.co/K3vJLM8ugY</t>
  </si>
  <si>
    <t>"@TedPylon: Mananalo kaya si Binay next year? — Oo, kung sobrang bobo nga mga Pilipino. http://t.co/nbFio3TNOP"</t>
  </si>
  <si>
    <t>Wasn't an overnight decision but that ad somehow solidifies my support to #Du30. Huge credit goes to Trillanes. Good job! #Duterte2016</t>
  </si>
  <si>
    <t>Wtf baka nagkapalitan lang si binay tas si miriam https://t.co/bORkhh2UFt</t>
  </si>
  <si>
    <t>@BINAY_BONGBONG wag masanay sa isang kahig isang tuka! GISING MGA BOBOTANTE IANGAT ANG SARILI ROXAS, POE OR DUTERTE PUERA BINAY  CORRUPT</t>
  </si>
  <si>
    <t>Binay not yet conceding to Duterte | #VotePH2016 via @CeeElMatus https://t.co/2SHRo5trhv</t>
  </si>
  <si>
    <t>Congratulation Sec. Mar Roxas panalo ka sa amin sa ILOILO. (y) (y) (y)</t>
  </si>
  <si>
    <t>Paker maning ad ni Binay. Makapungot!</t>
  </si>
  <si>
    <t>hay nako Mar Roxas, ewan ko na lang talaga pag ikaw pa ang nanalo ?? https://t.co/NDa9CIdPQu</t>
  </si>
  <si>
    <t>Future teacher pa naman ako binay tas ganyan? Sino pa bang boboto sayo? Nilalait lait at minamaliit mo ang mga guro ?? #NogNogHambog</t>
  </si>
  <si>
    <t>ABS-CBN Advertisement Against Mar Roxas - Duterte https://t.co/Oz5kzv8atQ</t>
  </si>
  <si>
    <t>Miriam has the intelligence</t>
  </si>
  <si>
    <t>Duterte has the discipline</t>
  </si>
  <si>
    <t>Poe has the gracefulness</t>
  </si>
  <si>
    <t>Mar has plans</t>
  </si>
  <si>
    <t>Binay has: makati</t>
  </si>
  <si>
    <t>Trust at approval ratings ni VP Binay, tumaas
Tumaas ang trust at approval ratings ni Vice President Jejomar... https://t.co/aEHndoSjz5</t>
  </si>
  <si>
    <t>VP Binay: I'm a lawyer by profession. There must be sanctity of contracts.</t>
  </si>
  <si>
    <t>#Fight4POE  to give way to Mar Roxas the way he did to Pinoy in 2010. Bayan muna bago sarili POE. https://t.co/JNQX4QQxJ6</t>
  </si>
  <si>
    <t>Roxas and Binay are on top over Miriam? Feel sorry for the Filipino people. ??</t>
  </si>
  <si>
    <t>Me: Kuya Sinong iboboto mo</t>
  </si>
  <si>
    <t>Taxi Driver: Roxas Sir.</t>
  </si>
  <si>
    <t>Me: Ganun ba. Bakit si Mar Roxas?</t>
  </si>
  <si>
    <t>Taxi Driver: Si Duterte sana... https://t.co/JdSfU5xMny</t>
  </si>
  <si>
    <t>kung nacombine ang votes ni poe and mar, may chance sila against duterte :(</t>
  </si>
  <si>
    <t>@Mscathygonzaga looking forward Duterte Vs  Binay. Pero I find Binay tikom pag nanjan si Duterte ?? ang daldal niya pag wala si Duterte ?? ??</t>
  </si>
  <si>
    <t>Binay, nakaisa sa SC vs Ombudsman https://t.co/ASvjB3jhSE</t>
  </si>
  <si>
    <t>wag kayong matutulog number 2 na si Mar Roxas, baka pag gising nyo number 1 na yan ?? #halalan2016</t>
  </si>
  <si>
    <t>Binay, di mo na kailangang sabihing pandak at nognog ka. Alam na namin! Di ka rin botohin.</t>
  </si>
  <si>
    <t>If  Binay wins,despite all the allegations of graft against him, then this country might indeed go to the dogs.Tulfo https://t.co/45bwL5kSX2</t>
  </si>
  <si>
    <t>binay keeps on wanting to put pnp under office of the president instead of dilg.</t>
  </si>
  <si>
    <t>VERY SINISTER PLAN.</t>
  </si>
  <si>
    <t>* habang nakasakay sa Jeep *</t>
  </si>
  <si>
    <t>Ate 1: Ang ganda ng paliwanag ni Binay kanina no? Naku Binay talaga ang iboboto ko</t>
  </si>
  <si>
    <t>Ate 2: oo nga</t>
  </si>
  <si>
    <t>Me: ????</t>
  </si>
  <si>
    <t>@Anglnsaga ay oke lang kase yung VP Binay winindang ang isipan ko hay</t>
  </si>
  <si>
    <t>@MagconMNL Ano pong masasabi nyo sa nagiisang Mar Roxas? ??</t>
  </si>
  <si>
    <t>@iam_mrsbiruar @KhadijaBintAli_ iba-ibang interest.Poe, business interest, Mar and Binay, gov't money. Kaya takot sila manalo si #Du30. ??????</t>
  </si>
  <si>
    <t>Mahirap daw sila Binay. Pero nung tinanong sya saan nanggaling ang mga ari arian nya, minana daw nya sa mga magulang nya. O ha #binaycorrupt</t>
  </si>
  <si>
    <t>[kanina]
"roxas ako" 
*lumamang si duterte*
"uy hala lamang na si idol (duterte)
pa? hindi ka naman magulo ????</t>
  </si>
  <si>
    <t>Rappler Apologizes to Mar Roxas for Putting his Laglag Bala Comments out of Context (Video) https://t.co/UImAzF7MfF</t>
  </si>
  <si>
    <t>SO ANONG PAANDAR TO BINAY?</t>
  </si>
  <si>
    <t>Hello, @iamkarendavila was just doing her job!!!! She did the same thing to Binay and Roxas, did you not watch it???</t>
  </si>
  <si>
    <t>Such big words haha well big politicians use them to get voters too haha oh well that's life, Binay, Roxas, Poe, and Santiago have them</t>
  </si>
  <si>
    <t>Grace Poe: We don't want an inutile government. #PiliPinasDebates2016</t>
  </si>
  <si>
    <t>Mar Roxas Noynoy Aquino (P-Noy) Antonio "Sonny" Trillanes IV just a friendly reminder to you guys.... 
It is... https://t.co/PeMZals74l</t>
  </si>
  <si>
    <t>VP Binay desecrated Holy Week with his illegal campaigning. COMELEC ordered that no campaign during Maundy Thursday and Good Friday. #TalkPh</t>
  </si>
  <si>
    <t>RT @01021816447: @AlDubTarlacOFC @ofc_ALDUBNE but if u will vote binay or roxas wala pa rin pagbabago #ALDUBMissingBAE</t>
  </si>
  <si>
    <t>Congratulations Mar and Trillanes. You just gained lotsa bashers</t>
  </si>
  <si>
    <t>RT @RandomBreaks: Nahiya naman kaming mga nognog sa yo Binay! Nandadamay ka pa! Corruption is Corruption! Bwiset!</t>
  </si>
  <si>
    <t>Kaya siguro nagboo ang mga LP sa sinulog kasi talo na si mar roxas! Go Binay! #binayforpresident #NogNogSinunog  https://t.co/gxe6iL40dS</t>
  </si>
  <si>
    <t>Wag kami Mar Roxas. #Plastic</t>
  </si>
  <si>
    <t>PH is doomed if Binay wins - @MARoxas @UNTVLife</t>
  </si>
  <si>
    <t>@shamdelgallego apartment yan ni binay nag pa raffle hahahahaha</t>
  </si>
  <si>
    <t>RT @ProfWallyMonsod: I don't think we should be comparing Apl de Ap and Binay. No contest. Character pa lang, lampaso si VP nognog.  https:…</t>
  </si>
  <si>
    <t>Yung FB feeds ko hati between Duterte and Roxas. Ang kakaiba nga lang yung Duterte side yung mahinahon at mapagkumbaba.</t>
  </si>
  <si>
    <t>and now another black propaganda aired on television against Duterte. Choosing kids to portray their criticism against him. This is chaotic.</t>
  </si>
  <si>
    <t>Voted for Roxas and Robredo. #Halalan2016 New changes ????</t>
  </si>
  <si>
    <t>RT @donaemon_: Ang oily ni binay inpernes</t>
  </si>
  <si>
    <t>Poe over Duterte. Tangina please.</t>
  </si>
  <si>
    <t>: Sobrang init na sa Philippines ta's si Binay pa susunod na Pangulo ta's panay hoes pa nasa paligid mo. 
Tara, mag-asawa ng Briton.</t>
  </si>
  <si>
    <t>Si binay daw yung nag ssign language di ko kinaya hahaha</t>
  </si>
  <si>
    <t>Guys hindi po totoo yung kumakalat na "Binay Saturday" daw sa Sabado. Wala pong ganon remind ko lang kayo. Chismis lang po</t>
  </si>
  <si>
    <t>"A triumvirate of corruption oversaw the rigging of the bidding for projects of  Makati City." #Binay spokesman https://t.co/kDOeqI6RPY</t>
  </si>
  <si>
    <t>ANG "KAMPANYA SERYE" NG TV PATROL. EVERY NIGHT IS ALL ABOUT MAR ROXAS. HINDI TALAGA KAYO BIAS. HAHAHAHAH #ABiasCBN</t>
  </si>
  <si>
    <t>Bakit nga ba dahil kay Binay? ??</t>
  </si>
  <si>
    <t>Casiple: Roxas,  sa simula pa lang may problema na siya sa messaging. Dapat kumalas na siya sa daang matuwid. #Eleksyon2016</t>
  </si>
  <si>
    <t>Wag lang mauunahan ni Roxas si Duterte</t>
  </si>
  <si>
    <t>I've said it before, Grace Poe should have heeded Mar Roxas' call for unity through a negotiation table. She... https://t.co/xZnLzhZ4dy</t>
  </si>
  <si>
    <t>Ito si Mar. Tuluran si Mar! #BayangMatuwid #DaangMatuwid #RoxasRobredo2016 #Halalan2016 #VotePH https://t.co/Nd3If7Ar5G</t>
  </si>
  <si>
    <t>The binay challenge HAHAHAHAHA</t>
  </si>
  <si>
    <t>Luh takot na takot si binay ampota</t>
  </si>
  <si>
    <t>Kapag nanalo isa kila Mar, Poe, Binay or Duterte, sure na may mangyayaring gulo after..
KAYA MAG MIRIAM NA LANG KAYO. Sure no problem ??????</t>
  </si>
  <si>
    <t>Ako: diba ginamit mong pangsalok ng tubig ang plato?
Mar Roxas: buhay ko to, time ko to so SHUT UP KA NALANG.
#ShutUpNaLangSeries</t>
  </si>
  <si>
    <t>Binay: Who owns Hacienda Binay? Do Antonio Tiu ("I'm not his DUMMY") or his GODFATHER?M https://t.co/p3e2YGhZow</t>
  </si>
  <si>
    <t>(1/2) Cayetano: We've confirmed that the Palace has been trying to get Mar and Poe to meet and for one of them to withdraw | @annaesta</t>
  </si>
  <si>
    <t>I'd rather have Roxas as my president than Duterte. History does not need to repeat itself.</t>
  </si>
  <si>
    <t>Puta nangigil nako ky Mar Roxas ba</t>
  </si>
  <si>
    <t>Buti pa si VP Binay pansinin , ako kaya kailan mo ako mapapansin ...
#NogNogHambog</t>
  </si>
  <si>
    <t>WTF is happening? Bkt puro tungkol kay binay ang tweets sa feed ko ????</t>
  </si>
  <si>
    <t>As of May 9, 5:10 PM from PPCRV:
President:
R1: Rodrigo Duterte
R2: Mar Roxas
R3: Grace Poe
R4: Jejomar Binay
R5: Miriam Santiago</t>
  </si>
  <si>
    <t>Sa ugaling are ni Mar Roxas, malamang lamang e parang si PNoy lang din to. Tsk. Pag are nanalo, ay talagang masama!</t>
  </si>
  <si>
    <t>Kadiri ka Mar Roxas #AyawSaDILAW</t>
  </si>
  <si>
    <t>@jefk_rew so scary dahil mga kamay na gumagapang ni Binay ay mga kamay rin na nangungurakot. But Digong's Fists of Fury can stop all these!</t>
  </si>
  <si>
    <t>@theJonnny nwaLa amor kO kay @sengracepoe when i realized puppet cia ni @SayChiz who's still a #Binay Boy at ??</t>
  </si>
  <si>
    <t>dividë ET impera?</t>
  </si>
  <si>
    <t>@twitnigab</t>
  </si>
  <si>
    <t>Good president? Hindi si Mar, Poe at lalong hindi si Binay Yan!!  #PHVoteDuterte
#Duterte PRESIDENTE DUTERTE https://t.co/Jwd00CmZ8M</t>
  </si>
  <si>
    <t>WATCH: OFW claims she voted for Rody Duterte, VCM prints Mar Roxas on receipt https://t.co/aLf0df1D8A</t>
  </si>
  <si>
    <t>Binay, scared much? Layo sagot sa tanong ah??????  #PiliPinasDebates2016</t>
  </si>
  <si>
    <t>Bkt dahil kay Binay ulol mo?</t>
  </si>
  <si>
    <t>Political TV AD ni Trillanes, sa LP at kay Mar isinisisi. Hala po, God bless na lang po sa inyo. 
#WeAreForMar #LeniIsMyVP  #RoxasRobredo</t>
  </si>
  <si>
    <t>My fearless forecast, Binay will win the Presidential Elections. #Duterte2016</t>
  </si>
  <si>
    <t>how can Binay even look mike in the eyes. such an expert liar. #WantedPresident</t>
  </si>
  <si>
    <t>* Online survey na pabor kay Mar Roxas matapos ang debate sa CDO, kanino galing? 
* Mar Roxas, matagal na naging... https://t.co/0ypgiQ08kq</t>
  </si>
  <si>
    <t>The 3 pro-China presidential and vice presidential bets are #Duterte, #Binay, &amp;amp; #Marcos. Justice Carpio says this kind of bets r traitors.</t>
  </si>
  <si>
    <t>Sabi ng drayber ng jeep kong nasakyan - "O, ayan si Trillanes pala ang sinungaling e! Kawawa naman kasi Binay,... https://t.co/o4n34dvu9W</t>
  </si>
  <si>
    <t>Hindi makapaniwala si Binay https://t.co/VVc8j2DIYo</t>
  </si>
  <si>
    <t>@News5AKSYON ganito ang ginagawa nyo palagi kay VP Binay tsk</t>
  </si>
  <si>
    <t>Duterte: Binay can talk about crime and drugs. Maybe he can solve it. But Binay cannot talk about corruption. | @InaAndolong</t>
  </si>
  <si>
    <t>Mar Roxas 2nd? You gotta be kiddin me?  #HalalanResults</t>
  </si>
  <si>
    <t>puro advertisement sila Binay at Roxas</t>
  </si>
  <si>
    <t>Kung di tatakbo si #Duterte2016 worst na iboboto ko ay si Only Binay grabe yung mga ad nagmamakaawa nah</t>
  </si>
  <si>
    <t>Kainis mukha ni Binay. Luuh! Sge maglibot ka buong Pilipinas ala Dora . #NoToBinayThis2016</t>
  </si>
  <si>
    <t>“Happiness is nothing more than good health and a bad memory.”</t>
  </si>
  <si>
    <t>Nakakapagtaka. Binay and Mar are both part of the govt. as VP &amp;amp; DILG secretary yet si Mar lang ang may alam ng Facts and numbers</t>
  </si>
  <si>
    <t>Me-Ano ba gusto mo sa lalaki? ??</t>
  </si>
  <si>
    <t>Siya- Nognog.Pandak.Laki sa hirap at di tulad ng iba maraming na gawa.</t>
  </si>
  <si>
    <t>#Binay</t>
  </si>
  <si>
    <t>Binay is  Not Deserving??????</t>
  </si>
  <si>
    <t>Wag mong isisi sa araw binay. Wag</t>
  </si>
  <si>
    <t>RT @maria_ressa: Binay: Yolanda rehab a 'management disaster' by @ayeemacaraig https://t.co/a9OxS11npR via @rapplerdotcom https://t.co/kCJu…</t>
  </si>
  <si>
    <t>Si Poe parang isang ubo nalang! Mukha pa syang may sakit kay Miriam. #PiliPinasDebates2016</t>
  </si>
  <si>
    <t>RT @cocoy: Hey Grace Poe, look! Chiz meeting w/ Binay. He knows you are weak!! Remember what he did to Mar Roxas? Are you next? https://t.c…</t>
  </si>
  <si>
    <t>Kunyare gentleman daw si Binay. Hahaha don't us negro! ????</t>
  </si>
  <si>
    <t>Mar Roxas: pag may achievements ng iba, credit grabber. Pag mali nya, hugas-kamay. Tatak #DahilDaangMatuwidTayo.  https://t.co/GqWXrHvzZM</t>
  </si>
  <si>
    <t>Retweet sa mga Badtrip kay Mar Roxas ????</t>
  </si>
  <si>
    <t>Ang sakit sa mata nung mas mataas pa si Roxas at Binay kay Miriam. ?? Nakakapanlata. -_-</t>
  </si>
  <si>
    <t>My VLOG. Watch: Binay, opposition lead Typhoon Yolanda commemoration - https://t.co/VTgppzSoKR via @rapplerdotcom https://t.co/5BoqdaDCJV</t>
  </si>
  <si>
    <t>What the f**k! Ito ba ang "daang matuwid"ninyo ni Mar Roxas? Ipagtakpan ang maysala sa Mamasapano/SAF 44 =Noy Aquino https://t.co/jLztalONPx</t>
  </si>
  <si>
    <t>Duterte is No.1 on online Presidential polls, Poe &amp;amp; Binay came last - The Maharlikan https://t.co/E9I8UgxzgZ</t>
  </si>
  <si>
    <t>Let the People decide? Tsk tsk 20M votes for Mar Roxas ang naghihintay da loob ng Machine so.. LET THE MACHINE DECIDE ????</t>
  </si>
  <si>
    <t>VP Binay has only praises for ex-DILG sec Ronaldo Puno, his pol strategist. He's really good says the VP. No, he did not say at cheating. ??</t>
  </si>
  <si>
    <t>SC urged to remove Binay as Boy Scouts president https://t.co/NpV6r5v5ZX #Manila #News #Asia</t>
  </si>
  <si>
    <t>Pati ba naman Ash Wednesday dinamay mabash lang si Binay? ?????? di kaya sobra na?</t>
  </si>
  <si>
    <t>Nognog? Pandak? Lait na lait ang sarili ah tindi Binay hahaha. ??</t>
  </si>
  <si>
    <t>RT @LordRVismanos: @kenmachii @ggcana1989 Miriam is only good with words but no action. Duterte does what he says. #DuterteSerye #Duterte20…</t>
  </si>
  <si>
    <t>nkklk yung kapatid ko kabisado TVC ni Binay! -_- like srsly?</t>
  </si>
  <si>
    <t>Binay gaming. #IdealMan https://t.co/9lOeDAPtDT</t>
  </si>
  <si>
    <t>The solution to problems of internet speed in the Philippines according to Mar Roxas. ?????? https://t.co/2sgfZkWGma</t>
  </si>
  <si>
    <t>@garridotaa Nung isang gabe, pero kagabe si Binay, kasi pmnta kame sa patay e.</t>
  </si>
  <si>
    <t>I don't trust Mar Roxas enough to convince me that he deserves my vote. Right from the start, he's conspiring with tsinelas girl Korina.</t>
  </si>
  <si>
    <t>Kung wala ang mga guro, walang mga propesyonal! Tandaan mo yan Binay! @TrillanesSonny #NogNogHambog</t>
  </si>
  <si>
    <t>Binay tard talaga tong si sigrid hahaha</t>
  </si>
  <si>
    <t>Kapang init ng ulo yung commercial ni binay. Punong puno ng kasinungalingan.</t>
  </si>
  <si>
    <t>Binay, Poe, Roxas to face PHL’s largest business group - Read: https://t.co/ZcDVX9MT3t #BeFullyInformed</t>
  </si>
  <si>
    <t>strategy ni poe pang artista talga! walang magagawa yan Binay parin for the win!</t>
  </si>
  <si>
    <t>#OnlyBinayZambales</t>
  </si>
  <si>
    <t>Who fear Duterte presidency have themselves to blame: you let a soaring Grace candidacy be taken down  by pigs because she was a foundling.</t>
  </si>
  <si>
    <t>VP Binay in Tagum City for BSP Jamboree https://t.co/u3Mocukx2I</t>
  </si>
  <si>
    <t>Haven't you ever wondered why Duterte is the only one facing so many issues. pano si binay, si Roxas? Why is our govt so INTIMIDATED by DU30</t>
  </si>
  <si>
    <t>@vontalavera18 mar roxas</t>
  </si>
  <si>
    <t>Hindi na kumpkletong blood money kay Joselito Zapanta, tila sinisi ni VP Binay sa administrasyon I via Allan Francisco</t>
  </si>
  <si>
    <t>SO MUCH HATE ON BINAY'S TV ADS. ??????</t>
  </si>
  <si>
    <t>Bigyan natin ng justice ang marching band ni Grace Poe. ????</t>
  </si>
  <si>
    <t>#PiliPinasDebates2016 #Halalan2016 #PHVote https://t.co/cFQprrtrlq</t>
  </si>
  <si>
    <t>Our's answer on the latest anti-Duterte ad.
I do not own the video, credits to the owner.
DUTERTE TILL THE END https://t.co/TODr2EtlBj</t>
  </si>
  <si>
    <t>yung feeling na hindi ka naman botante pero kinakabahan ka kung si duterte nga ba ang mananalo o si roxas dahil sa pandaraya ??</t>
  </si>
  <si>
    <t>NAKAKA-BEASTMODE PO YUNG ADVERTISEMENT NI BINAY !</t>
  </si>
  <si>
    <t>#OplanNogNog</t>
  </si>
  <si>
    <t>Sana Mayor Duterte will support Miriam Santiago and Marcos. No to Binay x Honasan.</t>
  </si>
  <si>
    <t>Palagi nalang silang naka Binay.</t>
  </si>
  <si>
    <t>Stupid Binay radio ad. You can't just cut down taxes that easy when you become president. It has to be enacted upon by the legistlation.</t>
  </si>
  <si>
    <t>@ABSCBNNews bakit po puro paninira kay Duterte ang commercial ng politics sa inyo? desperado na ba talaga si Mar Roxas?</t>
  </si>
  <si>
    <t>Bakit dahil kay Binay, wala masydong nangyari? Puro satsat lang kasi.</t>
  </si>
  <si>
    <t>sa ngipin pa lang ni MAR ROXAS halatang nagsisinungalig na #AyawSaDILAW</t>
  </si>
  <si>
    <t>@carlosceldran pls. pount out to Binay that the only problem left in Tacloban is the lack of housing. He is in charge of housing not Mar.</t>
  </si>
  <si>
    <t>Juskolord. Another Binay commercial. Ang dami na niyang commercial. Tatalunin na niya AlDub.</t>
  </si>
  <si>
    <t>Grabe naman yung campaign jingle ni Binay, gabi na ang lakas pa rin. ????</t>
  </si>
  <si>
    <t>RT @kah_ang: Birthday wish ko kay Binay? Pumuti siya ng Redford White level para di na magamit ang kaitiman sa paawa story niya! https://t.…</t>
  </si>
  <si>
    <t>Sana obscene din sa atin ang excesses ng mga Binay. Yun ang dapat sagutin #BinayPapanoKaYumaman</t>
  </si>
  <si>
    <t>We are not stupid MR. MAR ROXAS we know how you prepared for this election you spent billions just to win.  #DayaanMOVES</t>
  </si>
  <si>
    <t>Mar Roxas on MRT "Yan na ang nadatnan natin." Ay puta. Di ganyan kay Gloria MRT gago ka</t>
  </si>
  <si>
    <t>Bank robber turned multi-millionaire arrested in China—report | Inquirer Business - https://t.co/HbRUxqj0AI a Binay got arrested in China?!</t>
  </si>
  <si>
    <t>Nakakairita yung tvc na para kay binay. Hehe</t>
  </si>
  <si>
    <t>SOBRA ?????? Puro sila Roxas samantalang pag kay Duterte puro negative ads. ?? https://t.co/ARFKcbEdYt</t>
  </si>
  <si>
    <t>ElectionHugot:“We lose the presidency not once but twice,”-SusanRoces,Grace Poe #Halalan2016 #GracePoe#Election2016 https://t.co/5uyz0NfVkZ</t>
  </si>
  <si>
    <t>@jefk_rew pity those poor people who were involved in that bus accident en route to one of Grace Poe's rallies. Victims of her deception</t>
  </si>
  <si>
    <t>Awww DUTERTE Na wag Lang si Roxas</t>
  </si>
  <si>
    <t>RT @mikkieugenio: If the SC disqualifies Poe as president, either:
*Chiz runs for president
*Binay wins
*Duterte wins</t>
  </si>
  <si>
    <t>"Pag naging presidente si Binay, wala kayong tax". 
lol it's like saying if that happens, you can not go to school everyday</t>
  </si>
  <si>
    <t>Yan na naman ang walang kwentang commercial ni VP Binay!</t>
  </si>
  <si>
    <t>Fsssst @ixrated! Where's Binay's in Tarlac? Hahahahaha! Bongga ba branding nyo there?</t>
  </si>
  <si>
    <t>Inaantay ko kay Poe and MDS</t>
  </si>
  <si>
    <t>https://t.co/CeNBKhrm8P</t>
  </si>
  <si>
    <t>Sen. Miriam Santiago, tutol na ipakita sa publiko ang kaniyang medical records | #SonshineNewsBlast</t>
  </si>
  <si>
    <t>Victim blaming na naman? Is it so difficult for Mar Roxas to imagine that most of those affected by #tanimbala... https://t.co/b54SBwyGJw</t>
  </si>
  <si>
    <t>@afayeantonio ayy sorry na!!! galit na galit sa negro?! lab na lab mo nga negro eh hahahahaha go binay!</t>
  </si>
  <si>
    <t>Nung pagtingin ko kanina nagulat ako sa results almost total ni Poe pati ni Roxas aang total votes ni #DU30</t>
  </si>
  <si>
    <t>TV Ad palang ni Binay hindi na kapanipaniwala</t>
  </si>
  <si>
    <t>Binay cancels Ilocos Norte sorties for debate preps #PHVote https://t.co/cD7dgNxmtC https://t.co/9j00nkEzDg</t>
  </si>
  <si>
    <t>Seeing Mar Roxas' face anywhere just sickens me. Instant anger comes out.</t>
  </si>
  <si>
    <t>Heres the thing: MDS didnt get the vote she deserved not bc Roxas, Poe, or Binay was better than her. It was bc Duterte was in the picture</t>
  </si>
  <si>
    <t>Bakit ba kailan talagang lumapit ha? Tigilan mo yan only binay, juthko.</t>
  </si>
  <si>
    <t>Kawawa si ex boss Sir Tony Tiu ko. I dont know about his connection with Binay but he's a genuinely nice guy. Sad ako for him :(</t>
  </si>
  <si>
    <t>Only Binay can ruin my day... Hahaha... Only Binay Nognog Pandak</t>
  </si>
  <si>
    <t>Seriously F@#&amp;amp;ng Sh@# at Binay! #peaceawt #justmyopinion  https://t.co/uDjbhRqC3C</t>
  </si>
  <si>
    <t>Binay or Duterte:Are you voting FOR THE LESSER OF 2 EVILS? https://t.co/KkNlBswWs5 https://t.co/1gRnyxL4IH</t>
  </si>
  <si>
    <t>roxas, poe and binay already conceded but there's a disqualification case against duterte. if that pushes through, miriam is our president</t>
  </si>
  <si>
    <t>Poe and Binay rank first in survey. What is wrong with the world?!</t>
  </si>
  <si>
    <t>PAKINGGAN | DANCE REMIX NG EPIC 'FIST BUMP' NI ROXAS, 'ANU-ANO' NI VP BINAY https://t.co/qWvPKWjdYN</t>
  </si>
  <si>
    <t>Si VP BInay ang solusyon sa kahirapan</t>
  </si>
  <si>
    <t>Bday boy VP Binay at Sta Clara parish, Pasay City @manila_bulletin https://t.co/5QEQJU8TMA</t>
  </si>
  <si>
    <t>Ai ai says she became friends with Binay in 2014 when he visited the wake of her mother</t>
  </si>
  <si>
    <t>Bakit ang lungkot ng TV ad ni Mar Roxas? Nakakawala ng mood</t>
  </si>
  <si>
    <t>RT @gmanews: Abigail Binay claims Peña shut down district office at city hall https://t.co/wT5ZKIBWdn https://t.co/kIWrojaZIH</t>
  </si>
  <si>
    <t>RT @OliverDiongzon: Nognog, pandak, yan si Binay</t>
  </si>
  <si>
    <t>I hope Mar Roxas wouldn't be disappointed with the #HalalanResults</t>
  </si>
  <si>
    <t>@gmanewsbreaking @gmanews okey Lang kahit Hindi nanalo si Vice Binay,Okey na rin si mayor Digong maging Presidente wag Lang si Mar</t>
  </si>
  <si>
    <t>Escudero sa pag-endorso kay Binay noong 2010: Pinagpulutan ko ng aral yun. Kaya di ko siya sinusuportahan ngayon. #DZMMTeleIkawNaBa | via D…</t>
  </si>
  <si>
    <t>RT @TrendiePH: "Trending Philippines 11:18 AM PHT"
6. TwoDaysTo MAJAsty
7. VP Binay
8. Byron Scott
9. Alma Moreno
10. Yellow Day</t>
  </si>
  <si>
    <t>So MAR ROXAS suddenly skyrocketed to the 2nd spot. Wait, what?!</t>
  </si>
  <si>
    <t>@arpeelazaro hahhahahha..is she being funny or simply. .. I dont think vp binay have any plan to concede. .his waiting for his miracle..</t>
  </si>
  <si>
    <t>Santiago at Duterte tatakbo baka mahati yung buto :3 Tapos si Binay pa yung mananalo. Oh nooooo. #Duterte2016</t>
  </si>
  <si>
    <t>-Hindi mapapansin yung sinabi niya. Hindi magiging big deal. Pero dahil artista siya at si mar roxas ang- #SoShutUpNaLangSeries</t>
  </si>
  <si>
    <t>@attyrene @AlvinRiamon @iamdocAR @TheStandard_PH Binay has too many combinations and plans, that's why it's scary. #NoToBinay</t>
  </si>
  <si>
    <t>Bakit dahil kay Binay may corruption? Hahahahaha! Letse</t>
  </si>
  <si>
    <t>Binay: Ito ang ating bisperas ng paglaya natin sa kahirapan... manhid na pamamahala at pulitika ng paghihiganti. @PhilippineStar</t>
  </si>
  <si>
    <t>Poe,Roxas,Binay &amp;gt; mds wtf</t>
  </si>
  <si>
    <t>I don't blame Roxas. Even I'm scared as fuck for a Duterte presidency. Never did I want to live in a possibly ominous &amp;amp; censored society. ??</t>
  </si>
  <si>
    <t>I feel bad for Mayor Duterte. He's topping the surveys and Mar Roxas will do everything just snatch the presidency. Only in the PH.</t>
  </si>
  <si>
    <t>@wawam voting for Poe is worst than voting for Binay. A disaster in the making. Thats my opinion.</t>
  </si>
  <si>
    <t>Mar Roxas Mandurugas.  Bagay eh</t>
  </si>
  <si>
    <t>RT @andelore_: naiirita ako kay mar roxas hahahahahaha pekyu</t>
  </si>
  <si>
    <t>Bakit si Binay sinisisi nyo? XD</t>
  </si>
  <si>
    <t>Lakas maka punyeta ng tv ad ni Binay.</t>
  </si>
  <si>
    <t>Duterte: Binay can talk about drugs and criminality, but he can't talk about corruption. Bagahe niya yan eh. #IkawNaBaDuterte</t>
  </si>
  <si>
    <t>@JilliusJude @shellainekate mar roxas pero duterte ung gesture?? hahhahahaahhahaha ellaine stick to one nga lang?? tsk tsk</t>
  </si>
  <si>
    <t>#TV5Aksyon | VP Binay, ipinagdiwang ang kanyang ikapitumpu't tatlong kaarawan https://t.co/EbM194iMY4</t>
  </si>
  <si>
    <t>Mar roxas Vote buying P1000 caught By GMA7 liberal part https://t.co/tggxVM1vqj via @YouTube</t>
  </si>
  <si>
    <t>Mercado owned ‘dummy’ firms, alleged Binay bagman claims https://t.co/9Qq3GCIRmw | Team_Inquirer https://t.co/2QlM50TBGa</t>
  </si>
  <si>
    <t>TV5: Mar Roxas, boboto sa Roxas City sa Iloilo.  #BilangPilipino2016 Kailan pa ngkaroon ng Roxas City sa Iloilo? https://t.co/YlLsTyUSQ2</t>
  </si>
  <si>
    <t>RT @john_carlo20: VP Binay attends the unveiling of the Yolanda Memorial in Tacloban City. @sunstaronline https://t.co/T9NTvjzvtW</t>
  </si>
  <si>
    <t>All these celebrities na over yung pag-iinarte dahil bullied raw sa social media. hala! paano nalang yung Binay Family? +</t>
  </si>
  <si>
    <t>Dapat nag VP na lang si Sen. Santiago tas si Duterte for Pres. #Duterte2016</t>
  </si>
  <si>
    <t>Ang aga aga naiistress ako kay Mar Roxas (re: #LaglagBala )</t>
  </si>
  <si>
    <t>Ako: Ni-hindi nga kita makita?</t>
  </si>
  <si>
    <t>#NogNogHambog https://t.co/HTEUIOTIlR</t>
  </si>
  <si>
    <t>Fish Tea k BINAY..</t>
  </si>
  <si>
    <t>Fish Tea ka... https://t.co/2N5t6lVMKU</t>
  </si>
  <si>
    <t>O ayan na disqualify na si Grace Poe. Ano Duterte? Wag ka na tumakbo! Diba siya rason mo bakit ka nag run!! #NOTODUTERTE</t>
  </si>
  <si>
    <t>Mar Roxas: ‘Higit sa Lahat, Hindi Ko Kayo Nanakawan’ https://t.co/4bMrWAO8Q7</t>
  </si>
  <si>
    <t>No to Binay.No to Mar Roxas</t>
  </si>
  <si>
    <t>Ituloy ang gawang matuwid, upang pag-asenso ay wala nang patid– #RoxasRobredo!!! ???????????</t>
  </si>
  <si>
    <t>Mar Roxas. KINANGINA MO. Dapat ikaw ang Nuisance bet. Kitid ng utak. Pea brain. https://t.co/bXPJerIjK5</t>
  </si>
  <si>
    <t>@EmmanCubio galit na galit kay binay</t>
  </si>
  <si>
    <t>mar roxas naiirita na ako ha</t>
  </si>
  <si>
    <t>and Binay's sin is CORRUPTION.</t>
  </si>
  <si>
    <t>Look who's talking?! https://t.co/5KsgsFvSAi</t>
  </si>
  <si>
    <t>Pathetic Mar Roxas.</t>
  </si>
  <si>
    <t>Kahit Mar Roxas ang sinusuportahan ni @imdanielpadiIla @imdanielpadiIla love ko pa rin siya. ????</t>
  </si>
  <si>
    <t>RT @benign0: Mar Roxas’ mouth is his own worst enemy https://t.co/0vWrcnjH9g</t>
  </si>
  <si>
    <t>Binay hits Aquino administration for ‘sin’ of poverty: Vice President Jejomar Binay blamed the ... https://t.co/E7qiLcIiPi (via Inquirer)</t>
  </si>
  <si>
    <t>Ayaw pa rin Mag CONCEDE ni Binay Hahahahaha. Di pa rin daw kase tapos ang bilangan May mga bagay na Di na pwedeng... https://t.co/rXyezibw3T</t>
  </si>
  <si>
    <t>Nakakabadtrip talaga manuod ng tv ngayon.Nababadtrip ako panloloko at KaEpalan ng campaign ads nnyo Mar,Binay,Poe!Paawa at madrama!????</t>
  </si>
  <si>
    <t>VP Jejomar Binay will turn over wheelchairs in Abuyog, Leyte. A boodle fight lunch is on standby as well @gmanews https://t.co/mdoobFPLj6</t>
  </si>
  <si>
    <t>Pnoy: naumpisahan ko na ang tuwid na daan, titigil pa ba tayo?
Hahaha Mar Roxas</t>
  </si>
  <si>
    <t>If Mar Roxas win, dinaya yan for sure ??</t>
  </si>
  <si>
    <t>Abs-cbn bakit mar roxas lang positive sainyo?Jusko nasisira kayo dhil jan ginagamit nyo yung bata pra lang msira si duterte!ahahhha</t>
  </si>
  <si>
    <t>AYAW IKUMPARA SI NANCY BINAY NI ALMA, KAY SI NANCY NEGRA SI ALMA, MORENO. HAHA</t>
  </si>
  <si>
    <t>Di ba sa noo lang linalagay ang cross pag #AshWednesday ? Ba't buong mukha kay Binay?!! ???????</t>
  </si>
  <si>
    <t>Pag nanalo si Mar Roxas di lang ako mag shishift ng course, shift na rin ako ng bansa.</t>
  </si>
  <si>
    <t>Gusto ko si Binay. HAHAHAHAHA! #joke https://t.co/hjE54f0SCy</t>
  </si>
  <si>
    <t>Mar Roxas, mga kaartehan mo, don't us. Just accept defeat.</t>
  </si>
  <si>
    <t>Binay’s pork: Breaking bad http://t.co/CcT0NRTaPg | Malou Mangahas via @PCIJdotOrg</t>
  </si>
  <si>
    <t>SIGURO NGA MARAMING NAKURAKOT SI BINAY PERO DAMA NAMAN NAMING TAGA MAKATI.</t>
  </si>
  <si>
    <t>6. Magpakailanman</t>
  </si>
  <si>
    <t>8. Only Binay</t>
  </si>
  <si>
    <t>9. BAILEYSDebutAlbum OnSpotify</t>
  </si>
  <si>
    <t>10. Cara Kendall On PH 2016</t>
  </si>
  <si>
    <t>2015/11/21 21:37 PHT</t>
  </si>
  <si>
    <t>@emmylourry *protests against social injustices* (55 years later) *perpetuates social injustices* ?? Binay wtf huhu</t>
  </si>
  <si>
    <t>To Mar Roxas' supporters, time to eat your humble pie. You know Daang Matuwid is a dead end. Not too late to give your votes to Grace Poe.</t>
  </si>
  <si>
    <t>Quing ina si Mar Roxas, kung makapag salita parang hindi nya kailangan ang Boto ng Sambayanan.... Ui Gago, Matatalo ka nyan!!!</t>
  </si>
  <si>
    <t>RT @PoeGrace2016: Wala po akong duda sa aking puso, sa aking isip. Ako po ay PILIPINO. - Sen. Grace Poe  #IkawNaPOE #DZMMTeleIkawNaBa #Hala…</t>
  </si>
  <si>
    <t>"@Perryyy23: Galawang Binay! https://t.co/cIxQyNlrSs" Benta to !! Hahaha @SummerHacutina 
#Hugot</t>
  </si>
  <si>
    <t>due to accusations against binay roxas duterte and poe i only trust @senmiriam for our country</t>
  </si>
  <si>
    <t>"Never give up" -Binay</t>
  </si>
  <si>
    <t>RT @IamVMark: Only Binay lalalalala</t>
  </si>
  <si>
    <t>5Million mahigit na kay Duterte, 2Million pa lang kay Poe, saan kukuha ng 3Million si Poe para maabutan si Duterte? Edi wala na. ??</t>
  </si>
  <si>
    <t>Nanghinayang ka na hindi mo na-rape ang Australian lay minister.</t>
  </si>
  <si>
    <t>Kulay at ugaling putik si Binay</t>
  </si>
  <si>
    <t>@Nessends @evanaguilartan Mukhang di rin ako makakahabol T___T the darklord binay is passing through I'm stuck in ortigas</t>
  </si>
  <si>
    <t>Ngayon ko lang nakita yung bagong ad ni binay. Pota nabadtrip ako.</t>
  </si>
  <si>
    <t>RT @MIGBiblioteca: NEW F0LL0WERS</t>
  </si>
  <si>
    <t>?https://t.co/AewfFJG65r</t>
  </si>
  <si>
    <t>#MMKSpokenWord #1Mister5Misis Sam Smith Only Binay</t>
  </si>
  <si>
    <t>After Senate probe, Binay critic Ernesto Mercado pushes witness protection review https://t.co/l5WtdIrgBB https://t.co/uOX32ubdCI</t>
  </si>
  <si>
    <t>Hindi kaya nasusuka yung nagsasalita sa TV ad ni Binay noong sinasabi niya yung mga salita na yun lol</t>
  </si>
  <si>
    <t>It will be recalled that in October 2015, the Ombudsman found Binay, Jr. guilty of Grave Misconduct and Serious Dishonesty.</t>
  </si>
  <si>
    <t>Nov. 11: on @tvpatrol saw tv ads of Jojo Binay, Francis Tolentino, Alan Cayetano, Martin Romualdez, Mar Roxas, Risa Hontiveros #epalwatch</t>
  </si>
  <si>
    <t>grabe yung nagdub sa ad ni Binay, may pinaghuhugutan
sana siya na lang tumakbo</t>
  </si>
  <si>
    <t>"@GMANewsOnline: VIDEO: 'Tuwid na Daan' na slogan ni PNoy, binatikos ni VP Jejomar Binay http://t.co/sGd87FLdtS" di niya kasi kaya tularan.</t>
  </si>
  <si>
    <t>RT @mariusdevera: "Hoy Binay, hiyang hiya naman ako sa balat mo!" -PUTIK https://t.co/yTWtfmIpYP</t>
  </si>
  <si>
    <t>Kung may isinuksok, may dudukutin. nag suksuk ng 500 kaya my boto dn na madudukot. I'm aye Right! Mar Roxas. We LuvU VP Binay</t>
  </si>
  <si>
    <t>Mar has visited 39 provinces, Binay 25, Poe 19, Duterte 13. Miriam has only been to one. https://t.co/vvWKb0WwDP https://t.co/z1Eicrkx9f</t>
  </si>
  <si>
    <t>Nakakabwisit commercial ni Mar Roxas! Mas nagmumukha syang paawa!</t>
  </si>
  <si>
    <t>See? Galit ka kasi supporter ka ni Duterte. Galit ka kasi Roxas sila. Simple lang diba. People these days. ?? https://t.co/D0bQDFK4f1</t>
  </si>
  <si>
    <t>Binay on PH govt efforts to save Zapanta: Hindi tayo nagkulang dun. Hindi nagkulang ang Maynila, ang ating mga ambassadors sa Saudi</t>
  </si>
  <si>
    <t>I am not against Duterte for running but my vote is already for Miriam haha</t>
  </si>
  <si>
    <t>Paano nakuha yun ni Mar Roxas? where in the first place, halos isuka na siya ng Pilipinas. #DayaangDILAW</t>
  </si>
  <si>
    <t>@damnjorel pabili ka kay mar roxas</t>
  </si>
  <si>
    <t>I was having a nap and suddenly, a loud soundtruck passed by and 
??ONLY BINAY,  ONLY BINAY.....  Blahblah??
Nyeta.</t>
  </si>
  <si>
    <t>Binay: NHA not at fault for 'Yolanda' housing woes https://t.co/5DuEHDNDqz #Yolanda2YearsOn https://t.co/r0YYW30CdE</t>
  </si>
  <si>
    <t>@RLPHCMY May forever kay binay oops haahha joke lungs ????</t>
  </si>
  <si>
    <t>Ano nanaman yang pakana mo, Binay?</t>
  </si>
  <si>
    <t>Mar Roxas, if you cannot even follow a simple rule, how do you expect to lead decently? #DaangMatuweed #Election2016 https://t.co/0jjxvB67KA</t>
  </si>
  <si>
    <t>Binay: Our economic policies remain restrictive, discouraging start-ups, and tax system is punitive for business.
#PHvote
@rapplerdotcom</t>
  </si>
  <si>
    <t>Even in my wildest dreams I would never vote for Binay nor Mar.</t>
  </si>
  <si>
    <t>Nandito na rin tatay ni binay #APEC2015 #Obama</t>
  </si>
  <si>
    <t>Nasa jupiter pa daw si binay. Hahaha</t>
  </si>
  <si>
    <t>Partial unofficial count for President as of 5:44PM:
1. Duterte - 631,814
2. Roxas - 360,198
3. Poe - 358,596</t>
  </si>
  <si>
    <t>Mar Roxas in today's Gathering of Friends in Marawi City, Lanao del Sur.
Photo Credit from BM Nash Gjr.</t>
  </si>
  <si>
    <t>Teka ba't di maitim yung bata sa ad ni Binay? Pati ba naman sa commercial lolokohin tayo? Tsk tsk</t>
  </si>
  <si>
    <t>Just Saying: Wala ng Binay sa 2016!</t>
  </si>
  <si>
    <t>Ulan, pakyu. Lindol, pakyu. Pakyu din si Binay.
Kapit lang! Matutuloy ang finals bukas! Sembreak, hintay ka lang!</t>
  </si>
  <si>
    <t>@annelakingnoo tatay mo siya sa noo. Si binay sa dugo ????</t>
  </si>
  <si>
    <t>Mar tlaga e iba na talaga e! Nako ka tlaga mar roxas e. Nanggigigil ako sayo e https://t.co/DCBuRpJkha</t>
  </si>
  <si>
    <t>Bakit kung sino pa nognog sya pa ang nagbigay ng liwanag? ????</t>
  </si>
  <si>
    <t>Tang ina LSS na ko dito binay ??</t>
  </si>
  <si>
    <t>Dati kay villar eh??</t>
  </si>
  <si>
    <t>@KhevinChristian pag nanalo si binay tara na sa germany hahahahahahahaha</t>
  </si>
  <si>
    <t>#RoxasRising https://t.co/wU1ENF9BDH</t>
  </si>
  <si>
    <t>All five senators voted to dismiss the DQ petition against Grace Poe. The DQ issue was not resolved judiciously but rather politically.</t>
  </si>
  <si>
    <t>Kung madami nagawa si Binay, bakit wala parin tayo magandang public transportation system? Bakit ang traffic? BAKIT HINDI NYA YUN INAYOS?</t>
  </si>
  <si>
    <t>Miriam to Binay:</t>
  </si>
  <si>
    <t>M: unggoy ka ba?</t>
  </si>
  <si>
    <t>B: bakit?</t>
  </si>
  <si>
    <t>M: wala.. Naniniguro lang.</t>
  </si>
  <si>
    <t>????#laughtrip #bananasundae #goodvibes</t>
  </si>
  <si>
    <t>Wala ka namang pakialam kung pro Binay ako eh. ????????</t>
  </si>
  <si>
    <t>grabe mga ad ni binay juskq! kitang corrupt naman loo</t>
  </si>
  <si>
    <t>Aba Vote MAR ROXAS Twenty Lang :D https://t.co/AqGB9mVYfO</t>
  </si>
  <si>
    <t>@talk2GLOBE pumuti na si binay, wala parin connection niyo!</t>
  </si>
  <si>
    <t>Binoto raw ni Duterte si Mar Roxas hahahahahaha</t>
  </si>
  <si>
    <t>On a scale of 1 to Mar Roxas, gaano ka kaepal?</t>
  </si>
  <si>
    <t>6. Abigail Binay</t>
  </si>
  <si>
    <t>7. Derpcon 2.0</t>
  </si>
  <si>
    <t>8. SecondChanceFor CHARLHONE</t>
  </si>
  <si>
    <t>9. LOISHUA MusicAndLyrics</t>
  </si>
  <si>
    <t>10. Gone Girl</t>
  </si>
  <si>
    <t>2015/9/18 01:34 PHT</t>
  </si>
  <si>
    <t>this Grace Poe thing bores me... thanks Prof. you forced me to care about people i don't care about.</t>
  </si>
  <si>
    <t>walang bibitaw tuloy-tuloy tayo sa pagsuporta sa TEAM BINAY #OnlyBinayParehoTayo</t>
  </si>
  <si>
    <t>Daming mong ilibing kita sa Luneta Park kung saan nagbungkal si MAR ROXAS para sirain ang miting de avance ni DUTERTE.</t>
  </si>
  <si>
    <t>#NoToROXAS</t>
  </si>
  <si>
    <t>Kung si Mar Roxas "Mr. Palengke", meron din ka-office na "Mr. Pa-libre"  ????
 #TypesOfOfficemates</t>
  </si>
  <si>
    <t>"I believe what sets me apart is my track record." -Vice President Binay, 41st Philippines Business Conference &amp;amp; Expo</t>
  </si>
  <si>
    <t>Puro Binay hahahaha</t>
  </si>
  <si>
    <t>Binay: Sumisikip dibdib ko.????</t>
  </si>
  <si>
    <t>Duterte: Wag ka na kasing mag-BRA! ??????</t>
  </si>
  <si>
    <t>I would rather have that to answer for than charges of plunder, Senator Grace Poe on citizenship issue (Gigi Grande's report on TV Patrol)</t>
  </si>
  <si>
    <t>JUST IN - LP standard bearer Mar Roxas to issue a statement Tuesday. His spokesman Barry Gutierrez declined to elaborate @PhilstarNews</t>
  </si>
  <si>
    <t>I liked him more before he started going all-in with Binay</t>
  </si>
  <si>
    <t>I hope this won't help his senatorial poll numbers https://t.co/imeBIjPPSB</t>
  </si>
  <si>
    <t>VP BINAY SA OMBUDSMAN: DI PA TAPOS ANG REPORT NG COA @PatMangune @Luchitweet https://t.co/WenaUVFVLy https://t.co/bEZYIkowgX</t>
  </si>
  <si>
    <t>Suggested Reflection for Mr.Clean Binay on his 73rd Birthday:Walk the Talk! Lead the way! https://t.co/w4KjzL0KO5</t>
  </si>
  <si>
    <t>Mar Roxas is so full of himself..</t>
  </si>
  <si>
    <t>Aquino seeks alliance of Mar Roxas, Jejomar Binay ang Grace Poe vs. Duterte https://t.co/fC3B7Qf7oe via @YouTube This is outrageous!!</t>
  </si>
  <si>
    <t>grabe ang mga news sa fb?? about kathniel, pandaraya, mar roxas  wtf??</t>
  </si>
  <si>
    <t>RT @kweniencinas: Bakit kahit kay binay</t>
  </si>
  <si>
    <t>Chiz hits back: Mar, Binay have no integrity to lead the nation https://t.co/xdtzHQTlpk</t>
  </si>
  <si>
    <t>DUTERTE TILL THE END. No black propaganda will ever take a good man down. Boycott ABSCBN, biased, irresponsible, unbalanced reporting.</t>
  </si>
  <si>
    <t>Kapag tumakbo si Duterte mahahati ang boto sa kanila ni Miriam tas baka maging solid don sa mga BINAYaran. Nooooo!! #Miriam2016</t>
  </si>
  <si>
    <t>STATEMENT OF #DAVAOCITY VICE MAYOR PAOLO #DUTERTE</t>
  </si>
  <si>
    <t>Nung lumabas ang issue ni Mar Roxas sa pambubulsa ng bilyong... https://t.co/OnYHNBNkG8</t>
  </si>
  <si>
    <t>Uhm if I may, I like to ask, WHY THE FUCK IS MAR ROXAS ON THE SECOND FRICKING POSITION!?</t>
  </si>
  <si>
    <t>Kung akala mo na si Binay ang atat maging Presidente...nagkakamali ka. Eto ang libog na libog makabalik. #LabanLeni https://t.co/jPp7az4XhG</t>
  </si>
  <si>
    <t>when asked who among them uses money for intimate encounter, Sandro, Baste, Paolo &amp;amp; Brian chanted, "ONLY B1NAY, ONLY BINAY" #RP69fanfic</t>
  </si>
  <si>
    <t>Mar Roxas' mother once suggested, "Imagine having an Ilonggo in Malacañang." Yes, Sen. Miriam Defensor-Santiago offers a lot. #Miriam2016</t>
  </si>
  <si>
    <t>@MaeSoller IKAW HA! TEAM BINAY KA?  SUMBONG KITA KAY @MiriamLines  YAN HAHAHA</t>
  </si>
  <si>
    <t>H U T A E N A na LSS na naman ako sa "Only Binay" ??</t>
  </si>
  <si>
    <t>@inquirerdotnet @Team_Inquirer the true fight for poverty is not over. go VP Binay</t>
  </si>
  <si>
    <t>Tanga lang ang magpapauto kay Binay ??</t>
  </si>
  <si>
    <t>Nognog Pandak Laki sa hirap Binay agad? Di ba pwedeng si marlou muna?</t>
  </si>
  <si>
    <t>Mar Roxas' Bisaya-tone is irritating. He's more of a Cubao boy than a Capiznon. Now, that's da moves to appear humble (despite being not).</t>
  </si>
  <si>
    <t>THE MANILA TIMES Headlines [Saturday - 11.07.15]:</t>
  </si>
  <si>
    <t>-Abi Binay kicked out of City Hall</t>
  </si>
  <si>
    <t>-Meralco power rates up by.… https://t.co/nrtogfRxft</t>
  </si>
  <si>
    <t>Mas malaki pa ang edit ni Binay hehe #PushAwardsLizQuens</t>
  </si>
  <si>
    <t>Eto na naman si Binay. Nilalait na naman yung sarili niya at nagpapaawa. Nakakairita na! Pwede ba ibahin nyo naman yung concept?!</t>
  </si>
  <si>
    <t>Walang susuko.. ganyan si Binay. HAHAHAHA</t>
  </si>
  <si>
    <t>WATCH: Mar Roxas to his fellow Capizanons @rapplerdotcom https://t.co/P7XqsX35Pj</t>
  </si>
  <si>
    <t>Bobo si Binay! #tuneofOnlyBinay</t>
  </si>
  <si>
    <t>Grace Poe nagsasayang ka lang ng pera sa tv ads mo. Wala kang pag asa manalo. ??</t>
  </si>
  <si>
    <t>Expectations..</t>
  </si>
  <si>
    <t>2. Miriam</t>
  </si>
  <si>
    <t>5. Roxas</t>
  </si>
  <si>
    <t>Pero bakit ganun? #Bobotante #ElectionResults #MIRIAMforPRESIDENT</t>
  </si>
  <si>
    <t>ABS-CBN is ready to sacrifice &amp;amp; tarnish their station's reputation just to drag down Duterte. Goodbye responsible journalism.</t>
  </si>
  <si>
    <t>#DuterteFTW</t>
  </si>
  <si>
    <t>May kampanya pala si Binay kaya traffic ??</t>
  </si>
  <si>
    <t>Think The Brighter Side of Life: Regine Velasquez Will Not Vote For Mar Roxas And Was Banned To... https://t.co/OVroocU4e2</t>
  </si>
  <si>
    <t>Puro bad news kay Duterte and good news kay Roxas. Weird</t>
  </si>
  <si>
    <t>Radio Campaign commercial of VP Binay. Pinoy earning P30k below, wala ng income tax! #sinungaling #lokohan</t>
  </si>
  <si>
    <t>@picarlester1 if manalo si Grace Poe, puro showbiz nanaman and gobyerno! notopoe #binay2016</t>
  </si>
  <si>
    <t>Trillanes: "Pero kung ang layunin ng pamilya Binay sa kasong ito ay para tigilan ko sila sa aking pag-uusig, nagkakamali sila."</t>
  </si>
  <si>
    <t>Bravo Mar Roxas! #pun https://t.co/sfKaR3Tlec</t>
  </si>
  <si>
    <t>Only Binay naman ngayon. Puro Binay ah, daming salapi!</t>
  </si>
  <si>
    <t>RT @TropangMARangal: Mar Roxas on #TanimBala https://t.co/CW2RKEyOHD</t>
  </si>
  <si>
    <t>@cocoy only Binay: VERY LONG STRING OF LIES.</t>
  </si>
  <si>
    <t>Yet look at the Poe-Ro crowd and the Duterte-BBM people. That isn't turncoatism by the politicos but people's immaturity @romerojo7 @bilbil</t>
  </si>
  <si>
    <t>"the fate of a Binay presidency: if many perceive Binay bad now, his regime is bound to be badder." #spareusfromEVIL #SpareusfromBinay</t>
  </si>
  <si>
    <t>Mar Roxas takes second place. WORST...CONSOLATION...PRIZE...EVER 0_0 #PHVoteRoxas #PHVote #Halalan2016</t>
  </si>
  <si>
    <t>Oopps I'm sorry. I thought he's below 18 yo. Well, DJ should be the voice of the youth! For me, No to Mar Roxas!!!???? https://t.co/ffz0l2wfEO</t>
  </si>
  <si>
    <t>cue in: SINO PA BA? LONELY BINAY~ https://t.co/9v9AoLlhfz</t>
  </si>
  <si>
    <t>Ina Andolong on Mar Roxas' camp: They have a difficult time increasing his numbers | Network News https://t.co/sf2fOeFCpX #TheFilipinoVote…</t>
  </si>
  <si>
    <t>Brigada News Update! - Binay, hugas-kamay sa ‘mabagal na Yolanda rehab’ - https://t.co/YcTK0BsABs #brigadanews #brigadanewsfm</t>
  </si>
  <si>
    <t>Puno, malaking tulong sa kampanya ni VP Binay
Aminado ang kampo ni Vice President Jejomar Binay na mataas ang... https://t.co/ZGQBRUJstG</t>
  </si>
  <si>
    <t>Wala daw halong pamumulitika si Binay sa Tuguegarao? imposible meron parin yan kahit sabhin mong wala. Pero meron parin sa mata ng mamamayan</t>
  </si>
  <si>
    <t>Good luck kay Trillanes, Roxas at Aquino kasi mukhang mamamatay na kayo</t>
  </si>
  <si>
    <t>VP Binay criticizes administration for alleged underspending in Bohol  https://t.co/D9C2xfl1on | via CNN Philippines</t>
  </si>
  <si>
    <t>@OrasNaRoxasNa @PhilstarNews Sad 2 note thatPoe doesnt know ofw not paying terminal fee,Binay dont know minimum wage earner need not pay tax</t>
  </si>
  <si>
    <t>Nanggigigil ako kay Roxas! It can't be! Naiinis ako kapag binabanggit na pangalawa na siya kay Duterte! Bwiset! Please! No! Cross fingers...</t>
  </si>
  <si>
    <t>AHAHAHAH Tang ina tatakbo na si Duterte. Congrats BINAY or POE CONGRATS :)</t>
  </si>
  <si>
    <t>In 3 to 6 months, lahat ng pera nyo nasa bank account ko na.
- Jejomar Binay
#PiliPinasDebates2016</t>
  </si>
  <si>
    <t>Grace Poe sa pagbabago ng ating bansa #PHVotePOE https://t.co/IrhyGht5DS</t>
  </si>
  <si>
    <t>Na-Binay! bwahahaha! Tangna... dami ko tawa, mga 11,002. https://t.co/dYi1sB5mKZ</t>
  </si>
  <si>
    <t>SWS: Binay still on top despite percentage drop; Duterte, Poe tied for second https://t.co/Fd9mVOj1Af | via CNN Philippines</t>
  </si>
  <si>
    <t>Ilang tulog nalang, goodbye mar roxas na.</t>
  </si>
  <si>
    <t>Naiinis ka na ba kasi puro na lang si BINAY yung nasa commercial?</t>
  </si>
  <si>
    <t>not ko ma-tanggap na mas marami nag vote for roxas or binay instead of tita miriam</t>
  </si>
  <si>
    <t>RT @axLtnr: So sinasabi mo Binay na nog nog lahat ng tao sa Pilipinas? Gago ka ba? Gaya mo pa kami sayo. ????</t>
  </si>
  <si>
    <t>Nakaka-irita makita yung advertisement ni Binay. ????</t>
  </si>
  <si>
    <t>nognog, pandak, laki sa hirap, mukhang alien, lahing uling, pakitang tae, member ng men in black. Yan si Binay. ©latrell</t>
  </si>
  <si>
    <t>Akala ko laking mahirap, Binay?</t>
  </si>
  <si>
    <t>Hay VP Binay. Sa advertisements pa lang nangloloko ka na. Pano pa kaya 'pag naluklok ka na sa pwesto?!</t>
  </si>
  <si>
    <t>@ChanelChance4 @RauLeCrusei More stones against Mar vs Duterte vs Poe, si Binay ang umaangat.</t>
  </si>
  <si>
    <t>Binay denies hand in housing backlog 2 years after #Yolanda https://t.co/dOrWytyseQ | @AHeginaINQ #VotePH2016 https://t.co/2dSiBdnzYe</t>
  </si>
  <si>
    <t>GRACE POE O BINAY YUNG TANONG HAHAHA #ALDUBMostAwaitedDate</t>
  </si>
  <si>
    <t>I admire ur professionalism bcoz u didnt lose ur patience with honasan when he was asked if he believes in binay @iamkarendavila ..</t>
  </si>
  <si>
    <t>@_rachellegrace_ totoo :( bakit mas mataas pa votes kila Binay, Poe at Roxas :((((((((((</t>
  </si>
  <si>
    <t>Bakit puro katangahan yung palabas na ito? #LeniOnMMK #MMKIna #RoxasRobredo2016 #ABSCBNFAIL</t>
  </si>
  <si>
    <t>@PhilippineStar Good. You'll need it to get a decent third spot and beat Binay at least. All eyes on Poe and Digong now</t>
  </si>
  <si>
    <t>Malapit na talaga akong ma lss sa "Only Binay" na yan. Ibalik ang "Micronutrient Deficiency labanan natin to" hahahaha  #ALDUBFightForLove</t>
  </si>
  <si>
    <t>See the karma when you try to bring a good man down? Roxas, you reap what you've sown! PH VOTE DUTERTE</t>
  </si>
  <si>
    <t>WAG KAMI BINAY!!! LIBO - LIBONG NAKAPAG ARAL NG LIBRE. GUHHD!!!</t>
  </si>
  <si>
    <t>Marahas. Mar Roxas. ??</t>
  </si>
  <si>
    <t>RT @cocoy: Got questions for Mar Roxas ask his official campaign Twitter account:</t>
  </si>
  <si>
    <t>https://t.co/CKVd2Z73Fb</t>
  </si>
  <si>
    <t>The GALAWANG DESPERADO award goes to you both Trillanes and Roxas. Politically immatured desperate for power.</t>
  </si>
  <si>
    <t>@MeilouSirena @leahnavarro @popisunga There's overwhelming evidence Binay is a thief. While PNoy being apathetic is just subjective.</t>
  </si>
  <si>
    <t>Ipapantay daw ni Mar Roxas lahat pero puta. Hindi siya bumili ng train nung DOTC secretary siya.</t>
  </si>
  <si>
    <t>Opposition leader Vice President Jejomar Binay arrives at Camp Castañeda for PNPA #Masundayaw class graduation.</t>
  </si>
  <si>
    <t>@SeyReid Bitch please? Little Binay? So Damn Rude! Nice One tho.</t>
  </si>
  <si>
    <t>Badtrip ngpasimuno ng dilaw na ihi connecting to Mar Roxas pag iihi tuloy ako si Mar naaalala ko. pakshet #DayaangDILAW #OnlyB1NAYPresidente</t>
  </si>
  <si>
    <t>Marami kang makikitang Binay,Roxas,Poe at Duterte sa gobyerno,pero si Miriam nag-iisa lang 'to. So ano gagawin mo? #Miriam2Malacanang</t>
  </si>
  <si>
    <t>Que barbaridad! Que horror! Que Binay! Que puñeta!</t>
  </si>
  <si>
    <t>Nakakarindi yung commercial about binay! Nognog,Pandak, at corrupt! Nahiya pa talaga!</t>
  </si>
  <si>
    <t>Binay's bank accounts freezing order will expire this week.Asset preservation order should be issued.if not,more campaign funds @momblogger</t>
  </si>
  <si>
    <t>Ronaldo Puno, campaign adviser na ni VP Binay
Kumpirmadong si dating Interior Secretary Ronaldo Puno ang dahilan... https://t.co/bppaYZlqy8</t>
  </si>
  <si>
    <t>RT @elishacariaga: @xlornadelx binay yieee nale hahaha</t>
  </si>
  <si>
    <t>Daniel Padilla is just an endorser of Mar Roxas. I think he is not yet on legal age to vote. Definitely, he won't vote his candidate!??????????????</t>
  </si>
  <si>
    <t>@jc_dizon16 @SirhcNojle si chris ba yan jc? ay este si binay pala. HAHAHAHA!</t>
  </si>
  <si>
    <t>#MarRoxas: It’s not wise for me and the campaign to just try to replicate 2004 because it had a different dynamic @Team_Inquirer #VotePH2016</t>
  </si>
  <si>
    <t>Pandak. Nognog. Laki sa hirap. Yan si Binay hahahaha  https://t.co/EEclRnCYnD</t>
  </si>
  <si>
    <t>Ex-Makati councilor Ernesto Aspillaga testifies that there is no bidding held during term of Elenita Binay as mayor https://t.co/8n589HhGq9</t>
  </si>
  <si>
    <t>@09178983909_  lmao dirty talk? Kalan. Imburnal. Morge. Singa. Kala. Suka. Libag. Kulangot. Uhog. Tutuli. Luga. Binay.</t>
  </si>
  <si>
    <t>I swear, Manny and Binay will not win this coming elections. ????????</t>
  </si>
  <si>
    <t>Presidente ko tlaga c VP Binay kc sya ang Pagbabago #OnlyBinayParehoTayo</t>
  </si>
  <si>
    <t>TANG INA KAHIT UNOFFICIAL HNDI AKO.MAKAPANIWALA NA PANGALA SI MAR ROXAS!! HINDEE!!  https://t.co/7xTKaRfKrt</t>
  </si>
  <si>
    <t>Nako narinig ko nanaman tong nognog tska pandak na commercial ni binay ??</t>
  </si>
  <si>
    <t>Grace is as good and natural a public speaker as Chiz is bad. #PiliPinasDebates2016</t>
  </si>
  <si>
    <t>Bondal: Sa kabila ng mga nai-prisinta naming ebidensya dito, hindi pa rin umuupo si VP Binay.</t>
  </si>
  <si>
    <t>Busted: Noli De Castro Did NOT “Endorse” Duterte on TV</t>
  </si>
  <si>
    <t>#MarRoxasIsMyPresident</t>
  </si>
  <si>
    <t>#du30 #NoToDuterte2016 #abscbn https://t.co/B13ME7ilUD</t>
  </si>
  <si>
    <t>@_andreiroque SERIOUSLY, WHAT CAN PHILIPPINES BENEFIT OF MAR ROXAS WILL BE ELECTED AS PRESIDENT?</t>
  </si>
  <si>
    <t>As of 5:10pm</t>
  </si>
  <si>
    <t>Rank 1 : Duterte</t>
  </si>
  <si>
    <t>Rank 2: Roxas</t>
  </si>
  <si>
    <t>Rank 3: Poe</t>
  </si>
  <si>
    <t>Rank 4: Binay</t>
  </si>
  <si>
    <t>Rank 5: Santiago</t>
  </si>
  <si>
    <t>mas lalong hindi o papaubaya ang kinabukas kay Mar Roxas #OnlyBinayNangabakIlocos</t>
  </si>
  <si>
    <t>NO TO BINAY! @ Marikina  Heights https://t.co/xofVDAIinu</t>
  </si>
  <si>
    <t>#Binay #Halalan2016 https://t.co/738CtSPQzD</t>
  </si>
  <si>
    <t>Ang pangulo ko ay si MAR ROXAS. Ishare mo to sa 25 na tao within 30mins. at magkakaron ka ng SOBRE. Wag kang... https://t.co/BbrSnP0ray</t>
  </si>
  <si>
    <t>#IkawNaBaRoxas ngayong umaga. Kapanayam ni Mike Enriquez ang ating pambato, Mar Roxas, sa DZBB https://t.co/wjIXYOwZ0j</t>
  </si>
  <si>
    <t>Duterte: Corruption to worsen under Binay presidency  https://t.co/HYuuLT2tJR</t>
  </si>
  <si>
    <t>kawawa naman si Mar Roxas, parang nagsusumbong na bata kay Grace Poe. Kain ka nalang tae please
#AyawSaDILAW mar to poe</t>
  </si>
  <si>
    <t>Cant believe that Binay is actually considering a joint exploration of our land with China , whats next?sell our country? #NOtoBINAY #stupid</t>
  </si>
  <si>
    <t>RT @ceso: Sus. Di mo nga mapasweldo mga empleyado ng Makati via ATM eh. O.o</t>
  </si>
  <si>
    <t>Binay promises traders better administration https://t.co/GvZf…</t>
  </si>
  <si>
    <t>Binay can’t believe he’s losing https://t.co/XoyDnvz3HB</t>
  </si>
  <si>
    <t>Hindi pa rin talaga tinatantanan ni Mar Roxas ang Daang Matuwid. Tae.</t>
  </si>
  <si>
    <t>RT @xpeanutgalleryx: @StirringsHunch @mgvtrb Binay getting a lot of good press lately. This is how easy it is to steal money from this gov.</t>
  </si>
  <si>
    <t>#BINAY: Corruption is an act of stealing from the poor!</t>
  </si>
  <si>
    <t>https://t.co/ep31atdYc0 https://t.co/S6vnHWEx95</t>
  </si>
  <si>
    <t>@lesliebocobo @Gan @FDPascual Wags can't help giggling over Xmas gift basket #BidsDebacle. Kado's man bid too high; Binay's man bagged it</t>
  </si>
  <si>
    <t>Vice President Binay today tendered his irrevocable resignation from the Cabinet effective immediately. -Joey Salgado, Head of OVP Media</t>
  </si>
  <si>
    <t>@ShowbizBanter Mar Roxas and Binay. Both turned down.</t>
  </si>
  <si>
    <t>#ALDUB15thWeeksary</t>
  </si>
  <si>
    <t>SEEING POE, ROXAS AND EVEN BINAY OVER MIRIAM MAKES ME CRINGE PUTANGINA BOBOTANTE DOMINATION #Election2016</t>
  </si>
  <si>
    <t>luhh mar tigilan mo kami! Kay binay kami!</t>
  </si>
  <si>
    <t>Trillanes: Binay’s plunder case involves about P15-20 billion https://t.co/XhauhpHQSd #TheFilipinoVotes https://t.co/1VtxBOZMIn</t>
  </si>
  <si>
    <t>Now, their reputations are even more destroyed than Duterte's? May God bess you all ABS-CBN, Comelec, PNoy, Roxas, Trillanes, and allies.</t>
  </si>
  <si>
    <t>@mor1019chacha  Mas okey naman si Binay kesa kay MAR ROXAS.</t>
  </si>
  <si>
    <t>Magtulungan tayo, hindi ko ito laban kundi laban nating lahat. #RoxasWantedPresident  #RoxasRobredo</t>
  </si>
  <si>
    <t>Yun narinig mo Ang kapatid mong mag Sabi ng letche binay! Daldal mo habang na nunuod ng news. Affected sha. Luh! Inaano ka ña? ??</t>
  </si>
  <si>
    <t>Tang ina naiinis talaga ako sa commercial ni binay. Kinikilabutan ako. Hahahahahahaha saan kaya humuhugot ng kapal ng mukha to.??????</t>
  </si>
  <si>
    <t>Grabe dikit na dikit si Duterte at Roxas ah. Imposible. ??????</t>
  </si>
  <si>
    <t>"Marunong po akong mamalengke, marunong po akong mamlantsa."
-VP Binay
TANGINA MAG MAID KA NALANG NOGNOG!
#PiliPinasDebates2016</t>
  </si>
  <si>
    <t>#RoxasRobredo | Strategies to Address Prevailing National Concerns https://t.co/SldaV3b54c #SwitchToMar</t>
  </si>
  <si>
    <t>malungkot naman mga hakot! kulang daw ibinayad ng dilaw !!</t>
  </si>
  <si>
    <t>@alanpcayetano @jimmybondoc #DuterteCayetano https://t.co/IKQ0eyAo8V</t>
  </si>
  <si>
    <t>#UNTVRepaso2015 CA dismisses Junjun Binay’s petition against Ombudsman suspension order [2-11-2015] [NY-A1620]</t>
  </si>
  <si>
    <t>RT @b0rn2b1ush: "Regardless of the statistics, one person wrongfully accused is one case too many." - Mar Roxas on #TanimBala</t>
  </si>
  <si>
    <t>VP Binay now off to his hometown, Cabagan -- town part of Albanos' turf district in Isabela | @jv_arcena</t>
  </si>
  <si>
    <t>@mrsunlawyer Binay: I Can Go The Distance</t>
  </si>
  <si>
    <t>Poe: Journey To The Past</t>
  </si>
  <si>
    <t>Dear Binay and Marcos, huwag BITTER, pera naman ng taong bayan ang ginamit niyo eh. Karma tawag diyan! ??</t>
  </si>
  <si>
    <t>Naingit nako kay may accounting bwas tapos, balik balik pa dason ang commercial ni Roxas kag Binay -_-</t>
  </si>
  <si>
    <t>Kudos to Mar Roxas and #ABiasCBN for their relentless black propaganda against Duterte! Perks of having Yolanda funds to spend on adverts ?</t>
  </si>
  <si>
    <t>Hindi ka mananalo Mar Roxas so shut up ka nalang hahahahahahaha @Senyora</t>
  </si>
  <si>
    <t>Walang matutulog baka bukas si Maroxas na ang manalo sa pang dadaya! Hahhah</t>
  </si>
  <si>
    <t>But really? Still can't believe that the people chose Roxas and Binay over MDS. The fuck is wrong w this country</t>
  </si>
  <si>
    <t>Napansin lang po. Yung mga nag miting de avance sa Luneta talo lagi. 1998-DeVenecia, 2010-Villanueva. #RoxasRobredo QC Circle gaya ni Pnoy.</t>
  </si>
  <si>
    <t>Nas-stress ako sa sagot ni Mar Roxas about laglag bala gang! Nakaka init ng ulo! Wag syang mag expect na mananalo sya please!</t>
  </si>
  <si>
    <t>Ulol tong si Mar at Binay eh ????</t>
  </si>
  <si>
    <t>Attacks vs. Binay, ads for Tolentino: 2 firms violate SEC ruling on partisanship https://t.co/0n0Hmuq95W https://t.co/IAzSMN2iq2</t>
  </si>
  <si>
    <t>VP Binay: We need to amend cons provision on ownership that restrict investments #BilangPilipino | @josebimbosantos</t>
  </si>
  <si>
    <t>His pal shot dead, Binay vows some serious crimefighting; to name Honasan anti-crime czar https://t.co/MqkGlWr5AC https://t.co/4WjQvfwVfH</t>
  </si>
  <si>
    <t>Wow! Boy scout! #Binay #NoToBinay #BoyScout #YanSiBinay https://t.co/HBSXEGnKxO</t>
  </si>
  <si>
    <t>New witness vs #Binay in corruption hearing https://t.co/ybAqZLuc6f | @Team_Inquirer https://t.co/ML4nKlOMZC</t>
  </si>
  <si>
    <t>Kung kulelat ka sa magiging resulta, Mar Roxas, hindi ka dinaya. Kinarma ka. #Election2016 #DayaanMOVES</t>
  </si>
  <si>
    <t>@SheenaSumat TRUE AYOKO KAY ROXAS HAHAHAHAHAHA. Nakakatakot lang maging presidente si Duterte lalo na kapag may pulong sa ibang bansa ????</t>
  </si>
  <si>
    <t>Shut up, Mar Roxas.</t>
  </si>
  <si>
    <t>Jejomar Binay has violated most of the ten commandments already. Dear Lord. https://t.co/sAi8jF7VBF</t>
  </si>
  <si>
    <t>Unifying Roxas, Santiago, Poe, and Binay against Duterte won't work, PNoy. That will only ignite fury &amp;amp; empower his supporters even more.</t>
  </si>
  <si>
    <t>#POE2016 #Go4POE</t>
  </si>
  <si>
    <t>Episode 22</t>
  </si>
  <si>
    <t>Pink Temptation https://t.co/6LMcfnmNYz</t>
  </si>
  <si>
    <t>Baste: Bakit dumilim? Sandro: Who turned the lights off? 
*cue music* Only Binay, Only Binay 
#RP69fanfic</t>
  </si>
  <si>
    <t>I'd rather go for Duterte and Poe if it's not gonna be Miriam. No joke.</t>
  </si>
  <si>
    <t>Mar Roxas https://t.co/5hT6h3M76e</t>
  </si>
  <si>
    <t>Sana may totoong Hunger Games dito sa pinas. Tapos botohan kung sino gusto isali ng mga tao. Mangunguna jan si BINAY sunod si ROXAS! ????</t>
  </si>
  <si>
    <t>Nanonood ako ng GMA, si Duterte nangunguna si Roxas pangalawa wtf #Election2016</t>
  </si>
  <si>
    <t>Jollibee + Binay = Jollibinay. Toinks.</t>
  </si>
  <si>
    <t>Binay faces graft raps anew https://t.co/GX7r21jOZi</t>
  </si>
  <si>
    <t>Roxas steadily rising. Wag mag-alala mga Ka-RoRo, mananalo tayo! :)  #MarLeniWins #RoxasRobredo #BayangMatuwid https://t.co/f6vuufipSf</t>
  </si>
  <si>
    <t>Yung damang dama mo yung #MMKSpokenWord tapos biglang pinasukan ni Binay ?????? #Tragis</t>
  </si>
  <si>
    <t>@babyshy93 @superjouwhun HAHAHA ?? onga Ma'am, pati pag nanalo si Binay</t>
  </si>
  <si>
    <t>Man, this is tough. Anyway, my vote will either be Miriam or Duterte. Whoever convinces me more, he/she will get my vote. Haayy hirap nito.</t>
  </si>
  <si>
    <t>Binay https://t.co/MpPgxboRd2</t>
  </si>
  <si>
    <t>Ayan na naman si mar roxas. Bias @TVPatrol</t>
  </si>
  <si>
    <t>Buti pa dito sa Makati, bilis net. May kuryente at tubig pa. Oh! Pero di ko pa din ibiboto si Binay. ??</t>
  </si>
  <si>
    <t>Mahirap na talaga kapag nabulag ka sa pera eh, grabe yung votes kay Mar Roxas parang 'di ka pani-paniwala.</t>
  </si>
  <si>
    <t>Nice Rappler for apologizing on choosing a sentence to quote...</t>
  </si>
  <si>
    <t>However Mar Roxas must apologized for he was... https://t.co/nNybmh6xB6</t>
  </si>
  <si>
    <t>Ang Aim ko nalang ngayong di tumakbo si Duterte ay manalo si Miriam at ipasok si Dick.</t>
  </si>
  <si>
    <t>Brigada News Update! - Binay, Poe, Roxas at Santiago, pasok sa balota - https://t.co/3S4aMKM3Ut #brigadanews #brigadanewsfm</t>
  </si>
  <si>
    <t>Binay and MDS: tinatarayan nyo lng ang mga nagtatanong sa inyo. #iwasnangiwas puro pamimilosopo .</t>
  </si>
  <si>
    <t>Tatakbo na pala si duterte pero miriam pa rin ako!</t>
  </si>
  <si>
    <t>Magsma sama kayo nila panot at mar roxas sa kangkungan #ABSCBNLIARS</t>
  </si>
  <si>
    <t>Mar Roxas' tactics, harassment and manipulation is so demonic. Its even worse than Martial Law.</t>
  </si>
  <si>
    <t>@memeyibay @Itsmeashcrts HAAHAHHA. WAG KANG MAINGAY BAKA IPAPATAY KA NI DU30 HAHAAHAHA</t>
  </si>
  <si>
    <t>The question is not whether Binay is bad but whether he will be badder https://t.co/DojknSrtcH</t>
  </si>
  <si>
    <t>Nakakainit ng dugo yung tv ad ni Binay</t>
  </si>
  <si>
    <t>Sen. Grace Poe for President.</t>
  </si>
  <si>
    <t>Chiz Escudero for Vice President.</t>
  </si>
  <si>
    <t>#TeamCompassion</t>
  </si>
  <si>
    <t>Walang Maiiwan.</t>
  </si>
  <si>
    <t>Up early for another prod shoot for VP Binay! #AdWorld #igers #instadaily @ Coconut Palace - Office… https://t.co/kwLmbcoddg</t>
  </si>
  <si>
    <t>NAG REKLAMO NA! DUTERTE ANG GI'SHADE! NAK NG TIPAKLONG! MAR ROXAS at LENI ROBREDO ANG LUMABAS!!!</t>
  </si>
  <si>
    <t>- EJ Martin</t>
  </si>
  <si>
    <t>#DU31 https://t.co/KJ44d252q3</t>
  </si>
  <si>
    <t>nognog pandak laki sa hirap yan si sheila.ayyy este binay pala :3 hahah</t>
  </si>
  <si>
    <t>roxas took over poe, here comes #DayaangMatuwid #Halalan2016 #HalalanResults ??</t>
  </si>
  <si>
    <t>Naaliw talaga ako sa Only Binay commercial na yan. Nakaka lss ng slight.</t>
  </si>
  <si>
    <t>Good morning, everyone! :D 
#OnlyBinayInMakatiSanKaPa 
Ang Pagbabalik Binay In Makati</t>
  </si>
  <si>
    <t>Mayor Junjun Binay: im leaving cityhall while waiting for CA t resolve.ayoko nang may masaktan ulit." Tglan mo kmi s mga hugot lines m ah! ?</t>
  </si>
  <si>
    <t>RT @BamAlegre_: VP Jejomar Binay will turn over wheelchairs in Abuyog, Leyte. A boodle fight lunch is on standby as well @gmanews https://t…</t>
  </si>
  <si>
    <t>Nanahimik yata si binay sa tanim-bala isyu?busy na sa pangangampanya?</t>
  </si>
  <si>
    <t>WTF?! Hindi lahat ng nognog katuladmo binay! G*go!!!</t>
  </si>
  <si>
    <t>THIS.. .</t>
  </si>
  <si>
    <t>Mar Roxas at Leni Robredo po.</t>
  </si>
  <si>
    <t>ipagpatuloy at palawakin ang #DaangMatuwid https://t.co/Cac2RmUWu7</t>
  </si>
  <si>
    <t>bakit dahil kay binay, bakit dahil kay binay, hinto na po please</t>
  </si>
  <si>
    <t>Wait so Robin Padilla campaigned for Duterte while Daniel Padilla for Mar Roxas? Haha why do I find this funny? ??</t>
  </si>
  <si>
    <t>HULING DQ CASE VS POE GALING SA KUMPARE NI BINAY https://t.co/M6uH5Lnbl4 | via Remate</t>
  </si>
  <si>
    <t>Andami pinakalat sa FB na plano daw mandaya ni Mar Roxas ngayong eleksyon. Wow, mga adik.??Tamang hinala. ??</t>
  </si>
  <si>
    <t>Ano ka ya imo man! Never ko mag vote Kay Roxas! Si Duterte https://t.co/QRIUETLbtB ko then what mango na ko dason kung siya President ko ????</t>
  </si>
  <si>
    <t>wala na ngang nangyari sa tuwid na daan ni pnoy, itutuloy mo parin, wala kang originality.don't vote for MAR ROXAS</t>
  </si>
  <si>
    <t>Binay: Aquino years a lost opportunity - Rappler https://t.co/6SbHnPlKrd</t>
  </si>
  <si>
    <t>@eraseac Youth against tuition increase. Youth for Chiz Escudero #votepoe</t>
  </si>
  <si>
    <t>Taray n binay</t>
  </si>
  <si>
    <t>Honasan: I’ll be first to stand up vs Binay if corruption proven https://t.co/n1TkfBsn0q | via INQUIRER</t>
  </si>
  <si>
    <t>Nakakainis tong Advertisement ni #Binay. Proud pang maitim!</t>
  </si>
  <si>
    <t>Kahit sino naman mananalo ok lang sakin basta wag lang si Binay at Mar. ??</t>
  </si>
  <si>
    <t>This all started Binay selling our souls to the Chinks.</t>
  </si>
  <si>
    <t>@k</t>
  </si>
  <si>
    <t>@jho132 no naman, I also know you are for Digong. But Grace Poe, she is making a laughingstock out of herself! She has an image problem</t>
  </si>
  <si>
    <t>biling bili ko na yung tv ad ni Binay</t>
  </si>
  <si>
    <t>PUTANGINA MO! ULOL! SARAP MO ISUMPA!! @MARoxas
Mar Roxas: "Higit sa lahat, hindi ko kayo nanakawan." https://t.co/l1UYsTHvEv via @YouTube</t>
  </si>
  <si>
    <t>@iamtalagzarah @chelacerna baka si binay.</t>
  </si>
  <si>
    <t>MAR Roxas the magician. #Election2016 #Duterte2016 #DuterteForPresident</t>
  </si>
  <si>
    <t>#Sigurista “@tweetnirizal: Grace Poe’s husband to renounce US citizenship if she wins @rapplerdotcom https://t.co/JnN3BHzKyp.</t>
  </si>
  <si>
    <t>Why not now?”</t>
  </si>
  <si>
    <t>If not you #Duterte, let it be #Miriam2016 #MiriamFight I will volunteer for you! #fb</t>
  </si>
  <si>
    <t>73 un si binay?</t>
  </si>
  <si>
    <t>Pag hindi nanalo si Duterte for sire nandaya na si Roxas ????????????</t>
  </si>
  <si>
    <t>Not a Duterte fan but I am with him on this one. Constitution lang poe! https://t.co/W3FgiWHWQn</t>
  </si>
  <si>
    <t>Lecheng Mar roxas to. Di marunong gumamit ng Folder ang tanda tanda na ????</t>
  </si>
  <si>
    <t>Aquino trillanes roxas ??</t>
  </si>
  <si>
    <t>Mar Roxas is a fucking desperate mudslinger. Sorry but you can't save your stinky reputation.</t>
  </si>
  <si>
    <t>Yessss! Wag iboto si Mar Roxas! #inthenews #tvpatrol</t>
  </si>
  <si>
    <t>Uy may sumigaw sa pantry si James Reid dw haha! Nilipat na pala nla from CNN. Si Binay kc knina ung plabas eh</t>
  </si>
  <si>
    <t>#OTWOLGinoongTenement</t>
  </si>
  <si>
    <t>Binay hits admin for the "sin" of poverty, and vows to sue those spreading rumors he would stop the Pantawid Pilipino #VotePH2016</t>
  </si>
  <si>
    <t>Why does Leni and Mar are the only ones who has 'Daang Matuwid' on their names? Why can't we have Jejomar 'Only' Binay?</t>
  </si>
  <si>
    <t>Roxas' miting de avance will involve 3 cities: Pasay, Makati, QC. Expect bad traffic in these areas. #PHVote Tweet photos w/ #CommuterWatch!</t>
  </si>
  <si>
    <t>So Binay, Poe and Mar for 2015. Well, I'll go for Mar. He has proven to be a good planner. We need better PLANS for the country.</t>
  </si>
  <si>
    <t>ROXAS in Number 2? Seriously?</t>
  </si>
  <si>
    <t>gusto ko pa si duterte or binay maging presidente kaysa kay pnoy bagal ng net ee</t>
  </si>
  <si>
    <t>I wonder how Binay sleeps at night. The people that he claims to protect in his campaign ad are the same people he steals money from.</t>
  </si>
  <si>
    <t>"@Edseljohn_: Nog nog! Pandak! yan si binay p*ta paawa -_-"  sinabi mo pa kaasar un commercial nya amputa!</t>
  </si>
  <si>
    <t>Hindi ko na talaga tanggap to! Naunahan pa ng mga corrupt na binay at roxas na yan si Ms. Miriam! Grabe talaga #MIRIAMforPRESIDENT</t>
  </si>
  <si>
    <t>@theJonnny malakas @sengracepoe &amp;amp; alam ni Binay yn so less votes ky @MARoxas na mortal enemy nia, @SayChiz looks like loyal ally @twitnigab</t>
  </si>
  <si>
    <t>Palace taunts Binay camp for pointing fingers: Are you that insecure? https://t.co/fEUqXelLar https://t.co/3vEohHXo3G</t>
  </si>
  <si>
    <t>If only VP Binay attended the senate hearings like #HillaryClinton faces these #benghazihearings , there would be no erosion in his ratings.</t>
  </si>
  <si>
    <t>#Binay, in a media interview, emphasized that he has not yet conceded to Davao City Mayor Rodrigo #Duterte. | @InqNational #VotePH2016</t>
  </si>
  <si>
    <t>Di kayo kadi nakikinig kay Binay. Haynako. Bintang kayo ng bintang. Naniwala naman kayo na corrupt official siya? Haynako.</t>
  </si>
  <si>
    <t>Open letter for VP Binay. BURN! https://t.co/9Bvp2SzNlp</t>
  </si>
  <si>
    <t>TRILLANES AT ABS-CBN ISAMAN NARIN SILA ROXAS NA FEELING INNOCENT ABOUT THE ISSUE. SHAME ON THEM!</t>
  </si>
  <si>
    <t>san si binay. di ko makita ?????? https://t.co/SUCfY7csf0</t>
  </si>
  <si>
    <t>tanga ni binay #PiliPinasDebates2016</t>
  </si>
  <si>
    <t>#AskTheTaxWhiz: Why will I vote for Binay? via @rapplerdotcom https://t.co/eN4SSddZRp</t>
  </si>
  <si>
    <t>Grabe kayo makapansin sa anak ni Marcos, Erap, Poe at Roxas. Di ba kayo nababaitan sa anak ni Binay?</t>
  </si>
  <si>
    <t>@SenyoraFedra papano nila tratuhin at ireport si binay? si duterte? at si MAR? magmasid ka wag kang magbulagbulagan! #ABSCBNFAIL</t>
  </si>
  <si>
    <t>@supsup010 pati sa philstar Binay din ang top at mas kapanipaniwala kasi ang tagal na nya may ads.</t>
  </si>
  <si>
    <t>LAPTRIP Mar Roxas Dance Remix ft. Binay https://t.co/jv7SlWP3ia via @YouTube #GoodVibes #PartyParty #AyawSaDilaw</t>
  </si>
  <si>
    <t>From the people that brought you Nancy Binay... https://t.co/Isc6DUWC6h</t>
  </si>
  <si>
    <t>Gago ata si Mar Roxas. Wag ganon be. Wag si Miriam be.</t>
  </si>
  <si>
    <t>I don't think there's a lot of people from Laguna will vote for you Binay ?? #Halalan2016 #Election2016 https://t.co/kMkspkrV7b</t>
  </si>
  <si>
    <t>@wtfdalexruiz eeeewww! tama nang si binay nalang ang kamuka ni kokey</t>
  </si>
  <si>
    <t>lait na lait ni binay yung sarili nya grabe hahahah respeto nalang nga sa sarili tinanggal pa e ??</t>
  </si>
  <si>
    <t>@mgvtrb and no Binay again in public office please.</t>
  </si>
  <si>
    <t>Nakita ko na naman commercial ni Binay ????????</t>
  </si>
  <si>
    <t>Legal doctrine abandoned in light of Binay suspension | via @VinceNonato https://t.co/M7XtElb8TN</t>
  </si>
  <si>
    <t>puro palusot ang sagot ni Mar Roxas ayaw tumbukin kung sino ang may malaking responsibilidad sa #tanimbala. iwas... https://t.co/LWgTwCAzRI</t>
  </si>
  <si>
    <t>“@iamkarendavila: What do you think of VP Binay's SONA?”he run out issues to talk, ginmit pa saf 44 (RIP) pampahaba.. Wohhhh ano pa ba?</t>
  </si>
  <si>
    <t>Ang answer ni Binay as to Sajid Ampatuan is a defiance to the current trend of selective Justice</t>
  </si>
  <si>
    <t>Tangina mo Binay!?? May nalalaman kapang forever dyan! E sa lovelife nga walang forever sayo pa kaya!?? kay God lang may forever!????</t>
  </si>
  <si>
    <t>BINAY FOR PRESIDENT!!!</t>
  </si>
  <si>
    <t>@EmpressOfficial Desperate Mar Roxas!</t>
  </si>
  <si>
    <t>Kahit nasa kwarto, ring na ring ko ang mga KASINUNGALINGAN nina Roxas at Binay sa TV Ads. Pweh!</t>
  </si>
  <si>
    <t>Go Señeres. Talunin mo si Mar Roxas</t>
  </si>
  <si>
    <t>Lahat inaangin ng China. Sige si Binay sanyo na lang.</t>
  </si>
  <si>
    <t>Shet grace wala kaming pake sa ninuno mo huhuhuhu  #PiliPinasDebates2016</t>
  </si>
  <si>
    <t>RT @imcheenajavier: 'Nang dahil kay Binay' commercial is annoying. For me. ????</t>
  </si>
  <si>
    <t>Binay is the groupmate who claims to have done everything and discredits everyone.</t>
  </si>
  <si>
    <t>Binay ad is so effective. A kid thought he was already the president. Tsk  https://t.co/Or0JgNCkeH</t>
  </si>
  <si>
    <t>Grabe naman yung nognog ad ni Binay</t>
  </si>
  <si>
    <t>Defenders of Marcos, Binay, Duterte, Pacquiao:
Proven leadership doesn’t say anything about quality—can be proven good or bad.</t>
  </si>
  <si>
    <t>Binay, Poe, Santiago no-show in presidential debate in Cebu | https://t.co/5gG74A9pj4 | Philippine News https://t.co/IjQ047Pv4e</t>
  </si>
  <si>
    <t>NAKAKAASAR NA TALAGA TONG AD NI BINAY. BAT KAYA DAHIL KAY BINAY DUMIDILIM PANINGIN KO?!! ????????????</t>
  </si>
  <si>
    <t>@KimFrayre For Poe: *some shouts*</t>
  </si>
  <si>
    <t>For Binay: *very loud silence*</t>
  </si>
  <si>
    <t>Never laughed that hard before ??</t>
  </si>
  <si>
    <t>Ginagawang tanga ni Binay mga tao eh. Uwi ka nalang beh!</t>
  </si>
  <si>
    <t>Ang daming binabatong issues kay VP Binay. Pero hindi magbabago yung suporta ko para sa kanya..</t>
  </si>
  <si>
    <t>Lahat nalang ba ng ads ni binay may patungkol sa pisikal niyang anyo or what ??</t>
  </si>
  <si>
    <t>Because Mar Roxas is already desperate ?? #AyawSaDILAW https://t.co/M263iK6O4W</t>
  </si>
  <si>
    <t>tigil tigilan mo na yang ad na yan Binay kung gusto kang iboto ng sambayanan, iboboto ka. Wag mo nang sayangin pera mo nognog ka!.</t>
  </si>
  <si>
    <t>Wag n'yo hayaan maiwan si Madame Leni sa laylayan pls, kapit poe. #Eleksyon2016</t>
  </si>
  <si>
    <t>VP Binay's spox Rico Quicho says VP remains "humbled" by latest Jan 2016 SWS survey results, which Binay topped at 31%. @rapplerdotcom</t>
  </si>
  <si>
    <t>Mr. Mar Roxas and your president! Mga malaking KAHIHIYAN kayo sa Pilipinas!!!</t>
  </si>
  <si>
    <t>Mar Roxas' Message to Supporters https://t.co/nUfi3cbNiH - walang iwanan, Mar! One week to campaign hard for you!</t>
  </si>
  <si>
    <t>RT @PEPalerts: KathNiel leads celebrity gathering for presidential candidate Mar Roxas... https://t.co/mt6FAWMVED via @KaDreamersWorld</t>
  </si>
  <si>
    <t>attn:MAR, BINAY, POE and DUGLORDS/PDAF THIEVES
Makataong Pagbabago.. ang kailangan. 
#Duterte Duterte sigaw pa more! https://t.co/CAMN6ufW7Y</t>
  </si>
  <si>
    <t>VP Jejomar Binay,namigay ng relief goods sa mga biktima ng Bagyong Lando sa Isabela. #LandoPH #aksyonsaumaga https://t.co/xm831WpmhF</t>
  </si>
  <si>
    <t>RT @GMANewsOnline: 3 justices: SC shouldn’t have abandoned condonation doctrine in Junjun Binay case https://t.co/rZUWjQq0mN</t>
  </si>
  <si>
    <t>Binay, hindi sapat ang mga larawan upang maipakitang ikaw ang karapat-dapat na presidente. ??</t>
  </si>
  <si>
    <t>Dun sa babaeng nagsasalita sa ad ni Binay, tigilan mo ko, matauhan ka. Don't us. ??????????</t>
  </si>
  <si>
    <t>nyeta. nakakaurat talaga yung tv ad ni Binay. tss</t>
  </si>
  <si>
    <t>Sabihin niyo sa akin na hindi lang ako ang nabubwesit sa ad ni Binay. Hahahaha. ??</t>
  </si>
  <si>
    <t>Suklam na suklam ka sa kissing spree niya ? Nahiya ako sa pagiging Dakilang magnanakaw ni BINAY.</t>
  </si>
  <si>
    <t>#NoToBinay</t>
  </si>
  <si>
    <t>fuck Binay cringeworthy kaayo pota luod na</t>
  </si>
  <si>
    <t>Binay: Don't pre-judge INC leaders https://t.co/7bk9oesnF3 #Manila #News #Asia</t>
  </si>
  <si>
    <t>NABWIBWISIT AKO KAY MAR ROXAS. NAGMAMAGIC NA. #HalalanResults</t>
  </si>
  <si>
    <t>IF YOU'RE EASILY FOOLED BY MAR ROXAS, YOU'RE FUCKING STUPID. THAT'S SAYING A LOT. Y'ALL ARE GARBAGE. #Election2016</t>
  </si>
  <si>
    <t>Nakakairita commercial ni Binay ??</t>
  </si>
  <si>
    <t>Cainta Mayor Kit Nieto: Binay has visited us 5 times the last 2 years @manila_bulletin https://t.co/xawLKoBQ40</t>
  </si>
  <si>
    <t>The Senate Electoral Tribunal allowed grace Poe to run for president despite of the case saying that she is not a natural-born filipino. Tsk</t>
  </si>
  <si>
    <t>Poe: Ayaw na natin ng gobyerno na manhid. #PilipinasDebates2016 https://t.co/qhF7UtEKgQ</t>
  </si>
  <si>
    <t>RT @getalief: Idk pero kamuka si Mar Roxas</t>
  </si>
  <si>
    <t>Wth! What's happening? Magsasanib si Roxas at Poe? Isama niyo na pati si Binay! Mga walang kwenta!! Ano to Dragon Ball? #DU30</t>
  </si>
  <si>
    <t>Nognog, Pandak at laki sa Hirap. Yan si Binay. Pero kurakot din naman. -_- #MagpasikatVhongRyan</t>
  </si>
  <si>
    <t>@exclusivemajor1 @RepublicOfQuote Ako lang ata Miriam. ???? Puro Duterte o Roxas.</t>
  </si>
  <si>
    <t>@raissawriter @Katcharap *IBANG followers. Gaya ng ibang followers nina Roxas, Binay, Miriam at Poe.</t>
  </si>
  <si>
    <t>Bat ba iritang irita ko pag napapanood ko comercial ni MAR ROXAS???</t>
  </si>
  <si>
    <t>06-03-15
So we can see balance in leadership, I would gladly campaign Duterte-Poe as the powerful tandem for 2016! @rapplerdotcom #PHVote</t>
  </si>
  <si>
    <t>@JMTian wala si VP binay? lol</t>
  </si>
  <si>
    <t>2nd term pa lang yan. Look at Makati, 2 Binay na ang in danger na makulong, si Abby pa rin binotong mayor! https://t.co/t2tsPQbLUI</t>
  </si>
  <si>
    <t>Binay manahimik ka!</t>
  </si>
  <si>
    <t>Last ka na lang Binay..</t>
  </si>
  <si>
    <t>Hahaha matatalo mar roxas ni papa</t>
  </si>
  <si>
    <t>Enough of mediocrity in governance. - VP Binay</t>
  </si>
  <si>
    <t>Nababadtrip ako sa commercial ni Binay eh, parang tinatawag akong nognog.</t>
  </si>
  <si>
    <t>Sama-sama at tulong-tulong tayo, mga ka-Tropa. Walang iwanan sa pagpapatuloy ng Daang Matuwid. #RoxasRobredo  https://t.co/v7koUxv2Od</t>
  </si>
  <si>
    <t>Ikaw Na Ba: Panayam kay Mar Roxas (Ikalimang Bahagi) https://t.co/uqlmof7i6f  #DZMMTeleIkawNaBa https://t.co/Rx05hvxJDh</t>
  </si>
  <si>
    <t>Puro kayo sandro!!!!!try niyo kaya pansinin anak ni binay.??</t>
  </si>
  <si>
    <t>tatakbo pang Mayor tong isang Binay na ito. Aba!</t>
  </si>
  <si>
    <t>@vickygarch Leader si Mar Roxas?? Show me when in last 6 years Mar showed leadership in crisis situations. What was seen were meltdowns.</t>
  </si>
  <si>
    <t>The president we want:</t>
  </si>
  <si>
    <t>The angas of Duterte</t>
  </si>
  <si>
    <t>The competence of Miriam</t>
  </si>
  <si>
    <t>The gentleness of Grace</t>
  </si>
  <si>
    <t>The tigas ng mukha of Binay</t>
  </si>
  <si>
    <t>Nothing from Mar</t>
  </si>
  <si>
    <t>@anglmrz hahaha natawa ako sa "U" hahaha. Binay binay. Uyuy ate dont me</t>
  </si>
  <si>
    <t>Strange undecided pple. Ready to jump d gun, conclude/judge watevr that coms out of Mar's mouth. BUT SILENT w/ Grace Poe, Duterte, Binay</t>
  </si>
  <si>
    <t>NGAYON SA #Bandila 
- VP Binay, bumuwelta kay Mayor Duterte; tinawag na 'berdugo' si Digong
- Mar Roxas,... https://t.co/BKK2KMnBqD</t>
  </si>
  <si>
    <t>Bakit si VP BINAY? Dahil alam niya kung anong pakiramdam ng pagiging mahirap! #MambobolangDuterte</t>
  </si>
  <si>
    <t>@CarlJasonYap</t>
  </si>
  <si>
    <t>pwede din</t>
  </si>
  <si>
    <t>Binay Forever Fromise</t>
  </si>
  <si>
    <t>#TSEditorial No drama Is Mar Roxas’ argument in his new advertisement compelling enough? https://t.co/dSWlfYULdS https://t.co/vWNssxfrf1</t>
  </si>
  <si>
    <t>Binay’s post as BSP president questioned before SC https://t.co/n0bV2L9pXL | via INQUIRER</t>
  </si>
  <si>
    <t>RT @mikokokranch: Quotang quota na sa pity to appeal itong si Binay using the term "Nognog" to describe himself.</t>
  </si>
  <si>
    <t>If you support Duterte only because you're annoyed at Roxas, Binay, and Poe, then why not consider Santiago? #MIRIAM2016</t>
  </si>
  <si>
    <t>inang binay to ginawa pang nognog ibang tao</t>
  </si>
  <si>
    <t>I think someone has to remind Binay that the communal eating of things off a long row of banana leaves is something that rich people do.</t>
  </si>
  <si>
    <t>pagbabago hatid n  VP Binay gamit ang 4s</t>
  </si>
  <si>
    <t>Duterte's supporters (not all) acts like it's just between Digong and bad governance (Poe, Binay, Mar) when there's still Miriam. #MDS2016</t>
  </si>
  <si>
    <t>Duterte pls. Pumapangalawa ang pandadaya ni Roxas -.-</t>
  </si>
  <si>
    <t>In new Mar Roxas ad, Daniel Padilla tells voters: Huwag magpaloko sa eleksyon https://t.co/zfzqYIt1wJ</t>
  </si>
  <si>
    <t>Sandro Marcos?? Jake Ejercito??Ryan Recto?? Brian Poe?? Luis Hontiveros??Sebastian Duterte?? at Paolo Roxas??Paano naman daw si Jun Jun Binay???????????</t>
  </si>
  <si>
    <t>KAKAMPI MO ANG BATAS.SYNDICATED, ENGLISH. 15 FEBRUARY 2016 There’s no stopping Binay now (see https://t.co/I2o2fRK5bb       )</t>
  </si>
  <si>
    <t>Pimentel to Roxas camp: Stop Duterte attacks #Eleksyon2016 https://t.co/mPZeXJGyGx https://t.co/nXvdw6sARk</t>
  </si>
  <si>
    <t>@rapplerdotcom who is this 'non-partisan' fellow to confirm this allegations when it is in favor of their candidate Mar Roxas?</t>
  </si>
  <si>
    <t>Pero tahimik ngayon si Binay. Mukhang tumatalino advisor niya. Less coverage, less mistake. Di ba Mar? ??</t>
  </si>
  <si>
    <t>PAL requested for an early clearance to depart because of VP Binay. ATC announced that VP isnt included for VIP treatment on airline ops. ??</t>
  </si>
  <si>
    <t>Comelec chief belies report of Duterte-to-Roxas switch in VCM testing https://t.co/t3RQnqjcqV</t>
  </si>
  <si>
    <t>@taomuchlove hahahhaahaha -_______- grabe hahard ahhh SI BINAY na lang !!! nahiya ka pa ehh</t>
  </si>
  <si>
    <t>RT @8f0f360eaf6340c: Speaking of panda.. Hahaha... Naalala ko yung kay binay kanina na add.. Sabi nognog,pandak yan si binay.. Hahaha
#ALDU…</t>
  </si>
  <si>
    <t>VP candidate Cayetano on Mar &amp;amp; Poe meeting. More at 9pm.  https://t.co/zZKRsOkoCF</t>
  </si>
  <si>
    <t>Binay camp calls Senate report against him ‘farce’ https://t.co/fEUqXelLar https://t.co/fUMuFJ7WZ7</t>
  </si>
  <si>
    <t>Takot bebe binay</t>
  </si>
  <si>
    <t>You just described Mar Roxas, mam!
Thank you. 
#Roxas https://t.co/RbnDaLYbx4</t>
  </si>
  <si>
    <t>pakealam ko kung nog nog si binay kaylangan pa talagang i pakita nationwide??????</t>
  </si>
  <si>
    <t>RT @JohnperaltaM_: Yung Ad ni Binay. Haha. ??</t>
  </si>
  <si>
    <t>NOGNOG ...</t>
  </si>
  <si>
    <t>Nilait na yung sarili. ????</t>
  </si>
  <si>
    <t>Dear trillanes and mr mar roxas 4 words lang naman ang masasabe ko sa inyong dalawa ....</t>
  </si>
  <si>
    <t>Play Dirty Get karma !</t>
  </si>
  <si>
    <t>Dapat kase Miriam and Duterte for Pres and Vp or vice versa eh ??</t>
  </si>
  <si>
    <t>Puñeta!! Dahil ayaw namin kay Duterte maka-Roxas,Poe, at Binay kami? 
Defensor kami mga puñeta!</t>
  </si>
  <si>
    <t>4P’s tinuligsa ng kampo ni VP Binay https://t.co/TgyGdKXysx | via Brigada News Philippines</t>
  </si>
  <si>
    <t>Baka nman hindi pa alam ng mga tao kung paano maibabalik ni Binay ito? #ROI. #MaawaKayoSaPinas https://t.co/Mt75QoSLf9</t>
  </si>
  <si>
    <t>Catholics and women against Duterte | Inquirer Global Nation</t>
  </si>
  <si>
    <t>#RoxasRobredo https://t.co/PajWKtUEqe</t>
  </si>
  <si>
    <t>@FSTopacio @jayrcastillo24 What happened to Triple A's: Abad, Abaya, Alcala. Up to now no indictments yet cases filed even before Binay's</t>
  </si>
  <si>
    <t>Lahay ng kamaganak at kaibigan ko sa bangko, Mar Roxas ang manok.</t>
  </si>
  <si>
    <t>Gloc 9? Seryoso ka jan kay binay? Anu na nangyari? So lahat ng kanta mo ay basura na din pala? Sayang ka buy! Sayang!</t>
  </si>
  <si>
    <t>Ano kaya feeling ni Mar Roxas ngayon na nasa No.3 rank xa. Lols</t>
  </si>
  <si>
    <t>PPCRV (PARTIAL) Presidential candidate results: (UNOFFICIAL)</t>
  </si>
  <si>
    <t>1 - DUTERTE</t>
  </si>
  <si>
    <t>2 - ROXAS</t>
  </si>
  <si>
    <t>3 - POE</t>
  </si>
  <si>
    <t>4 - BINAY</t>
  </si>
  <si>
    <t>5 - SANTIAGO</t>
  </si>
  <si>
    <t>Kahit sino na kila Mar, Grace at Miriam wag na wag na wag na wag lang si Duterte at Binay</t>
  </si>
  <si>
    <t>RT @aupijuan: read! &amp;gt;  "BUT" &amp;gt; CA MAY STOP OMBUDSMAN’S ORDERS BUT... SC says Junjun Binay’s petition should be junked https://t.co/ZZDq5zzI…</t>
  </si>
  <si>
    <t>bugtong: kapakanan ng bayan pinapabayaan.
kapalpakan ni Duterte ang binabantayan.
sagot: roxas, binay, poe.
DUTERTE 4EVER walang iwanan!!</t>
  </si>
  <si>
    <t>Yung mga maka roxas poe or binay r fearing duterte presidency.. Alam niyo ng walang laban manok niyo kay du30, dapat nag miriam nalang e</t>
  </si>
  <si>
    <t>@PhilstarNews Basta wag nyong bibitawan sa pagsupport kay VP #OnlyBinayInMakatiSanKaPa</t>
  </si>
  <si>
    <t>PPCRV Presidential candidate results: (PARTIAL) as of 10:20 p.m.
1 - DUTERTE- 12,051,853
2 - ROXAS-6,861,153
3 -... https://t.co/C1ADoIccCp</t>
  </si>
  <si>
    <t>Wag kang matakot sa multo. Matakot ka pag si Binay ang nanalo bilang pangulo. #RIPInangBayan ??</t>
  </si>
  <si>
    <t>Mar Roxas atras ka na.</t>
  </si>
  <si>
    <t>Ba't ang benta nitong TVC ni Binay? ??????</t>
  </si>
  <si>
    <t>D’ Strafford survey: Roxas, Poe tabla sa no. 1 | Statistically-tied sina... https://t.co/LYq9V2gzzl @MARoxas @SenGracePOE #Politics #survey</t>
  </si>
  <si>
    <t>*Pinalabas commercial ni binay*
"Patayin mo nga si binay" -mommy HAHAHAHAHAHA</t>
  </si>
  <si>
    <t>Binay pol ad be like: Bakit kung sino pang nognog,  s'ya pa ang nagbigay ng liwanag. SERRR, MERALCO ANG LIWANAG NG BUHAY!!! :))</t>
  </si>
  <si>
    <t>binay as blackie wtf ??</t>
  </si>
  <si>
    <t>kadiri binay. may kasamang beso habang inaabot ang relief ew</t>
  </si>
  <si>
    <t>Naiinis talaga ko sa commercial ni Binay!</t>
  </si>
  <si>
    <t>kasama natin sya sa hirap kasama rin natin sya sa pag unlad yan si Binay #OnlyBinayMagAangatSaTacloban</t>
  </si>
  <si>
    <t>Grabe yung commercial na 11 Billion about kay Binay ??</t>
  </si>
  <si>
    <t>"There is no need to show the true colors of VP Binay. The evidence for his true colors is clear for all 2 c"Tiangco https://t.co/o2UVT8Y92N</t>
  </si>
  <si>
    <t>Only binay ?? only binay ??</t>
  </si>
  <si>
    <t>Binay: Masakit ang mga binitiwang salita laban sa akin at aking pamilya. Ngunit mas masakit na makita kayong naghihirap. @PhilippineStar</t>
  </si>
  <si>
    <t>Pansin ko lang, ang baba ng tingin ni Mar Roxas sa mga Pinoy. Akala nya mauuto nya tayo sa mga sablay na hirit nya.</t>
  </si>
  <si>
    <t>Ganito na lang VP Binay, isang sentence lang: "Wala akong ninakaw ni isang sentimo sa kaban ng bayan." SAY IT. You have 3 seconds.</t>
  </si>
  <si>
    <t>RT @cnnphilippines: Supreme Court upholds CA decision on Junjun Binay's case https://t.co/zwUj7vrGIx https://t.co/NLmct2qNnj</t>
  </si>
  <si>
    <t>Ang mature ni Binay. Pwede na rin maging professional heckler.</t>
  </si>
  <si>
    <t>Oh diba.. walang news ang @TVPatrol @ABSCBNNews sa hakot ni Poe.. pati helicopter ni Mar Roxas? Wala... hahahaha</t>
  </si>
  <si>
    <t>Pacquiao kay Binay: Walang iwanan https://t.co/xGT995RrXJ</t>
  </si>
  <si>
    <t>vice president sa umaga</t>
  </si>
  <si>
    <t>Di makita sa gabi. HAHAHAHA</t>
  </si>
  <si>
    <t>RT</t>
  </si>
  <si>
    <t>No to Mar Roxas #DayaangMatuwid</t>
  </si>
  <si>
    <t>PHILIPPINE DAILY INQUIRER Headlines [Saturday - 02.06.16]:</t>
  </si>
  <si>
    <t>-Ombudsman upholds graft raps vs Binay son</t>
  </si>
  <si>
    <t>-VP... https://t.co/tfsoGQgL5s</t>
  </si>
  <si>
    <t>@Senyora ang puti ni Binay dito halatang naka Beauty Plus ????</t>
  </si>
  <si>
    <t>Mamaya na ang ating Miting de Avance! Ipanalo na natin to para sa demokrasya! #RoxasRobredo</t>
  </si>
  <si>
    <t>https://t.co/p1UbMsWGZ6 https://t.co/ErXcmB8br6</t>
  </si>
  <si>
    <t>Leny Robredo's life sa MMK? nag-traffic din siya sa Naga? next si Mar Roxas naman nong naligo sa ulan habang traffic? #ABSCBNIRRESPONSIBLE</t>
  </si>
  <si>
    <t>"Landas ng kadiliman." Grabe bully ni poe kay binay. #PiliPinasDebates2016</t>
  </si>
  <si>
    <t>Binay's Nognog ad is so annoying!</t>
  </si>
  <si>
    <t>Corruption allegations to hound Binay if he becomes president -- Trillanes https://t.co/JM1R8okLOS | via GMA News</t>
  </si>
  <si>
    <t>Bastos 'tong mga kaibigan ko ah! Ipalit ba naman yung mukha ko dun sa mukha ni Binay sa daliring may Indelible Ink ?? https://t.co/7ASJ9Sp7FS</t>
  </si>
  <si>
    <t>2015/11/22 03:33 PHT #trndnl … … https://t.co/UfpANP51ea</t>
  </si>
  <si>
    <t>@maroxas @noynoyaquino khit hmganun p man No.1 fan prn aq ng KathNiel nding ndi mwwla un.peru sori to Roxas..</t>
  </si>
  <si>
    <t>Yung everywhere I go, puro Duterte and Roxas na lg lagi. Okay. At least, grabe ang pakeke-alam ng kabataan ngayon. Aware kami sa nangyayari.</t>
  </si>
  <si>
    <t>Pag manalo si Grace Poe sa eleksyon laya agad sina Jinggoy Estrada at Bong Revilla. Di rin makulong si PNoy, na... https://t.co/5Toirs0SFd</t>
  </si>
  <si>
    <t>Ang drama naman ng bagong commercial ni Binay ??</t>
  </si>
  <si>
    <t>Yung sagot ni Binay, malayo palagi. #PiliPinasDebates2016</t>
  </si>
  <si>
    <t>Freakin mar roxas on the move ??</t>
  </si>
  <si>
    <t>Trend Alert: 'Mar Roxas'. More trends at https://t.co/dRwxiUtCOV #trndnl https://t.co/u8k8fq9auO</t>
  </si>
  <si>
    <t>How did he know that i call him binay?</t>
  </si>
  <si>
    <t>@daisyreejane88 waiting for binay's. Hihihi. Asan naaaa. ??</t>
  </si>
  <si>
    <t>Ombudsman to appeal if SC rules in favor of Mayor Binay - CNN https://t.co/kgKVpfFJ2y https://t.co/nrtogfRxft</t>
  </si>
  <si>
    <t>Lucifer &amp;gt; binay RT @gmanews: 'Lucifer,' 'space ambassador' battle @COMELEC's nuisance https://t.co/s3TCSuufd6 https://t.co/62FfHyND5Q</t>
  </si>
  <si>
    <t>Fact na magkakaiba kami ng presidential candidate, pero atleast walang binay haha</t>
  </si>
  <si>
    <t>@whateverns Sorry na, Lub. Last na yun. Promise. Kahit manalo pa si Binay at Pacquiao. Syempre joke. HAHAHA</t>
  </si>
  <si>
    <t>@JETTYFIERCE natawa kO sa @VPJojoBinay hugot sa Lindol ah, but honestly i want to believe that people got the message #Binay #EarthQuake</t>
  </si>
  <si>
    <t>Threat 'to si duterte di lang sa mga kriminal, pati sa mga presidential candidates ?? #orkotnasiBinay #OrkotndinsiMar #duterte2016</t>
  </si>
  <si>
    <t>Si Grace Poe? Sa muka lang yan pero wala din magagawa?</t>
  </si>
  <si>
    <t>No bcuz f.u binay https://t.co/CvgeRCiP03</t>
  </si>
  <si>
    <t>@gmanews Binay and Roxas are the candidates with trickery minds...beware.</t>
  </si>
  <si>
    <t>PUTIK SI BINAY PALA HINDI SI PNOY.</t>
  </si>
  <si>
    <t>Okay. I know what you mean there. This doesn't apply to Marcos and Binay apologists though.  https://t.co/p8d17U8hKY</t>
  </si>
  <si>
    <t>BINAY!! ????</t>
  </si>
  <si>
    <t>#PSYBaligtaran</t>
  </si>
  <si>
    <t>@ABSCBNNews why always Mar? Mayor Duterte there's Binay, Poe and Miriam. ??</t>
  </si>
  <si>
    <t>#TV5AksyonsaTanghali | VP Binay, bumaba ang lamang kontra ibang kandidato sa bagong SWS survey https://t.co/j2bmel4Hv0</t>
  </si>
  <si>
    <t>If Mar won't improve in ratings and Binay won't be charged w/ plunder yet, let's vote for Grace and Leni as next Pres &amp;amp; VP. #PHVote2016 .</t>
  </si>
  <si>
    <t>Duterte, tapos Roxas? Abaa. may laban ??</t>
  </si>
  <si>
    <t>Cepeda: There are alleged incidents of vote buying from Roxas camp. UNA is verifying these reports.</t>
  </si>
  <si>
    <t>Roxas and Binay r just too desperate to win d Presidency bcoz if they did not, there's a big chnce they'll end up in jail. #WantedPresident</t>
  </si>
  <si>
    <t>bat ang hilig magkakakain ni binay hahaha</t>
  </si>
  <si>
    <t>Mar Roxas may be a wise choice but I will never vote for him because https://t.co/iFbIR9BWmu</t>
  </si>
  <si>
    <t>Bayan na makulay pag si VP Binay ang nag tagumpay!  #OnlyBinayWinner Only B1NAY</t>
  </si>
  <si>
    <t>Tigilan ang drama sa buhay, Binay. Hindi ikauunlad naming mga Pilipino yan. https://t.co/Arm765YppM</t>
  </si>
  <si>
    <t>@CuerdoSherwin manalo na kahit sino wag lang si Roxas, matatanggap ko pa pag si Binay e wag lang talaga yun hahaha</t>
  </si>
  <si>
    <t>I say no to Mar Roxas.</t>
  </si>
  <si>
    <t>@wendybinay payo ni ate Binay ??????</t>
  </si>
  <si>
    <t>It could really be Miriam not just Roxas and Poe and Binay. Puhlease</t>
  </si>
  <si>
    <t>RT @jayrcastillo24: Why can't it be that PNoy's ratings rise be the headline? What it didn't say is Binay is still most distrusted. https:/…</t>
  </si>
  <si>
    <t>ipinanganak ako sa makati, binay pengeng pera!</t>
  </si>
  <si>
    <t>"Pakisagot na lang po ... dahil medyo mabigat po ito." That anti-Binay ad tho</t>
  </si>
  <si>
    <t>Davao City Mayor Rodrigo Duterte: Binay can talk about drugs and criminality, but he can't talk about corruption. #IkawNaBaDuterte</t>
  </si>
  <si>
    <t>MGA TAO KASI, MASYADONG PUSONG MAMON LALO NA KNG MAY NAMAMATAY. #DuterteTillTheEnd #MarRoxas #Roro https://t.co/te7vEraDTT</t>
  </si>
  <si>
    <t>Duterte ka man, Miriam, Binay, Poe, or Mar dapat matuto tayong rumespeto sa choice ng ibang tao. Mind your own damn candidates.</t>
  </si>
  <si>
    <t>May bagong commercial si binay. Hahaha #ViceRylleIGserye</t>
  </si>
  <si>
    <t>@adorkabletori would you rather have the corrupt Elenita Binay, the American Mr. Llamanzares, or the Mayor's mistresses as First Family?</t>
  </si>
  <si>
    <t>@RX931</t>
  </si>
  <si>
    <t>Elect VP Binay as a new president in the 2016 Elections.</t>
  </si>
  <si>
    <t>#ItsABadIdea</t>
  </si>
  <si>
    <t>parang tanga tong si Mar Roxas, Ayaw pa derechahin e, yung PAAWA si BINAY, yung SIGA-SIGA si DUTERTE. boooooo</t>
  </si>
  <si>
    <t>VP Binay praises Puno work in UNA: He's really good - https://t.co/ehJv0gvo47 https://t.co/Ldcp8KCwmQ #Quezon #news</t>
  </si>
  <si>
    <t>It only means Binay is running scared &amp;amp; deslperate to have hired Puno. Ugh. Mga evil. https://t.co/jozUSAEFzQ</t>
  </si>
  <si>
    <t>Binay doubts gov’t readiness over farm jobs loss due to El Niño https://t.co/fEUqXelLar https://t.co/ZSXL6WmzKW</t>
  </si>
  <si>
    <t>Karamihan naman kasi sa fans ni daniel ay hindi pa botante kaya walang mababago kahit i-endorse man niya si mar roxas. Talo pa rin.</t>
  </si>
  <si>
    <t>#Headlines
Approval at trust rating nina Pangulong Noynoy Aquino at Vice President Jejomar Binay, mas bumaba pa ayon sa Pulse Asia survey |…</t>
  </si>
  <si>
    <t>“We hold the future in our hands,”  . . . Mar Roxas minus the ‘razzle dazzle’ https://t.co/qOS9yU8NNt via @inquirerdotnet</t>
  </si>
  <si>
    <t>Binay's ad is annoying as f ??</t>
  </si>
  <si>
    <t>Yan na naman yung paawang commercial ni Binay ????</t>
  </si>
  <si>
    <t>Nag testing ng vote counting machine sa bohol, duterte binoto nila nag-total si roxas. Tss</t>
  </si>
  <si>
    <t>Di ako makapaniwala na pangalawa si Mar Roxas at ang lapit pa ng gap. Halatang may #DayaangDILAW na nangyayari! ??????</t>
  </si>
  <si>
    <t>RT @SiHeneralLuna: PUTA KA MAR ROXAS PUTA KA! WALANG DAANG MATUWID ANG MAPUPUNTAHAN NG PILIPINAS. AMPUTA MO #NoToMar https://t.co/IjPxUaba03</t>
  </si>
  <si>
    <t>huwag na natin pahirapan ang bansang Pilipinas iboto na natin si VP Binay #OnlyBinayUNAsaIlocos</t>
  </si>
  <si>
    <t>KILALANIN: Vice President Jejomar Binay https://t.co/9Lg8KW7srP</t>
  </si>
  <si>
    <t>Confidently winning without an assurance! Mar at Binay. Pwee???? #PiliPinasDebates2016</t>
  </si>
  <si>
    <t>Mar Roxas on calls for Sen. Poe to inhibit from Mamasapano probe: It's not for me to comment on somebody else's conduct. | @alexisbromero</t>
  </si>
  <si>
    <t>Umay na umay na ako sa mga commercial ni binay</t>
  </si>
  <si>
    <t>RT @sungjaexxmrv: Hmmm.. just like Binay's ad, Kamille and Barbie are so annoying. Lemme slap you in the face ??????</t>
  </si>
  <si>
    <t>As always. Binay will deny everything. #NoToBinay #MarTayo #MaayosAksyonReporma https://t.co/Gw3AmNRmCg</t>
  </si>
  <si>
    <t>Binay nog nog is a corrupt piece of shit God help the Philippines if he becomes the president</t>
  </si>
  <si>
    <t>Porket ng endorse si DJ k Mar Roxas ayaw nyo narin sa kanya? Pero pag katapos ng election balik ka agad sa pag a idol nya?? WTF</t>
  </si>
  <si>
    <t>Kapal ng mukha ng commercial ni binay marami kang projects dahil 10% sa tao.</t>
  </si>
  <si>
    <t>90% nakaw mo!</t>
  </si>
  <si>
    <t>Regine Velasquez-Alcasid says no to Mar Roxas https://t.co/HjbNujqYfI</t>
  </si>
  <si>
    <t>Samahan natin si VP Binay na labanan ang kahirapan</t>
  </si>
  <si>
    <t>kahirapan wala yan sa dictionary ni binay</t>
  </si>
  <si>
    <t>@amfezam Thinking Pinoy daw maam. Solid duterte e. Hirap magpaliwanag. Sus.</t>
  </si>
  <si>
    <t>Brigada News Update! - PNoy at Binay, ‘di kasali sa dagdag sweldo - https://t.co/zaJnFwDJGz #brigadanews #brigadanewsfm</t>
  </si>
  <si>
    <t>In case you forget, Duterte was once a supporter of Aquino and Roxas, the "messiahs" of the 2010 elections.</t>
  </si>
  <si>
    <t>Mabuti pa si Duterte malayo ang mga cameraman</t>
  </si>
  <si>
    <t>Pero kay roxas? sh** haha????</t>
  </si>
  <si>
    <t>RT @CallMeBotchog: Tang ina pag yung commercial na ni binay ansarap itaob ng tv ??????</t>
  </si>
  <si>
    <t>This is the problem with Binay. He has never answered allegations of corruption.  https://t.co/bivE51sXYe</t>
  </si>
  <si>
    <t>tama nman si korina.. si mar roxas yung evil https://t.co/PpU4X0t3bN</t>
  </si>
  <si>
    <t>Punyeta. Natatawa na lang ako sa pinagsasasabi ni Binay.</t>
  </si>
  <si>
    <t>Report: Mayor Duterte says presidential run ‘now on the table’.
VP Binay: My presidential run is "under the table". https://t.co/ktDLIInutI</t>
  </si>
  <si>
    <t>RT @kelchan25: MAR ROXAS and LENI ROBREDO 2016</t>
  </si>
  <si>
    <t>Para sa pagbabago ng Bayan ang boto ko ay Ibibigay ko kay VP Binay dahil sya lang ang karapat dapat na umupo #OnlyBinayParehoTayo</t>
  </si>
  <si>
    <t>@iimpaulo Gaga! Kamuka mo si Binay. Hahahaha!</t>
  </si>
  <si>
    <t>Desperadong desperado na si Mar Roxas ??????</t>
  </si>
  <si>
    <t>kahit sino po manalo waglang si binay at roxas #HalalanResults #hindibotante</t>
  </si>
  <si>
    <t>Ang sakit mareject no Mar Roxas? ?? ??????</t>
  </si>
  <si>
    <t>Lonely Binay, lonely Binay! Sino pa ba, lonely Binay!????????</t>
  </si>
  <si>
    <t>@sabbyreid16 like binay like you.. puro salita! Puro nakaw!!!</t>
  </si>
  <si>
    <t>"Dapat tama" kapag nanalo si Mar Roxas . tatamaan ka samin tamo! Hahaha asar ako kay Mar kahit di pako butante #DayaangDILAW</t>
  </si>
  <si>
    <t>Iangat niyo si Poe Binay at Santiago wag lang ho si Roxas please</t>
  </si>
  <si>
    <t>i'm giving my hundred percent support whoever wins the presidential candidacy as long as it's not Mar Roxas, i'm sorry i really cant trust u</t>
  </si>
  <si>
    <t>[BALITA] Pagiging BSP prexy ni VP Binay, ilegal https://t.co/IynaKKjrei | via Abante</t>
  </si>
  <si>
    <t>"@AyyTangaLangDre: Sabi ko na may dayaang nagaganap eh..
Bat mas maputi si binay kay roxas? https://t.co/jGQqJDBpLx" WTF HAHHAHAHA</t>
  </si>
  <si>
    <t>"Kung nagpasok ka ng contraband sa airport, paano naging problema ng gobyerno yun?" - Mar Roxas on the laglag-bala modus.</t>
  </si>
  <si>
    <t>Oh akala ko ba walang drama ang buhay mo Mar Roxas, bakit magkakaroon ka pa ng MMK story? Pa-humble ka pa eh #ABSCBNONESIDED</t>
  </si>
  <si>
    <t>that nigga Binay has another trending photo. but what's more alarming is, how did he manage to enter the church? a high-class demon perhaps.</t>
  </si>
  <si>
    <t>UNA confirms first 11 senatorial bets of Binay http://t.co/c95DyXlmfk #PHVote http://t.co/R1cGxU0OY8</t>
  </si>
  <si>
    <t>Bakit kaya hindi niya binanggit yung sa Makati. Haay... Binay!</t>
  </si>
  <si>
    <t>Noy steps up criticisms vs Duterte, Poe and Binay in proc rally speech; says they are his friends but he has to make a choice | @aureacalica</t>
  </si>
  <si>
    <t>Binay: Walang pagkukulang ang gov’t sa kaso ni Zapanta https://t.co/gxVbdDSyQi</t>
  </si>
  <si>
    <t>Ako ang nadaya! | Labis na ikinalungkot ni LP standard bearer Mar Roxas ang survey ng Pulse Asia kung saan... https://t.co/tYt9tCsaGl</t>
  </si>
  <si>
    <t>shet ibabalik yung martial law at take note mas papahirapan tayo ngayon pag si duterte nanalo ?? GRACE POE AKO</t>
  </si>
  <si>
    <t>Binay-aran lolllllll</t>
  </si>
  <si>
    <t>Binay top gainer if Poe disqualified' https://t.co/XG6R2sRuD8</t>
  </si>
  <si>
    <t>Naloloka ako sa commercial ni Binay!!! Hahahhaha ??</t>
  </si>
  <si>
    <t>@rapplerdotcom @maracepeda Ok... Binay is Mandaluyong president but NOT the Philippines per se.</t>
  </si>
  <si>
    <t>Sawa na tayo sa kahirapan kaya naman tayo na at suportahan si VP BINAY para sa kaginhawahan!</t>
  </si>
  <si>
    <t>RT @misterdesantos: May contrary opinion lang, troll na. Sabi nga ni Mar Roxas and in the proper context: Putang ina, ano 'to?</t>
  </si>
  <si>
    <t>Iloilo City Mayor Jed Patrick Mabilog on Mar Roxas https://t.co/uQWtNp2SPz https://t.co/Tt4lqYjXOb</t>
  </si>
  <si>
    <t>Uy wala daw income tax ang under P30k na sweldo. Binay na lang ako ???????????? #asapa #FeeltheBinay</t>
  </si>
  <si>
    <t>@danishagrama my Godddd haters ka tlaga ng Binay ??????</t>
  </si>
  <si>
    <t>Bff: Ano ba'ng gusto no sa lalaki?
Me: Nog-nog, pandak, laki sa hirap o kilala sa tawag na Binay. *charot* ??????</t>
  </si>
  <si>
    <t>Pnoy always said na there will be revolution if Duterte wins like can't you even think that it will possibly happen if ever Roxas won cmon</t>
  </si>
  <si>
    <t>Hindi na kailangan pang umalis ng bansa! Trabaho sa Pilipinas ay bibigyan ni VP BINAY ng solusyon!</t>
  </si>
  <si>
    <t>Bahala ka jan sa buhay mo! Mas malala ka kay binay! HAHAHAHA #NoToMarRoxas https://t.co/7QDCEtEXga</t>
  </si>
  <si>
    <t>Kung sino man ang nagbayad sa mga TV Ads na naninira daw kay Binay, good job ???????? FTR, wala namang naninira eh nahingi sila ng sagot ????????</t>
  </si>
  <si>
    <t>parang pang clash of clans kay binay ay https://t.co/4T4X0urdfT</t>
  </si>
  <si>
    <t>Siya si Binay</t>
  </si>
  <si>
    <t>Isa siyang</t>
  </si>
  <si>
    <t>Galing sa hirap</t>
  </si>
  <si>
    <t>Wag tularan. https://t.co/321cusuiox</t>
  </si>
  <si>
    <t>#BeyondPolitics Tayao: UNA may be launching campaign in Mandaluyong because Binay no longer controls Makati</t>
  </si>
  <si>
    <t>Manood kayo ng #PresidentialDebates2016 bukas sa ABS CBN. Abangan si Miriam, Duterte, Binay, Poe at Mar. Sa huling debate bago ang halalan.</t>
  </si>
  <si>
    <t>4 verified accounts helped to turn 'Abby Binay' into a Trending Topic. Some of them: @gmanews, @inquirerdotnet &amp;amp; @rapplerdotcom — #trndnl</t>
  </si>
  <si>
    <t>Binay is enjoying the decision of Mayor Duterte. The more presidentiables the more chances for binay. #Duterte2016</t>
  </si>
  <si>
    <t>RT @leahnavarro: How did Binay manage to afford all this even after his accounts were frozen? Who does he owe? https://t.co/Em01B1ju02</t>
  </si>
  <si>
    <t>Hoy Mar, di mo ba kyang manalo nang hindi naninira? Kasi si Du30 ang dami ng issue, peke man o hindi, no. 1 pa rin sa survey eh. #PoorRoxas</t>
  </si>
  <si>
    <t>Ang irony kapag nilalait ng maiitim si Binay. ??</t>
  </si>
  <si>
    <t>SC ruling bittersweet for Junjun Binay https://t.co/tsNZ6xXVo0</t>
  </si>
  <si>
    <t>FUCK U ABSCBN, TRILLANES, MALACAÑANG, ROXAS!!</t>
  </si>
  <si>
    <t>Binay is a broken record repeating "politically motivated." Not true. Senate Blue Ribbon Committee sent his case to @OmbudsmanPh #politicsph</t>
  </si>
  <si>
    <t>Ang pagbabago po ay magsisimula sa ating sarili, hindi kay Santiago, Duterte, Roxas, Poe, o Binay. #Halalan2016 #halalan</t>
  </si>
  <si>
    <t>Di pa rin ako pinapansin ni Binay :(
Para namang gwapo tong taong toh, gwapo ka ba nogskie? gwapo ka baaaaa?</t>
  </si>
  <si>
    <t>pls ayaw mi nnyo iconvince kay miriam santiago</t>
  </si>
  <si>
    <t>Nog nog pandak hahaha binay</t>
  </si>
  <si>
    <t>Hoy Cayetano show your proof, puro ka lang din salita! Go VP Binay!!!! #OnlyBinay #PHVoteBinay
https://t.co/3hvBtCAVpc</t>
  </si>
  <si>
    <t>RT @cocoy: Did Mar Roxas Really say He did't need OFW votes? https://t.co/5tQNTeU81n</t>
  </si>
  <si>
    <t>PUTA AYOKO NA BUMOTO PURO SILA CONTROVERSY PUTA AYOKO NA SIGE NA MAG LP NA ULIT TAYO DIS 2016 KESA NAMAN BINAY PUTA</t>
  </si>
  <si>
    <t>Binay: Laki ako sa hirap marunong ako maglaba marunong ako plantsa at higit sa lahat.... MARUNONG AKONG MAGNAKAW. char.</t>
  </si>
  <si>
    <t>Lahat ng seniors sa Makati buhay senyorito at senyorita? Binay? Huh? Ano? Hahahaha  #PBBfinalJUMP</t>
  </si>
  <si>
    <t>Mar Roxas, wag kang ano please. Nakakasawa na TV ads mo. ??</t>
  </si>
  <si>
    <t>VP Binay hugs Sen Santiago before he starts his turn in PCCI's Business Conference | @mongualvez</t>
  </si>
  <si>
    <t>Listening to VP Binay at tonight's #NegosyoTalks Meet the Presidentiables… https://t.co/82p1ytVyOI</t>
  </si>
  <si>
    <t>Oh ppl, y cyber bully binay? hav some manners pls</t>
  </si>
  <si>
    <t>Tangina po yung mga nagche-cheer ng "ONLY BINAY"?? bastos din kayo ey! Kahit di na si Binay nagsasalita nagche-cheer pa din. PAKYU! ??</t>
  </si>
  <si>
    <t>@OhRahrah Pero kukuha ako ng libreng load at pera kay Roxas at Binay ?? Pero di ko iboboto. Mga pulpol e</t>
  </si>
  <si>
    <t>nalulungkot ako para kay miriam hays pinagdebatehan pa namin sa classroom yan lol walang bumoto kay binay tsaka roxas nun. ewan ko ba :((</t>
  </si>
  <si>
    <t>Here goes Binay with his annoying hits ?????? #PiliPinasDebates2016</t>
  </si>
  <si>
    <t>@ANCALERTS Accusers have been bringing on witnesses &amp;amp; documents which Binay has responded w/ the phrase "pulitika lang yan."</t>
  </si>
  <si>
    <t>@kleyomawi_ Mar Roxas. Pero mukhang DU30 na eh</t>
  </si>
  <si>
    <t>Damang dama ko kung gano ka-uhaw ang mga Pilipino sa Gobyernong may paninindigan. Alam naming hindi mo kmi bibigunin!</t>
  </si>
  <si>
    <t>DUTERTE TILL THE END ??</t>
  </si>
  <si>
    <t>Si binay ay kunware inosente sa commercials.  Weh.  Yung totoo.</t>
  </si>
  <si>
    <t>Inosente Problems</t>
  </si>
  <si>
    <t>KANDIDATO:JOJO BINAY!!!</t>
  </si>
  <si>
    <t>Kung si PNoy minion, si binay kokey naman daw! Di waw</t>
  </si>
  <si>
    <t>Here in Clark, Sen#Binay also asks Mercado to reveal how much money he lost from the two casinos he visited here last Saturday</t>
  </si>
  <si>
    <t>The administration has to be very cognizant of inequality because anytime they do anything that's unequal, Binay will drive that wedge</t>
  </si>
  <si>
    <t>Eto nanaman ung commercial ni binay. Puñeta</t>
  </si>
  <si>
    <t>Yung leadership ni VP Binay ang kailangan nating itaas para makarating doon sa pinakamataas na pinuno. - Gen. Napeñas</t>
  </si>
  <si>
    <t>Hoy Duterte, h'wag ka na tumakbo. #Miriam2016 kami.</t>
  </si>
  <si>
    <t>Ang pera ay itutulong nya sa mahihirap hindi ibubulsa o ibabangko yan! Binay pa, may malasakit yan.
#OnlyBinayPriority4Ps</t>
  </si>
  <si>
    <t>I AM FOR MAR ROXAS AND LENI ROBREDO. Sana kayo rin! #RoxasRobredo  https://t.co/NLqSqIKx8j</t>
  </si>
  <si>
    <t>RT @myles23cute: @anamarielizalim @alipatnelia bakit my nagalit po ba kay mr mar roxas?? Prket si daniel padilla kinuha??</t>
  </si>
  <si>
    <t>#RespectDJDecisio…</t>
  </si>
  <si>
    <t>W/ Erap and GMA,, we found out about the corruption only after they assumed office. In Binay's case, we are fortunate to already see signs.</t>
  </si>
  <si>
    <t>lalo lang pumangit image ni Mar Roxas dahil sa ginawa ni DJ :(</t>
  </si>
  <si>
    <t>Jejomar #Binay and Gringo Honasan in Tacloban this morning. Second year anniversary of #Yolanda in #Tacloban</t>
  </si>
  <si>
    <t>Binay: walang mamamatay Na mahirap dahil sa sakit. LOL OK</t>
  </si>
  <si>
    <t>Luging-lugi ba?
Dirty tactics pa more,demoralizing #Du30 and " #SelfishPoe "
But you're not gonna win by that
They're gaining, you're losing</t>
  </si>
  <si>
    <t>YAN SI BINAY HAHAHAHAHAHA https://t.co/PVRlv6C8Dc</t>
  </si>
  <si>
    <t>Not a pro-Binay but I think this is too much. #Respect https://t.co/AqqJDy1ChF</t>
  </si>
  <si>
    <t>Senseless motherhood statements from Poe again. ?? #PiliPinasDebates2016 #Halalan2016</t>
  </si>
  <si>
    <t>I'm split between Duterte and Miriam. Duterte taking time to make his decision to run may hurt his chances.</t>
  </si>
  <si>
    <t>[NATION] Nancy's vote vs Poe was her own, says VP Binay https://t.co/73LjZTf7Rc | via ABS-CBN News</t>
  </si>
  <si>
    <t>hay nako mar roxas! ??</t>
  </si>
  <si>
    <t>Daniel Padilla to anti-Duterte ad to Roxas-Poe unity talk real quick. Another day, another drama. This is getting exciting.</t>
  </si>
  <si>
    <t>@CrispyPiyaya And the part where she mentions na kakampi shenanigans.</t>
  </si>
  <si>
    <t>I like the part where Karen said na parang Binay na si Alma though.</t>
  </si>
  <si>
    <t>Sheet. Baka bago matulog si Duterte lamang tas paggising si Roxas na. Wag naman po sana</t>
  </si>
  <si>
    <t>Kaya siguro nagboo ang mga LP sa sinulog kasi talo na si mar roxas! Go Binay! #binayforpresident #NogNogSinunog  https://t.co/QSiOg6IV5n</t>
  </si>
  <si>
    <t>Nanonood ako.Biglang may lumitaw na virus.Imposible namang magka-virus ang TV namin. Di naman to computer. Commercial lang pala ni Binay yun</t>
  </si>
  <si>
    <t>Pacman and binay? Wtf</t>
  </si>
  <si>
    <t>I'm a little bit confused who to vote after watching wanted president, Of course I won't vote for binay and roxas. Mehehehe</t>
  </si>
  <si>
    <t>Ang sakit lang isipin na mas mataas pa yung boto ni Roxas at ni Binay kaysa kay Madam Miriam. ??????  #MIRIAMforPRESIDENT</t>
  </si>
  <si>
    <t>Confident talaga si Mar Roxas manalo ah, mandadaya to sa eleksyon eh.Bias ng abs-cbn! Puro negative news about kay Duterte,yan na pala niyo!</t>
  </si>
  <si>
    <t>The Duterte/Cayetano Tandem:Bad News For Binay and Grace Poe?</t>
  </si>
  <si>
    <t>https://t.co/WRLNfAfgQf https://t.co/X8L8cWa6N7</t>
  </si>
  <si>
    <t>Maraming winalanghiya nyan ni Binay. Wag nang umabot sa buong sambayanan ang kahayupan nya #NogNogHambog</t>
  </si>
  <si>
    <t>Poe - baso malinis pero di puno</t>
  </si>
  <si>
    <t>Binay - maitim ang tubig</t>
  </si>
  <si>
    <t>Duterte - may dugo ang tubig</t>
  </si>
  <si>
    <t>Mar - puno pero DILAW</t>
  </si>
  <si>
    <t>LOL https://t.co/LaxUwNrM04</t>
  </si>
  <si>
    <t>Seriously? 2nd na DAW si Mar Roxas? ????.. Tatanggapin kong si Grace Poe ang 2nd at kahit 4/5 si Mar pero 2nd? Baka bukas 1st nayan? ????????????</t>
  </si>
  <si>
    <t>jusqq kathniel bat niyo naman sinugal pangalan niyo para kay mar roxas ??????????</t>
  </si>
  <si>
    <t>At least tong si Grace Poe, mas maganda TV commercial kaysa kay Only Binay hahaha =))) Ano ikaw lang??? Leche!!! -__- #MMKSpokenWord</t>
  </si>
  <si>
    <t>Let's go Mar Leni!!!!!! #RoxasRobredo</t>
  </si>
  <si>
    <t>Binay is definitely the leader I don't want. #TheLeaderIWant</t>
  </si>
  <si>
    <t>Binay be like: kaya ko ito kahit talong talo na ako</t>
  </si>
  <si>
    <t>EDITORIAL – Cebuanos shamed more than Binay https://t.co/70Ub69AN6A</t>
  </si>
  <si>
    <t>"Bakit dahil kay Binay..." Hindi po dahil kay BINAY, dahil sa mamamayan ng PILIPINAS. Pera din naman ng taong bayan ang ginamit niya!</t>
  </si>
  <si>
    <t>@DeKampanilya Grabe Binay. I wonder why there have been no attempts to bring him down (like they did last year).</t>
  </si>
  <si>
    <t>@Truth_Or_Dane huhu nakakalungkot lang tignan na pag i-add up mo votes nina mar and poe talo sana nila si du30  :(((((</t>
  </si>
  <si>
    <t>walang mahihiapan pa kay VP Binay #MambobolangDuterte</t>
  </si>
  <si>
    <t>RT @Nikkamazinggg: We do not need a demolition job for Mar Roxas. Letting him speak is enough for a demolition job against himself. #NoToMa…</t>
  </si>
  <si>
    <t>kung magmalinis 'to si Mar Roxas wagas. sarap supalpalin ng skateboard</t>
  </si>
  <si>
    <t>Binay: 'Di ko function 'yan.</t>
  </si>
  <si>
    <t>Moreno: Kailangan ko pa bang sagutin 'yan?</t>
  </si>
  <si>
    <t>Notice the similarities? Yes. Both are stupid.</t>
  </si>
  <si>
    <t>Grace Poe withdrew her offer to make Duterte, DILG Chief. Why even make an offer to Duterte knowing how bastos he is to women? #NakuPOE</t>
  </si>
  <si>
    <t>@winnie_s_flores Disente, matapat, totoo. Di pumapatay, di nagnanakaw, di bastos, di sinungaling. Yan ang lider. Mar Roxas lang.</t>
  </si>
  <si>
    <t>Poe shrugs off Binay-Escudero chance meeting; it’s not surprising https://t.co/fEUqXelLar https://t.co/1SRMwR33l1</t>
  </si>
  <si>
    <t>HAHAHA Binay? https://t.co/GYTaYDGin9</t>
  </si>
  <si>
    <t>Kawawa naman c binay!</t>
  </si>
  <si>
    <t>Akala siguro ng mga Binay they are above the law... Hay naku not fit to be president.. Walang respeto sa batas.</t>
  </si>
  <si>
    <t>best in cheating goes to MAR ROXAS ?? #DayaangDILAW</t>
  </si>
  <si>
    <t>“@rapplerdotcom: Binay camp: Roxas gets 'undue advantage' from gov't machinery #PHVote”syempre, ganyan ka din sa makati @NoToBinay2016 gago??</t>
  </si>
  <si>
    <t>To win, Mar Roxas needs to 1.) fire his PR manager 2.) get a good stylist.</t>
  </si>
  <si>
    <t>Yung ang lakas mong maka GRACE POE paglabas ng bahay, Pagbalik mo mukha ka ng Binay
SHET SOBRANG INIT</t>
  </si>
  <si>
    <t>Mar Roxas meets Albay's 3rd districts LP leaders in Ligao City. | @msarguelles67 #VotePH2016</t>
  </si>
  <si>
    <t>Binay ?? https://t.co/sBCQYY43ib</t>
  </si>
  <si>
    <t>lmao gusto yata mag fake taxi ni binay https://t.co/EDol4bUYjA</t>
  </si>
  <si>
    <t>@PHVote "Duterte's votes went to Roxas during testing." - Pano ma-count kay Digong after filing a complaint? I hope you answer this.</t>
  </si>
  <si>
    <t>Pero yung totoo? Ano ba ginagawa ng VP? Si Binay nga parang wala namang ginawa ??</t>
  </si>
  <si>
    <t>Koalisyon ng Daang Matuwid spokesman Ibarra Gutierrez: Where did VP Binay get the money he spent for ads? | @alexisbromero</t>
  </si>
  <si>
    <t>@JmDoria sino ba bet mo? Si Binay o katawan ni Binay? HAHAHAHAH.</t>
  </si>
  <si>
    <t>nanood lang si manny pacquiao binayaran na agad referees haha di ba pwede sumuporta lang siya ?? TANGGAPIN NIYO NALANG NA PANALO KAMI ??????</t>
  </si>
  <si>
    <t>FRUITAS POURED MY MANGO-BANANA SHAKE ON A BINAY CUP.</t>
  </si>
  <si>
    <t>WHAT THE FREAKIN HELL.</t>
  </si>
  <si>
    <t>Binay: Matatandaang sa simula ng kasalukuyang administrasyon, ipinangako sa atin na sa loob ng 6 na taon ay mawawala na ang kahirapan.</t>
  </si>
  <si>
    <t>2015/11/22 05:53 PHT https://t.co/dRwxiUtCOV</t>
  </si>
  <si>
    <t>Photo: Boy scout president Binay can’t take the dirt?: A photo of VP Jejomar Binay avoiding the mud while wear... https://t.co/rYmAlnjfxD</t>
  </si>
  <si>
    <t>Sa totoo lang daming ibang issue dapat bigyan pansin, like the poor. Go Binay! #OnlyBinay</t>
  </si>
  <si>
    <t>The ads of Binay irritates me bigtime. #PSYStuck</t>
  </si>
  <si>
    <t>"Bakit si Alma nasa partido ni Binay? Hindi naman siya maitim, Moreno lang.."</t>
  </si>
  <si>
    <t>Nakakaloko tong mga commercial ni Binay. Mas lalo siyang nagmumukhang guilt. Tssk. Ulul!</t>
  </si>
  <si>
    <t>Puro Mar Roxas nalang sa news at commercial sus pahumot.</t>
  </si>
  <si>
    <t>Suportahan natin si Binay para sa pagbabago at kaginhawaan!</t>
  </si>
  <si>
    <t>@needbreaktime Yes. Duterte is not fit to be the country's chief diplomat. He should remain in Davao and not bring disgrace to PH.</t>
  </si>
  <si>
    <t>@gmanews People who want to know how PNoy &amp;amp; Trillanes sold the Scarborough&amp;amp; Spratlys to China in 2012 should not vote for Mar Roxas #Treason</t>
  </si>
  <si>
    <t>Binay Marcos for 2016 @sandraguinaldo  https://t.co/ixCjl7sunF</t>
  </si>
  <si>
    <t>Labanan ng mga magnanakaw Binay vs Trillanes</t>
  </si>
  <si>
    <t>#MarRoxas epal masyado.. Puro salita eh wala nman sa gawa kaya dami ka haters.. Hahahaha https://t.co/iOkBXUbt4a</t>
  </si>
  <si>
    <t>Girl: Kamukha mo si JB. ??
Boy: Justin Bieber? Grabe di nmn ????
Girl: Bobo, Jejomar Binay. ??</t>
  </si>
  <si>
    <t>Mar Roxas to Poe: Open minded ka ba? Usap tayo.</t>
  </si>
  <si>
    <t>Comelec denies VCMs credit Duterte votes to Roxas. Let us give COMELEC benefit of doubt then. https://t.co/rWy0ISV8pB via @ABSCBNNews</t>
  </si>
  <si>
    <t>@katepinazo @SofhiaSalazar tinga ka lang nun buy. buy wala kang mapapala buy mag binay ka nalang para only binay</t>
  </si>
  <si>
    <t>Ang TUNAY na PAGBABAGO ay PARATING na!
#ChangeIsComing
#Duterte2016 na!
'Roxas, Binay, Poe blindsided by Duterte' https://t.co/uysdMCEsRv</t>
  </si>
  <si>
    <t>Ahay. Duterte wag ka na tumakbo, mahahati ang boto between you and Sen. Miriam baka si Binay or Poe pa manalo.</t>
  </si>
  <si>
    <t>@wawam I think they are banking on the fact that Poe and Binay are out of the 30s margin.</t>
  </si>
  <si>
    <t>But I agree. Critical days.</t>
  </si>
  <si>
    <t>Edwin Lacierda: It's unfortunate that Grace Poe rejected outright the offer of Mar Roxas to do unity talks. https://t.co/6qO988AE6i</t>
  </si>
  <si>
    <t>Napamura ako dito. HAHAHAHA "@Senyora: Iba ka talaga Binay! Alden na Alden! Swear! http://t.co/VYsNnaovBx"</t>
  </si>
  <si>
    <t>RT dale_opon: the tit for tat starts #Halalan2016 #Poe camp fires back at #Duterte https://t.co/qXrTxcxgfL via inquirerdotnet</t>
  </si>
  <si>
    <t>@tinecena31 Ewan ko ba bkt hindi mg retire yng si erap. VP Binay lng kahit ano mangyari. #OnlyBinayInMakatiSanKaPa</t>
  </si>
  <si>
    <t>RT @DProbinsyano: Backout? Na Binay tayo ng dalawang ito ah! ?? https://t.co/OSBjucJoBh</t>
  </si>
  <si>
    <t>Ipinapakita lang kung anong uri ng kandidato si Mar at Binay. Malinaw kung sino ang TOTOONG MAGSESERBISYO! https://t.co/USablrKAXv</t>
  </si>
  <si>
    <t>@cocoy Maybe, Chiz is just looking for a reason to transfer to the Binay camp which already got the 1992 Sulo Hotel operator Ronaldo Puno.</t>
  </si>
  <si>
    <t>Bagay kay Binay https://t.co/El7KKdS6Fi</t>
  </si>
  <si>
    <t>maawa kayo mga kapwa ko Filipino, please don't vote for Roxas or Binay.. please lang</t>
  </si>
  <si>
    <t>Manalo na sana si duterte wag na yang roxas na yan!!</t>
  </si>
  <si>
    <t>#Halalan2016 Binay already did a lot for this country. But..</t>
  </si>
  <si>
    <t>@ms_Jkeite pero sa tingin ko si binay mananalo kahit na di ko siya iboto litsi life hahahahaga</t>
  </si>
  <si>
    <t>Kinuwestyon din ni Roxas kung bakit ang kanyang partido ang sinisisi sa tuwing may nangyayaring hindi kaaya-aya kay Binay.</t>
  </si>
  <si>
    <t>Duterte na yan . Wag niyo lang Ipanalo si roxas .</t>
  </si>
  <si>
    <t>Why is the Binay camp awkwardly silent? :/</t>
  </si>
  <si>
    <t>@RRD_Davao @Duterte4Pres16 DUTERTE Poe ako walang  BINAyad hindi MARuming politiko kaya DIGONG na tayo!</t>
  </si>
  <si>
    <t>Goodbye freedom ?? Grace Poe kahit hindi kita binoto ikaw ang pagasa namin.</t>
  </si>
  <si>
    <t>Poe on anti-Duterte ads: Wala yatang pinakita na di totoo #Halalan2016 https://t.co/OzSj00Qppz</t>
  </si>
  <si>
    <t>Corruption questions annoy Binay - WATCH: https://t.co/Wj4tAyLHt5 #BeFullyInformed</t>
  </si>
  <si>
    <t>RT @cnnphilippines: VP Binay will turn 73 tomorrow, Nov. 11 | @Joyceilas</t>
  </si>
  <si>
    <t>JUST IN: Poe overtakes Roxas taking second place. Duterte still in the lead</t>
  </si>
  <si>
    <t>Source: PPCRV</t>
  </si>
  <si>
    <t>I dont wanna watch Binay win, thats why im doing everything i can for #RoxasRobredo2016  https://t.co/9Bvr3PqGWX</t>
  </si>
  <si>
    <t>may bago na namang commercial si binay ?? Only B1nay ????</t>
  </si>
  <si>
    <t>#NakuPoe TOO MANY LIES! HAVE SHAME GRACE POE! YOU'RE A FRAUD!</t>
  </si>
  <si>
    <t>https://t.co/cUNjPziRPe</t>
  </si>
  <si>
    <t>@EmzsTeotico pero kurakot talaga si binay pre. Hahaha</t>
  </si>
  <si>
    <t>Sigurado ako na si Roxas at ang Malacanang ang pakana para siraan si Du30! LUMABAN KAYO NG PATAS OI! #dutertetilltheend #DuterteforPresident</t>
  </si>
  <si>
    <t>"@ojcruzxc: Nagkaka-dayaan na! Bakit mas maputi si Binay kay Roxas?! Hahahahahaha ???? https://t.co/SKO2llQkqM" HAHAHAHAHAHA</t>
  </si>
  <si>
    <t>Sorry not sorry but VP Binay will always win in Makati.</t>
  </si>
  <si>
    <t>Mar: uy grace kapit bisig tayo against du30</t>
  </si>
  <si>
    <t>Grace: di naman tayo friends di ako aatras so shut up na lang</t>
  </si>
  <si>
    <t>Only binay amputa ????</t>
  </si>
  <si>
    <t>Can't have Miriam.. I would rather have Duterte than Roxas.</t>
  </si>
  <si>
    <t>Si Duterte na naman ang tinira nito. Binay or Duterte tayo, wag lang si Mar Roxas. https://t.co/JFITuSEpkr</t>
  </si>
  <si>
    <t>VP Binay at Sen. Honasan, nakisayaw kay Ai Ai delas Alas! https://t.co/AoZguSPlH7</t>
  </si>
  <si>
    <t>RT @iamkarendavila: #ANCHeadstart #Halalan2016 series! Can Acting Mayor Kid Peña beat Abi Binay this 2016? Tweet Qs! https://t.co/U0gvlRQdDS</t>
  </si>
  <si>
    <t>Sa sobrang ka-desperadohan ni Mar Roxas. Napapa-Duterte ako ng wala sa oras e!</t>
  </si>
  <si>
    <t>@danikyte dami ng issues kay binay sa corruption, ewan ko kung iboto pa siya ng mga "supporters" niya</t>
  </si>
  <si>
    <t>Di ko katulog, bother kos mga gina pang bato nila kay DU30 ??</t>
  </si>
  <si>
    <t>RT @BilangPilipino: Kilalanin ang pambato ng Tuwid na Daan, Mar Roxas. https://t.co/r88U7l8mwh</t>
  </si>
  <si>
    <t>Ay grabe sila Kay binay !</t>
  </si>
  <si>
    <t>Roxas to poe - magsanib pwersa tayo para matalo si guku.  Lol.. haha.. mar roxas stop it sir. #DuterteTillTheEnd</t>
  </si>
  <si>
    <t>AQUINO: STATE OF THE NATION</t>
  </si>
  <si>
    <t>Kbye ?</t>
  </si>
  <si>
    <t>@nielxxxx wala si VP binay?</t>
  </si>
  <si>
    <t>Kapag si Mar Roxas ang nanalo humanda na kayo. Magiging madugo yan ?? Either MIRIAM or DUTERTE lang. Vote wisely ????</t>
  </si>
  <si>
    <t>#Binay or #Duterte ? :Constantly choosing the lesser of two evils is still choosing evil. ... https://t.co/ogDo60kamw</t>
  </si>
  <si>
    <t>Paano naging 2nd si Mar Roxas? ?? https://t.co/0WjnWdjgEi</t>
  </si>
  <si>
    <t>It should be Duterte for president and miriam for vice president. Well, that's in my opinion.</t>
  </si>
  <si>
    <t>Punyeta. Ano bang gagawin ni mar sa Pilipinas? Juiceko! Si Grace Poe nalang iboto nyo okaya si Miriam kung ayaw nyo kay Duterte.</t>
  </si>
  <si>
    <t>Don't cheapen the presidency,' Duterte tells Poe's camp #Halalan2016 https://t.co/WPKJP46poe https://t.co/Cm1b9MzHai</t>
  </si>
  <si>
    <t>MUST READ: Manny Piñol's Open Letter to Mar Roxas, "You'll Destroy Philippines If You Cheat!" https://t.co/VkyDAWn6Jr via @jamesparmis</t>
  </si>
  <si>
    <t>Roxas &amp;amp; Binay over Miriam? Really? And yet most of us still have the guts to complain how much of a failure this country is turning into</t>
  </si>
  <si>
    <t>Nakakabahala kung ang Lideratura ni Mar Roxas ang mauupo. Di pedeng ganito ang magiging leader na tin. They are... https://t.co/w2eJGo9jRK</t>
  </si>
  <si>
    <t>Nognog pero hindi maka-Binay ??</t>
  </si>
  <si>
    <t>John Prats as Mar Roxas! #chozlang #abscbn #BananaSundae @ Restaurant 9501, ABS-CBN https://t.co/guaHAPn394</t>
  </si>
  <si>
    <t>.@MiriamLines Yan ang hirap sayo Miriam puro ka hinala eh! May group chat kami kami ni Binay, gagawa kaming musical.ly</t>
  </si>
  <si>
    <t>Like mo ba si Binay?</t>
  </si>
  <si>
    <t>some reactions from the int'l community on Time's Duterte article ??</t>
  </si>
  <si>
    <t>what a disgrace https://t.co/FPchowGfMV</t>
  </si>
  <si>
    <t>POTANG INA NING COMMERCIAL NI BINAY</t>
  </si>
  <si>
    <t>Manny ano ang alam mo sa ten commandments? Akala mo kung sino ka ha! Balimbing ka pa. From Duterte to Binay. Olryt! https://t.co/zcYb7TTG0z</t>
  </si>
  <si>
    <t>Based on my observation si Binay pabebe at plastic! Si Mar Epal. Si Duterte very straight forward #WantedPresident</t>
  </si>
  <si>
    <t>Cong Erice: Wala naman plano na impeachment, Palagay ko nasa imahinasyon na lamang yan ni VP Binay.</t>
  </si>
  <si>
    <t>Ako lang ba nakakapansin na masyadong marami yung airtime ng commercial ni Mar Roxas sa ABS-CBN? Something really fishy here.</t>
  </si>
  <si>
    <t>RT @heijelneri: Nognog. Pandak. Laki sa hirap. Only Binay only Binay ?? https://t.co/Xi0tVVakN9</t>
  </si>
  <si>
    <t>Takot na takot na si Mar Roxas at Noynoy. Pag nanalo si Duterte kulong sila pareho.??</t>
  </si>
  <si>
    <t>Tang ina mo, Binay! https://t.co/wo7FHDlKxB</t>
  </si>
  <si>
    <t>Hayyy nako sayo Mar Roxas!!!</t>
  </si>
  <si>
    <t>Ang bobo mo po.</t>
  </si>
  <si>
    <t>Lumala na tuloy ang traffic ng dahil sayo..</t>
  </si>
  <si>
    <t>Pota https://t.co/oOIH56jTpc</t>
  </si>
  <si>
    <t>Binay be Like:</t>
  </si>
  <si>
    <t>Pareho pareho lang tayong may kailangan.  Sorry napasobra lang ako sa pagnakaw ng pera.</t>
  </si>
  <si>
    <t>My friends are switching from Mar Roxas to Duterte. They said the ad was so sick done by a desperate psycho. Haha ???? #DuterteTillTheEnd</t>
  </si>
  <si>
    <t>#RoxasRobredo #Roxas2016 #SwitchtoMar  https://t.co/xE2UrNEPk5</t>
  </si>
  <si>
    <t>Poe, Binay work on senatorial slates https://t.co/N306949C7n https://t.co/sQDQUbgniB</t>
  </si>
  <si>
    <t>RT @OhEmGIL: Ayoko ng tinatapakan ako. Ayoko ng masikip, ayoko ng mabaho, ayoko ng putik. -- Binay #MaricelSorianoMode https://t.co/ZxRRzcz…</t>
  </si>
  <si>
    <t>Sino-sino ang nasa line-up ng UNA na respectable daw?Unang-una , kung si Binay ang kakampihan mong pres, respectable ba yun? #SubtweetinMe</t>
  </si>
  <si>
    <t>X to binay</t>
  </si>
  <si>
    <t>RT @DJPUpdatesPH: After "bakit si Mar Roxas" "Bakit nag-endorse siya sa politics" 
DJ BE LIKE:
#PSYPagyanig https://t.co/lK4H8yviKT</t>
  </si>
  <si>
    <t>Bakit dahil kay Binay hahaha</t>
  </si>
  <si>
    <t>UNA senatorial bet Allan Montaño gamely shakes finger in curtain-raising speech for Binay @manila_bulletin https://t.co/qCuCw8xq83</t>
  </si>
  <si>
    <t>On top of Duterte</t>
  </si>
  <si>
    <t>All covered with Chiz</t>
  </si>
  <si>
    <t>I lost my poor Binay</t>
  </si>
  <si>
    <t>When Miriam sneezed</t>
  </si>
  <si>
    <t>#2016NurseryRhymes</t>
  </si>
  <si>
    <t>KAKAMPI MO ANG BATAS.SYNDICATED, FILIPINO. 30 MARCH 2016 Bakit di pinili ni Erap sina Mar at Binay (see https://t.co/I2o2fRK5bb   )</t>
  </si>
  <si>
    <t>@gmanews BUTI PA UNDERSPENDING NABIGYAN NIYA NG KAHULUGAN YUNG DYNASTY HINDI. ONLY BINAY KNOWS TALAGA. LECHE.</t>
  </si>
  <si>
    <t>happy birthday bestfriend nancy binay u da best @severusIy luv luv luuuuv</t>
  </si>
  <si>
    <t>Manalo na si Binay,Du30,Santiago, o Poe wag lang si ROXAS.. #AyawSaDILAW</t>
  </si>
  <si>
    <t>Chiz slams VP Binay and LP’s offer for Gordon to file DQ cases against Poe - Read: https://t.co/gEhDcL7ymL https://t.co/MNg0wdBLI1</t>
  </si>
  <si>
    <t>Napaghahalataan si Mar Roxas na nandadaya sa ranking, Pero sure win na si Du30 kaya shut up nalang.????</t>
  </si>
  <si>
    <t>Just learned that someone I know will be voting for Binay. Wait lang</t>
  </si>
  <si>
    <t>Lagi na lang rebuttal ng mga fans ni Du30 'yung:
"Sino iboboto mo? Si Mar/Binay/Grace Poe? Eh palpak/corrupt/Amerikano siya! Bobo!"</t>
  </si>
  <si>
    <t>This ad suck!!! "Only Binay" can you shut the fuck up? You're ruining my day. ??</t>
  </si>
  <si>
    <t>Since nakapagconcede na si Mar &amp;amp; Poe, sana magconcede narin si Binay. After that, concede narin si Du30 then ibigay kay Miriam ang corona. ??</t>
  </si>
  <si>
    <t>Bakit dhail Kai binay</t>
  </si>
  <si>
    <t>#MagpasikatViceJugsTeddy</t>
  </si>
  <si>
    <t>#PiliPinasDebates2016 #POE2016 Kahit na di ako botante, nakay Poe ang puso ko.</t>
  </si>
  <si>
    <t>Repost:
IF Mar Roxas is really, truly concerned about the future of the Philippines under the Duterte... https://t.co/csLavqAImE</t>
  </si>
  <si>
    <t>Binay ang HARD mo naman kay Mar. ?? #PiliPinasDebates2016</t>
  </si>
  <si>
    <t>FUCK YOU PO @ABSCBNKapamilya Will not be surprised if one day your station will be closed down, AGAIN. DUTERTE TILL THE END</t>
  </si>
  <si>
    <t>@certifiedsonny @che_mendioro @raissawriter kaya nga. Pero di aabot ng 90% ang di bomoto kay Mar, Binay at Poe. Business math for you. Haha</t>
  </si>
  <si>
    <t>Woahh. Mar Roxas gain so fastttttttttttttt !</t>
  </si>
  <si>
    <t>Binay camp: More Pinoys became poor under Aquino government https://t.co/qGvIN8RrVV #BilangPilipino</t>
  </si>
  <si>
    <t>Trillanes x Mar Roxas x Grace Poe x Aquino. No good! ?? Nakakahiya kayo. Di dapat tularan tong mga to.</t>
  </si>
  <si>
    <t>Only Binay ? ? ? ! Haha! Alam na this. TskTsk</t>
  </si>
  <si>
    <t>Awkward...  #binay</t>
  </si>
  <si>
    <t>#MarRoxas huwag kng manloko mar! Hindi mo nagawa eh DILG ka.. Bat di mo sinabihan si digong or ang mga pulis?? https://t.co/iOkBXUbt4a</t>
  </si>
  <si>
    <t>Nognog = Baroka</t>
  </si>
  <si>
    <t>Pandak = Cruz</t>
  </si>
  <si>
    <t>Laki sa hirap = Pingris</t>
  </si>
  <si>
    <t>Sakto sa purefoods yung advertisement ni binay lol</t>
  </si>
  <si>
    <t>Scary talaga yung ads ni Binay HAHAHAHA</t>
  </si>
  <si>
    <t>@jomxkythegreat Di met Mar Roxas ka?</t>
  </si>
  <si>
    <t>Binay? Roxas? Poe? Santiago? Nope Duterte to pre????????????. Di po akin yung pera ??????</t>
  </si>
  <si>
    <t>PS: Pati pera bias ???? https://t.co/LNHSKzqVNf</t>
  </si>
  <si>
    <t>Nakaka-urong ng kilig itong ads ni Dark Lord Binay!!! Mygahd. #OTWOLHarana</t>
  </si>
  <si>
    <t>naiimagine ko mukha ni Mar Roxas habang tinitignan yung mga unofficial results ??</t>
  </si>
  <si>
    <t>I officially hate Mar Roxas now</t>
  </si>
  <si>
    <t>I vote mar roxas</t>
  </si>
  <si>
    <t>Para sa daang matuwid</t>
  </si>
  <si>
    <t>Duterte on West PHL Sea issue: If in 2 years walang bunga ang arbitration, I will talk to China. #Eleksyon2016 via @cedric_castillo</t>
  </si>
  <si>
    <t>Nakkturn off ka Poe. You got me during debates because of your wit but actions are far more important. Duterte or... https://t.co/9pFvJ7P5f1</t>
  </si>
  <si>
    <t>Marunong maglaba si Binay, but that doesn't make him a kakaibabe.</t>
  </si>
  <si>
    <t>President Mar Roxas ?</t>
  </si>
  <si>
    <t>Binay is 1st speaker. "Kahirapan problema natin" says he helped poor in Makati. #PiliPinasDebates2016</t>
  </si>
  <si>
    <t>Take out the DRAMA ("no more tears"), what's left of #GracePoe?And she is running for president? https://t.co/1zjQAKMRrv</t>
  </si>
  <si>
    <t>"Bakit dahil kay Binay...." ay pta binay wag kami ??????????????????????????</t>
  </si>
  <si>
    <t>RT @jer6meaguilar: After 2yrs, til' now cadavers are still found in some areas. Vice Pres. Binay with Mayor Romualdez. @ofcaldub_tac https:…</t>
  </si>
  <si>
    <t>Pag nanalo talga si Mar Roxas, I'm 100% sure na may dayaan na nangyari.</t>
  </si>
  <si>
    <t>@SenGracePOE kung hindi tumakbo si DU30, ikaw sana ang panalo. #Eleksyon2016 #GracePoeForPresident</t>
  </si>
  <si>
    <t>Overcooked na si Binay. Sunog na nga, ginisa pa ulit. ???????? #BinayVisitsUPLB #BinayBwisitsUPLB</t>
  </si>
  <si>
    <t>Hindi nmn karapat dapat maging pangulo yan si Mar Roxas #DayaangMatuwid</t>
  </si>
  <si>
    <t>Walang damage na mangyayari sa demokrasya ng Pilipinas. ''tong si Roxas lang ay takot na takot kay Duterte!... https://t.co/8bAi16rbZ3</t>
  </si>
  <si>
    <t>Grace Poe's supporters stage protest; says 500 peso incentive to attend rallies not given https://t.co/NLWejdFAae</t>
  </si>
  <si>
    <t>Naiinis na ko sa advertise ni binay. Sino daw bang pandak? tumatama sakin eh. ??</t>
  </si>
  <si>
    <t>SC reverses ombudsman suspension of Junjun Binay - Yahoo News Singapore https://t.co/aokA5vGGSR via @yahoosg</t>
  </si>
  <si>
    <t>#ShowtimeHashtags</t>
  </si>
  <si>
    <t>#KungKabataanAngBOTANTE edi walang boto sina Binay at Roxas ??????</t>
  </si>
  <si>
    <t>Isang malaking FUCK YOU po para sa MRT, at management ng MRT, sa gobyerno natin at sa mga taong tatanga tanaga no iboboto si Binay.</t>
  </si>
  <si>
    <t>: I can stand it if you vote for Mar, Binay, Duterte, Escudero, Trillanes, et al. But if you vote for Bongbong, you are dead to me.</t>
  </si>
  <si>
    <t>Si Binay mayor, andaming nalimas na pera.
Si Duterte mayor, madami pinapatay.
Pano pa pag presidente?</t>
  </si>
  <si>
    <t>@hasminatorres bakit dahil kay binay maraming bata ang nakapagaral ng libre? Utuuuuuut hahhahaha</t>
  </si>
  <si>
    <t>@maria_ressa @rapplerdotcom It only goes to show that people are longing for a new breed of leaders, Binay and Roxas represent the statusquo</t>
  </si>
  <si>
    <t>"This is a call for unity. Grace, mag-usap tayo." -Roxas
Kay di niya kaya na siya lang against kay duterte. Lmao! ????????</t>
  </si>
  <si>
    <t>Duterte keeps on attacking Mar Roxas but silent on #Binay 's stolen billions. Can't help but suspect that #Duterte is employed by Binay!?</t>
  </si>
  <si>
    <t>WATCH: Trillanes says he tried to prevent a Binay presidency https://t.co/H0qckW2oxi</t>
  </si>
  <si>
    <t>@FilipinoScribe @bworldph pinipilit ng nagbayad sa survey so #epal mar roxas  sana open eyes tayo sa or as ng election kasi Alan na sino ?</t>
  </si>
  <si>
    <t>While most pinoys have difficulty making ends meet, Binay's pigs have airconditioning. https://t.co/9hirs87BH8</t>
  </si>
  <si>
    <t>Can't believe it! Mar Roxas is the founding father of BPO in the PH. @mor1019chacha #InDenialAko</t>
  </si>
  <si>
    <t>"Roxas: Passengers caught with bullets have to take responsibility." *really? FUCK YOU @MARoxas</t>
  </si>
  <si>
    <t>Ang Pagbabago ay c VP Binay #OnlyBinayMagAangatSaTacloban</t>
  </si>
  <si>
    <t>Binay: "LOVE IS BLIND, SO LOVE ME"
Ako: Hindi pa ako blind, hindi na kita makita.
#NogNogHambog https://t.co/9M17dn4A8x</t>
  </si>
  <si>
    <t>RT @aupijuan: What really happened between Alfred Romualdez, Mar Roxas and Yolanda? https://t.co/qLDJLzEout</t>
  </si>
  <si>
    <t>Binay: Economic growth should be cascaded to the poor. #Eleksyon2016 @gmanews</t>
  </si>
  <si>
    <t>instatrending si binay nanaman!!!</t>
  </si>
  <si>
    <t>#nognoghambog</t>
  </si>
  <si>
    <t>Yung mga nanggagalaiti kay DUTERTE dahil "lawless" daw, bakit tameme kayo ngayong nag-iingay ng coup si TRILLANES? #hypocrites</t>
  </si>
  <si>
    <t>Who Votes for Binay? iwagayway. LOL
"Because the Owner's of this Nation (Capitalist, Wealthy People etc don't... https://t.co/cDiKcznOlS</t>
  </si>
  <si>
    <t>ANO BANG PROBLEMA NILANKAY BINAY?</t>
  </si>
  <si>
    <t>Binay imy labas ka na ng cr oo na di ka na nognog may abs ka na pogi mo pa iloveyou balik ka na :( @ScevenDCN kainis yung gantong feeling e??</t>
  </si>
  <si>
    <t>Syempre mukha nanamang martyr si Binay. Tangina ang drama e kung bumaba na dati edi walang gulo ngayon</t>
  </si>
  <si>
    <t>Mar Roxas shading Jojo Binay so hard in his latest TV ad. ??</t>
  </si>
  <si>
    <t>Sad because, these two senators were doing well exposing Binay. Mukhang naisahan sila dahil abala sila kay Digong.  https://t.co/IEuvFrCgpA</t>
  </si>
  <si>
    <t>Look at your face Mar Roxas, a perfect symbol of apathy and indifference. Your voice doesn't even bear any ounce of sincerity. #AyawSaDILAW</t>
  </si>
  <si>
    <t>Nagstutter si Miriam.</t>
  </si>
  <si>
    <t>Walang nailatag si Duterte. Namulaklak si Binay.</t>
  </si>
  <si>
    <t>Nagspoken Word si Poe.</t>
  </si>
  <si>
    <t>Nagbucketlist si Mar</t>
  </si>
  <si>
    <t>Lalong dumami ang umayaw kay roxas dahil kay trillanes PLAY DIRTY GET KARMA</t>
  </si>
  <si>
    <t>Mar Roxas, handang humarap sa Mamasapano probe https://t.co/uMEUT3kSh4 | via Remate</t>
  </si>
  <si>
    <t>Mar Roxas in #Tacloban let the voters decided #PH2016... https://t.co/vqhLWkMba1</t>
  </si>
  <si>
    <t>#Binay #Duterte Are you voting FOR THE LESSER OF 2 EVILS?</t>
  </si>
  <si>
    <t>Constantly choosing the lesser of two evils is still evil https://t.co/wY0lCdXI2z</t>
  </si>
  <si>
    <t>TANGINAMO BINAY MARAMI KA RING NINAKAW. 'YAN SI BINAY. ??</t>
  </si>
  <si>
    <t>Ang daming nauto mar roxas amp.</t>
  </si>
  <si>
    <t>NET SATISFYING MASS RATING WITH BINAY IS DECREASING..</t>
  </si>
  <si>
    <t>THAT'S GOOD-</t>
  </si>
  <si>
    <t>@24OrasGMA @gmanews</t>
  </si>
  <si>
    <t>#ALDUBTheDecision</t>
  </si>
  <si>
    <t>Mar Roxas. Laglag boto.</t>
  </si>
  <si>
    <t>Binay: Ronnie Puno is a campaign adviser https://t.co/pFmf4oO63Q #PHVote https://t.co/Jlw3xR7ehG</t>
  </si>
  <si>
    <t>@wawam sa bagay friends naman sila ng enemies ng kuya nya: failon, binay, etc.. Kaya lang FB memes, whoa!</t>
  </si>
  <si>
    <t>Hay desperado na ang administrasyon ni noynoy Panot... kuya bago sabihin na bata mo na si Mar Roxas na angat na... https://t.co/423lR19t8b</t>
  </si>
  <si>
    <t>Binay pa rin. Marcos pa rin. Tanga ka pa rin</t>
  </si>
  <si>
    <t>Kahit sino na WAG LANG SI MAR ROXAS</t>
  </si>
  <si>
    <t>RT @twitnigab: Yan si Binay. https://t.co/PisCSQbxqI</t>
  </si>
  <si>
    <t>Even at only 4%, Duterte is pulling away from Roxas. The real close fight is the VP race between Marcos and Robredo #PHVote #Eleksyon2016</t>
  </si>
  <si>
    <t>RT @daeonthego: Also, I don't get why he needs to use Grace Poe's citizenship issue for his "reason" for running. (Not that I support Poe t…</t>
  </si>
  <si>
    <t>Halalan Theme Songs:</t>
  </si>
  <si>
    <t>Duterte - We are the champion</t>
  </si>
  <si>
    <t>Poe - I'm not the only one</t>
  </si>
  <si>
    <t>Binay &amp;amp; Roxas - Black &amp;amp; Yellow</t>
  </si>
  <si>
    <t>Santiago - Sayang na Sayang!</t>
  </si>
  <si>
    <t>The worst tv station in the philippines ABSCBN empowered by Mar Roxas And Pnoy. Loan pa more!</t>
  </si>
  <si>
    <t>#ABSCBNTHICKSKINNED https://t.co/9xcGyP9y0c</t>
  </si>
  <si>
    <t>na-bash na si Mar Roxas, na-bash na din si Duterte, Ngayon si binay nman! matira matibay ba? ?? #NogNogHambog</t>
  </si>
  <si>
    <t>Calling Mar Roxas to concede also! Hahaha!?? #DU31</t>
  </si>
  <si>
    <t>No doubt kung bakit si Mar Roxas ang sinusuportahan ni Daniel Padilla.</t>
  </si>
  <si>
    <t>@PEPalerts binay *insert sarcasm*</t>
  </si>
  <si>
    <t>Hall of Bad Taste: Esquire Philippines puts Mar Roxas on its cover!: https://t.co/j1XQbiG26j #HALALAN2016 #ELEKSYON2016</t>
  </si>
  <si>
    <t>MADAYA SI MAR ROXAS #Election2016</t>
  </si>
  <si>
    <t>Yes. Walang pagkakaiba kung si Mar ang magwithdraw. Go, Mar! You can do it! ?????? #PHVoteRoxas #PHVotePoe https://t.co/KgZv3cmETC</t>
  </si>
  <si>
    <t>Anong nakain ni Binay ba't ayaw pa niya mag conceed? Hmmm~</t>
  </si>
  <si>
    <t>Loyal ako kay binay?? hahaha</t>
  </si>
  <si>
    <t>ThankYouForTheLove Pinksters https://t.co/wIVbfqkAMS</t>
  </si>
  <si>
    <t>Dming commercial feeling nya naman mananalo sya imberna ko sayo ah binay</t>
  </si>
  <si>
    <t>THE STANDARD: UPDATE: SC tells CA to dismiss Mayor Binay’s plea to stop the preventive suspension vs. him for being moot.</t>
  </si>
  <si>
    <t>Ang sakit :( mas lamang pa si roxas at binay https://t.co/PrRBuB3BjA</t>
  </si>
  <si>
    <t>tangina mo binay. ng dahil kay binay naghirap ang bansa. ????????</t>
  </si>
  <si>
    <t>Not Binay and Chiz.  #disclaimer https://t.co/FzZBpD0hky</t>
  </si>
  <si>
    <t>@ljcarmelowts talo sila ngayoon? awtsu tigil kasi kabuhayan. Sila binay pa rin hari sa makati e hahahaha</t>
  </si>
  <si>
    <t>I'm so sick of Mar Roxas tbh he's so desperate lol</t>
  </si>
  <si>
    <t>No to Binay! https://t.co/neSNJJWzzW</t>
  </si>
  <si>
    <t>May bago nanamang ad si Binay ????</t>
  </si>
  <si>
    <t>RT @ughlexisreid: tangina po talaga ng ad ni binay like wtf po stfu</t>
  </si>
  <si>
    <t>#OTWOLSecret</t>
  </si>
  <si>
    <t>I would honestly rank the candidates this way-- MDS, Roxas, Duterte then... well, Binay is not even on my rank.</t>
  </si>
  <si>
    <t>LP bets fire opening salvo in MARoxas bailiwick #BilangPilipino https://t.co/2Ouqnse58q https://t.co/9LX07SEfX9</t>
  </si>
  <si>
    <t>Nataasan pa sya ni Grace na hilaw pa, ni Binay na sunog na at ni Mar na halos ibuga nyo na. Just because of her fckn cancer!! Y u do dis ppl</t>
  </si>
  <si>
    <t>Lol at the Junjun Binay case. K. #SupremeCourt #JunJunBinay</t>
  </si>
  <si>
    <t>Yes, Duterte will FINALLY run but still my vote is for Miriam Santiago. Sorry Mayor don't underestimate my favorite senator. ??</t>
  </si>
  <si>
    <t>I'm not a Pro-Duterte but I detest Mar Roxas' show.</t>
  </si>
  <si>
    <t>MAR: EPAL KING</t>
  </si>
  <si>
    <t>BINAY: KING OF CORRUPTION</t>
  </si>
  <si>
    <t>POE: HAKOT QUEEN</t>
  </si>
  <si>
    <t>HAKOT POE</t>
  </si>
  <si>
    <t>Cruz beats Trump, Binay’s plunder case, Japan’s robot farm. Watch full video here: https://t.co/cRYNV7AsES
https://t.co/odo9rMPgbg</t>
  </si>
  <si>
    <t>GAHAMAN! RT @ABSCBNNews: Abi Binay files COC for Makati mayor http://t.co/iswNR3zoXU #Halalan2016 http://t.co/EYCRkY6hGb</t>
  </si>
  <si>
    <t>Wag ng mag isip! Wag iboto si Pacquiao lalo na si Binay tao nya si Pacman! #PrayForMannyPacquiao https://t.co/VyNZCm78L5</t>
  </si>
  <si>
    <t>Yasss! DUTERTE-MARCOS?? But wait? Roxas 2nd? WTF? #DayaangDILAW https://t.co/3kK9Aa59VO</t>
  </si>
  <si>
    <t>My goodness, Mar Roxas! Such a desperate move! Very wrong.
Roxas to Poe?</t>
  </si>
  <si>
    <t>ayy bakit di sinagot..?</t>
  </si>
  <si>
    <t>anong meron huh Binay..?</t>
  </si>
  <si>
    <t>C.</t>
  </si>
  <si>
    <t>Binay be like "di gumana yung cheat pre" https://t.co/rJt6K1zMhP</t>
  </si>
  <si>
    <t>“We hold the future in our hands,”  . . . Mar Roxas minus the ‘razzle dazzle’ https://t.co/EkzebDPovT via @inquirerdotnet</t>
  </si>
  <si>
    <t>isa pa tong si Mar Roxas nakakasawa na ang mukha lagi na lang asa commercial ????????</t>
  </si>
  <si>
    <t>6. Ateneo 7. Mac Belo 8. Gimme5 Rocks SMManila 9. Sarah Geronimo - MINAMAHAL 10. Only Binay  2015/11/22 04:33 PHT … https://t.co/UfpANONpPA</t>
  </si>
  <si>
    <t>Nasa Cavite na kame... Pero Makati padin pinaguusapan!</t>
  </si>
  <si>
    <t>SOLID BINAY PAMILYA NAMEN :)</t>
  </si>
  <si>
    <t>GRABE KAYO KAY BINAY TANGINANYO INAANO BA KAYO NI JEJOMAR HA KAWAWA NA EH ??</t>
  </si>
  <si>
    <t>Oo, nognog kana binay. Wala ng boboto sayo. Ha-ha</t>
  </si>
  <si>
    <t>Sino nga ba ang corrupt? Sino pa ba? Only Binay!</t>
  </si>
  <si>
    <t>natalo pa siya ni binay at roxas wooh walang ganun https://t.co/Cm2j6GM6Hh</t>
  </si>
  <si>
    <t>nag vote sila kanina yung vinote nila si duterte tas nasa resibo si roxas! &amp;gt;.&amp;lt;</t>
  </si>
  <si>
    <t>RT @errolcndelaria: dapat si Big Brother na lang yung tumakbo wag na si Binay. #Kuyaforpresident</t>
  </si>
  <si>
    <t>Cayetano,Escudero,Poe,Roxas, Honasan, Trillanes and MDS have already conceded for their post, what's good Marcos and Binay? #ProtectVPLeni</t>
  </si>
  <si>
    <t>RT @TropangMARangal: Para kay Rachel @akosimumble si Mar Roxas ay "great yet very humble, down-to-earth man". #RoxasNa https://t.co/czENNeL…</t>
  </si>
  <si>
    <t>Cong. Erice: Wala naman plano na impeachment ang sino man. Palagay ko nasa imahinasyon na lamang yan ni VP Binay. Waste of time sa kongreso</t>
  </si>
  <si>
    <t>Nognog pandak... Only Binay wahahahahahah lt</t>
  </si>
  <si>
    <t>Fuck you sa mga taong nanininira kay papa duterte./.ayaw lang ninyo mag bago ang pilipinas...gusto nyo kay mar roxas na pera lang ang habol</t>
  </si>
  <si>
    <t>Kapag si Binay ang mananalong presidente, yayakagin ko na ang pamilya ko sa Abu Dhabi manirahan for 6years. HAHAHAHA! Walang ano-ano. :))</t>
  </si>
  <si>
    <t>Hirap talaga magbike sa manila maitim pa kay binay kulangot ko HAHAHAHAHAHA</t>
  </si>
  <si>
    <t>@PhilippineStar lets get things straight ang dala ni VP Binay is DOCUMENTS hindi notes. ok mgkaiba cla. #OnlyBinayIsLove</t>
  </si>
  <si>
    <t>#DayaangDILAW so hard to believe Mar roxas and Leni. Tsk #DuterteMarcos</t>
  </si>
  <si>
    <t>oh gahd nakakasuya yung infomercial/commercial campaign ni mar roxas</t>
  </si>
  <si>
    <t>LABAN MAR ROXAS! https://t.co/6pdvMshMmG</t>
  </si>
  <si>
    <t>2015/11/22 05:33 PHT https://t.co/dRwxiUtCOV</t>
  </si>
  <si>
    <t>@letlabrador opo!! Duterte-Santiago po sana no. VP si Miriam. Lupet non</t>
  </si>
  <si>
    <t>Binay denies hand in housing backlog 2 years after ‘Yolanda’ https://t.co/fEUqXelLar https://t.co/WBOchUwdbR</t>
  </si>
  <si>
    <t>Kung ikaw tatakbo Binay, papatirin kita. Gago ka</t>
  </si>
  <si>
    <t>Sorry ah. Di sa anti Roxas ako. Pero napakadaya lang talaga ng dilaw. Kahit di si Du30 leading,kahit sino pa. Basta madaya. #Election2016</t>
  </si>
  <si>
    <t>Those unusual timeouts.. yun ang nagpatalo dito sa Alaska e.. Gayahin niyo kasi si Mar Roxas, walang Drama.. hahaha</t>
  </si>
  <si>
    <t>Mar Roxas in 2nd place? The misery continues if he wins.</t>
  </si>
  <si>
    <t>nabibwiset ako sa commercial ni binay</t>
  </si>
  <si>
    <t>??: Today is VP Binay's b'day. HAPPY BIRTHDAY VP! - Here are the Top 10 Messages Received by VP Binay on his bday- https://t.co/ld17kIVEn7</t>
  </si>
  <si>
    <t>Good morning.</t>
  </si>
  <si>
    <t>Morning Thought: JUST NOT BINAY.</t>
  </si>
  <si>
    <t>#PHVote #2016</t>
  </si>
  <si>
    <t>Wag natin kalimutang magalit kay Mar Roxas habang nagagalit kay Trillanes. Maintain lang natin yung BEASTMODE guys.</t>
  </si>
  <si>
    <t>nog nog</t>
  </si>
  <si>
    <t>di tulad ng iba</t>
  </si>
  <si>
    <t>si BINAY lang ang ganyan na tatakbo sa Eleksyon2016 https://t.co/1DTmHQXAST</t>
  </si>
  <si>
    <t>Saludo ako kay @SenGracePOE hindi dapat ikaw ang mag give up kundi si Mar Roxas! #AyawSaDILAW</t>
  </si>
  <si>
    <t>Ayaw talaga sayo ng Filipino Mar Roxas Palpak ka!  LMFAO</t>
  </si>
  <si>
    <t>https://t.co/XXGt4eY0Cw via @gmanews</t>
  </si>
  <si>
    <t>Massive switch of voters from #Roxas to #Duterte thanks to the #Trillanes attack ads. Bye bye #Roxas2016!</t>
  </si>
  <si>
    <t>#SilentNoMore #TheSilentMajority</t>
  </si>
  <si>
    <t>So it's because Binay insulted our teachers, Grabe kayo na po magaling .
#NogNogHambog</t>
  </si>
  <si>
    <t>Sen. Grace Poe, walang paramdam kung magpapafile pa ng ikalawang motion for extension sa pagsusumite ng DNA sample I via @JILLRESONTOC</t>
  </si>
  <si>
    <t>Nangunguna na si Mar Roxas sa President at si Baron Geisler sa VP #HalalanResults https://t.co/Lgw2HK7zK5</t>
  </si>
  <si>
    <t>@gmanews hindi magbabago ang suporta namin kay VP Binay #OnlyBinayNangabakIlocos</t>
  </si>
  <si>
    <t>Rank 2 na si Grace? Gags, basta wag si Mar at Binay sunod kay Duterte, g na yan! HUHUHUHUHU</t>
  </si>
  <si>
    <t>Disappointed' Duterte supporters won't automatically pick Poe: analysts #Halalan2016 https://t.co/dhM2wGRb7V</t>
  </si>
  <si>
    <t>Tututukan ko ang trabaho para sa inyo. Yun ang alam ko. Yun ang kaya ko. Itutuloy ko ang Daang Matuwid. -Mar Roxas https://t.co/TOMdnmdMAE</t>
  </si>
  <si>
    <t>@ruizgemrylld hihingi nalang pala ako kay binay??</t>
  </si>
  <si>
    <t>Binay, Cayetano woe Cebu voters – https://t.co/HfPMqBCRc7 https://t.co/TAfwyZcenc</t>
  </si>
  <si>
    <t>Hinding hindi kami magsasawang sumuporta kay Sen. Grace hindi nya tayo pababayaan sa kahit ano mang pagdaanan nating hirap. #POE2016</t>
  </si>
  <si>
    <t>Kalokohan yung commercial ni Mar Roxas, hindi sya marunong tumingin sa camera. Naka side view amputa.</t>
  </si>
  <si>
    <t>Huwag niyo icompare si Binay kay Alma. Malayong-malayo sila.</t>
  </si>
  <si>
    <t>???????</t>
  </si>
  <si>
    <t>isa kng basura sa BANSANG ito MAR ROXAS! magsama kau ng asawa mong c KORINA na katulad mong AROGANTE!!!!</t>
  </si>
  <si>
    <t>@kathbernardoh ah di ba si binay? ??</t>
  </si>
  <si>
    <t>Naaasar talaga ko sa commercial nung kay binay nyeta ????</t>
  </si>
  <si>
    <t>RT iambertramirez: Cayetano to Binay: Pagsinabi niyang itigil ang corruption? Kaya bang itigil ng corrupt ang corruption? PhilippineStar</t>
  </si>
  <si>
    <t>Aminado naman masyado si Binay.</t>
  </si>
  <si>
    <t>Kay Mar Roxas, what you see is what you get. Results-oriented na klaseng pamamahala ang aasahan natin. #RoxasNa</t>
  </si>
  <si>
    <t>RT @TropangMARangal: Isabela Gov.Faustino 'Bojie' Dy on Mar Roxas: He's a '24/7 guy' when it comes to addressing various concerns of LGUs h…</t>
  </si>
  <si>
    <t>DLSU Pol Sci Prof. Antonio Contreras files Petition to Deny Due Course or Cancel the COC of Senator Grace Poe https://t.co/v0yIKrA3DP</t>
  </si>
  <si>
    <t>No no no! Not VP Binay please! ????</t>
  </si>
  <si>
    <t>Hay nako Duterte nasira na yung tiwala ko sayo. Lam ko naman na pinlano nyo yan, strategy baga. Santiago na lang ako! ??</t>
  </si>
  <si>
    <t>putang ina nung commercial ni binay. hahahaha</t>
  </si>
  <si>
    <t>Coronation of Mar Roxas as Datu of Lanao del Sur insults Filipino Muslims! https://t.co/DTUlftAgvV</t>
  </si>
  <si>
    <t>Pati bala tinatanim na... edible na din ang bala cgro ano PNOY? Ipagmalaki mopa sya Mar Roxas at ipagpapatuloy mo... https://t.co/9ueKrq1BdT</t>
  </si>
  <si>
    <t>I haven't decided yet, but definitely not Mar or Binay.
#AskTheCorner
#AldenForCebuana  https://t.co/9yeMu8k3sO</t>
  </si>
  <si>
    <t>Binay and Duterte are bad for our Nation. Grace don't have enough experience. Meriam is sick. That means #MarTayo https://t.co/CuPcTgxxvg</t>
  </si>
  <si>
    <t>Anti duterte campaign. Next Roxas and Poe Connivance. Next Miriam is cured from cancer and rules PH. Hahahhaa</t>
  </si>
  <si>
    <t>Pera ang tingin sa tao. #Binay https://t.co/Z7kgQE2Kl9</t>
  </si>
  <si>
    <t>Don't cheapen the presidency,' Duterte tells Poe's camp #Halalan2016 https://t.co/WPKJP46poe https://t.co/rUnRWUqLO8</t>
  </si>
  <si>
    <t>Kung si Binay lang walang issue ng pangungurakot pwede manalo e kaso wala e hahaha maganda mga sinasabi nya although hindi mo alam kung kaya</t>
  </si>
  <si>
    <t>Keep calm and let's not vote VP Binay for President.</t>
  </si>
  <si>
    <t>#MagpasikatAnneKimEruption</t>
  </si>
  <si>
    <t>Ano?! Binay ang President ng Mandaluyong? Lah?! Wag umasa binay! Wag umasa.</t>
  </si>
  <si>
    <t>Kamusta naman yung sinabi ni Mar Roxas na sinisira lang daw ang Pamahalaan ng Gobyerno sa issue ng Laglag Bala kamusta naman ang mga biktima</t>
  </si>
  <si>
    <t>Binay: I have shown my ability. I hit the ground running. I made things happen.</t>
  </si>
  <si>
    <t>Crowd of businessmen applauds.</t>
  </si>
  <si>
    <t>PPCRV Presidential candidate results: (PARTIAL) as of 6:57 p.m.
1 - DUTERTE- 6,243,526
2 - POE- 3,601,483
3 -... https://t.co/6EWf2gXOIa</t>
  </si>
  <si>
    <t>Now on ANC: Senate Blue Ribbon Committee resumes probe on corruption allegations vs VP Binay https://t.co/eTFwFNfpHt</t>
  </si>
  <si>
    <t>YES OR NO!!!!! #piliPINASdebates2016 bat ka hirap na hirap binay?</t>
  </si>
  <si>
    <t>RT @InaAndolong: Forum moderator Coco Alcuaz said Binay requested for the last minute changes in the program. @cnnphilippines</t>
  </si>
  <si>
    <t>@Chinniness sayang si binay pa man! Si roxas sunod next week ?</t>
  </si>
  <si>
    <t>Binay sana ako eh.. Eh yung paulit-ulut na ipalabas sa tv: Sino ba ang pandak? Azhar, eh, azhar.. ALDUBTuLoyPaRin #VoteMaineFPP #KCA</t>
  </si>
  <si>
    <t>I feel sorry for #MarRoxas , sasabihin na naman may dayaan kahit naman yung mga bumoto sa kanya ay walang Social Media. I voted for Poe tho.</t>
  </si>
  <si>
    <t>VP Binay’s priority: poverty alleviation, economic dynamism https://t.co/pCgPHISJSU</t>
  </si>
  <si>
    <t>Magtulungan tayo sa pagbabago. Tulungan natin si VP Binay. Para sa pagbabago @BinayPaRin2016</t>
  </si>
  <si>
    <t>wait, so yung foundling case ni Grace Poe ang nag-push kay Du30 na tumakbo bilang president? how about corruption, dude? ????</t>
  </si>
  <si>
    <t>Ang negative takot sa negative.  Binay camp cries foul over  ‘negative’ TV ads https://t.co/jlxruFLNKl via @inquirerdotnet</t>
  </si>
  <si>
    <t>Pero si Mar Roxas... jusko hahahaha #DuterteTillTheEnd https://t.co/AYhAtqZQKa</t>
  </si>
  <si>
    <t>Don’t forget #OnlyBinayInMakatiSanKaPa</t>
  </si>
  <si>
    <t>Ang Pagbabalik Binay In Makati https://t.co/KyaOehwp4f</t>
  </si>
  <si>
    <t>Mar Roxas all the way????</t>
  </si>
  <si>
    <t>VP Binay got caught handling an envelope to a voter--- a meme spreading on Facebook just to get votes. Let's be wary of VP Binay.</t>
  </si>
  <si>
    <t>Binay blames Aquino for failing to act on blood money proposals https://t.co/M9OolpGGsc https://t.co/en0LfmgJOE</t>
  </si>
  <si>
    <t>Mar Roxas: "This is a fight worth fighting, this is the good fight! Tuloy ang laban! Ipanalo na natin ito!" ???????? https://t.co/imxKlTFpSg</t>
  </si>
  <si>
    <t>@PresidentePh  @VPJojoBinay @MARoxas @lenirobredo si angkin tlga to si mar eh. Wala nmn basis. Tgnan ntin ang result #OnlyBinayPriority4Ps</t>
  </si>
  <si>
    <t>Mar Roxas kay PNoy noong 'Yolanda': Na-misinterpret siya https://t.co/WG7luzT4d2 https://t.co/Xn0LVlJicB</t>
  </si>
  <si>
    <t>Malaking pagbabago #Poe ang kailangan!</t>
  </si>
  <si>
    <t>Daniel Padilla does have a point tho I think the people just reacted badly because he is supporting Mar Roxas.</t>
  </si>
  <si>
    <t>Bakit dahil kay Binay, Naiirita ako. ??</t>
  </si>
  <si>
    <t>@teddyboylocsin If I vote Duterte n it will appear n the receipt dat I voted for Roxas. What should i do? I am just so confused. :/  :/ :/</t>
  </si>
  <si>
    <t>Hindi ako maka-Mar or Binay or Santiago - WALA AKONG PAKE. 
Pero yung Duterte speaking nonchalantly about killing &amp;amp; rape, yun ang issue ko.</t>
  </si>
  <si>
    <t>Tanginang Mar Roxas yan, 'I called for democracy" pero hindi mo hayaan ang mga botante kung sino ang gusto nila. #AyawSaDILAW</t>
  </si>
  <si>
    <t>"@dzrhnews: Binay-Honsan tandem opisyal nanag ilulunsad sa Cebu ngayong araw. #ArangkadaBalita" @ArVargas0521 @phoebedelacruz</t>
  </si>
  <si>
    <t>Dati si binay, ngayon si roxas. Nakakainis at nakakaumay yung ad. Wala naman nagawang maganda -_-</t>
  </si>
  <si>
    <t>Oy Binay, akala mo lusot ka na kasi si Digong nagseself-destruct at si Grace naghahakot. #NoToBinay pa rin.</t>
  </si>
  <si>
    <t>#OnlyBinay lang ang makakatanggal ng problema natin sa napakalaking income tax. #UNA #Ginhawa #BinayPaRin https://t.co/2uDJf1CMVl</t>
  </si>
  <si>
    <t>Nagtrabaho din ako Binay sa abroad pero di ako nog2x. Your strategy in pissing the masses is quite effective your apelyedo lingers.</t>
  </si>
  <si>
    <t>Binay: Nararamdaman ko ang paghahangad ninyo ng makabuluhang pagbabago. #BilangPilipino | @janvicmateo</t>
  </si>
  <si>
    <t>@imtheunsub That's the problem. Tinatarantado si Binay for pulling out ads right now; pero si Leni, may MMK, "ah, good!"</t>
  </si>
  <si>
    <t>Palace taunts Binay camp for pointing fingers: Are you that insecure? https://t.co/iJQdKxgrYu | @YGonzalesINQ https://t.co/pTGlNogofK</t>
  </si>
  <si>
    <t>Kasalanan'to ni Nancy Binay</t>
  </si>
  <si>
    <t>Ganito kami sa Makati! Ediwow! Kaya pala ang traffic! Hahahaha! #BINAYLIAR @BINAY</t>
  </si>
  <si>
    <t>RT @jeremyynicole: "Sino ba si nognog?" tangina binay</t>
  </si>
  <si>
    <t>Wanna know why Binay is leading the presidential race? Grassroots campaign, away from Imperial Manila. https://t.co/IaMedJMS7B</t>
  </si>
  <si>
    <t>...wait for more from @imdanielpadilla &amp;amp; Mar Roxas.  https://t.co/KgUWjbjGfk</t>
  </si>
  <si>
    <t>mom: nognog, bansot...
me: binay?
mom: hindi ah, ikaw yun.
huhuhu sobrang mean naman ????</t>
  </si>
  <si>
    <t>Elang afraid of #NOGNOG (Binay's Advertisement)
Elang say's: si gay2x, si n0gn0g.. https://t.co/6Ps5kcT2EK</t>
  </si>
  <si>
    <t>Binay, Poe want relief of all OTS personnel amid 'laglag-bala' scam https://t.co/47CNQw5L7n</t>
  </si>
  <si>
    <t>In his radio ad, Binay claims he will make 4Ps into 5Ps. Uh what other P-adjective can you add to Pantawid Pamilyang Pilipino Program? ????</t>
  </si>
  <si>
    <t>Binay lols https://t.co/m62kaoyEY6</t>
  </si>
  <si>
    <t>kay VP Binay lang tayo dahil siya lang ang may dala sa Pilipinas ng pagbabago at kaginhawaan.</t>
  </si>
  <si>
    <t>Hahaha alam nankung sino nanalo :D Mar Roxas all the way? https://t.co/rwpDOXJf6i</t>
  </si>
  <si>
    <t>Yung mga sagot ni Binay, parang mga sagot ko sa Org Chem. Malayo sa tanong.</t>
  </si>
  <si>
    <t>Sotto says he has no arrangement to campaign w/ Binay even if he's part of UNA slate but will campaign w/ Honasan | via @maeannelosbanos</t>
  </si>
  <si>
    <t>Binay kicks off campaign at Welfareville compound “to be with the Filipino poor” https://t.co/w3E6HiLW8h https://t.co/c70JM1PQrU</t>
  </si>
  <si>
    <t>@donnarinoza hahahahahahaahahahhahahahah kasalanan ni binay to e jk</t>
  </si>
  <si>
    <t>Palace on Binay’s belittling economic growth: Facts are facts https://t.co/KmmvkLAfCK https://t.co/1yGTWQb2CP</t>
  </si>
  <si>
    <t>A lot of filipinos are making fun of our V-President Jejomar Binay's skin tone BECAUSE HE'S BLACK and YES a lot of us are racist and stupid</t>
  </si>
  <si>
    <t>Roxas City goes all out Mar-Leni #RoxasRobredo #BayangMatuwid #PHVote2016 https://t.co/8ZLdJT2nFw</t>
  </si>
  <si>
    <t>Ikaw Na Ba: Panayam kay Mar Roxas (Unang Bahagi) https://t.co/AnJNFnFyJY https://t.co/QEnWbK6s9V</t>
  </si>
  <si>
    <t>dear binay, bilhan mo na lang kami ng concert tix ng 5sosmnl kesa sa pangbayad mo sa mga commercial mo #ManilaNeedsSLFLDay2</t>
  </si>
  <si>
    <t>@faye2117 it's not scientific, but it's actual data. Mar just isn't cut to be the people's choice. He lost to Binay before, he'll lose...</t>
  </si>
  <si>
    <t>may galit, may galit, ahahaha, binay, pakyu. :3</t>
  </si>
  <si>
    <t>badtrip na binay to. binitin ang otwol  #OTWOLFinallyYours</t>
  </si>
  <si>
    <t>It gets me thinking if Binay would be boodle fighting again @ the APEC summit.</t>
  </si>
  <si>
    <t>@wilonahchan onga eh that's what I hate most. I mean Duterte &amp;amp; Binay are both 70+. May taning na rin ?? choz yoko na</t>
  </si>
  <si>
    <t>Puta nag play only Binay theme song diri sa Makati. Staaaaahp it!</t>
  </si>
  <si>
    <t>Binay on giving social assistance to poor families.</t>
  </si>
  <si>
    <t>"Im a Pcos machine and my president is Mar Roxas" deputa</t>
  </si>
  <si>
    <t>Haaaaaaays hirap ng buhay hahaha. takte kasi tong si Mar Roxas e ????</t>
  </si>
  <si>
    <t>Mas mabuti ng manalo si Duterte kesa kay Roxas?? kaso lang bakit nasa huli si Miriam ??</t>
  </si>
  <si>
    <t>Sinong asawa ni Binay? Edi si Binay Morales. Hahahaha ?????????? #ALDUB14thWeeksary</t>
  </si>
  <si>
    <t>@bitagbentulfo So Nognog Binay has not yet conceded, may mga palusot,  nagmamatigas cya. How dare he shows utter disrespect for Prez Digong!</t>
  </si>
  <si>
    <t>Mar Roxas ??</t>
  </si>
  <si>
    <t>Yan ang Boy Scout... may bodyguard! Haha, anak ng tipaklong tong si Binay o. Kahihiyan!  https://t.co/QcDMFhp2Rt</t>
  </si>
  <si>
    <t>Story making. Giving false informations. Cheating. What more Sec. Mar Roxas? Is that all you have? Tss #DayaangMatuwid #DayaangDILAW #DU30</t>
  </si>
  <si>
    <t>parang ako si binay:
hindi basta basta sumusuko, lumalaban hanggang sa huli. kaya sa huli nasasaktan.</t>
  </si>
  <si>
    <t>Sana naman, alam nung gumawa nung ad ni Binay ang pinagkaiba ng "ng" at ng "nang".</t>
  </si>
  <si>
    <t>@MARoxas iiyak na yan si Mar. HAHAHA talong talo na! Tssssh. Iyakin pa naman daw yan si mar ?????? wawa man Mar.Roxas hahahaha. Eww! ??????</t>
  </si>
  <si>
    <t>RT @rocentweets: Buo na sana araw ko, kaso biglang nag commercial si Binay! Haynako! ??</t>
  </si>
  <si>
    <t>Asahin na natin ang walang kupas na serbisyong Binay #OnlyBinayMagAangatSaTacloban</t>
  </si>
  <si>
    <t>As I have said many times, Mar Roxas doesn't have the respect of key Daang Matuwid leaders, in this case Serge... https://t.co/wFCPhRz1FS</t>
  </si>
  <si>
    <t>Isang malaking HAHA sa bagong ad ni Binay ????</t>
  </si>
  <si>
    <t>Lonely binay.. Lonely binay ????</t>
  </si>
  <si>
    <t>Binay, suportado ang dagdag budget sa K-12 https://t.co/AoAjd3FdGA | via Brigada News Philippines</t>
  </si>
  <si>
    <t>Mar Roxas on May 9: "Hocus PCOS"</t>
  </si>
  <si>
    <t>#Friendzoned si Mar #AyawSaDILAW Roxas to Poe #Halalan2016 #DuterteTillTheEnd #du30</t>
  </si>
  <si>
    <t>@Nerrenbenedict2 hehe mabuti pa. Di rin nmn aq fan.. Pero dq makuhang kumutya at tumawa. Kung c binay pa yan baka matuwa pa aq</t>
  </si>
  <si>
    <t>Binay trains gun on Poe https://t.co/YcDqR75xhV | via Tempo</t>
  </si>
  <si>
    <t>NASAAN NA ANG RECEIPTS NG MGA "NAGAWA" NI BINAY. NASAAN????</t>
  </si>
  <si>
    <t>I VOTE ROXAS #Halalan2016 Mar Daang Matuwid RORO RISING it's a battle between Roxas and Duterte.</t>
  </si>
  <si>
    <t>Yung hugot ni Binay sa ad niya mas malalim pa sa '6 feet under the ground'. #UndasHugot #Undas2015</t>
  </si>
  <si>
    <t>Kahit anong mangyari sa botohan, Maraming Salamat sa pagboto sa Daddy ko Mar Roxas #LP</t>
  </si>
  <si>
    <t>Kahit sino Kay Santiago o Du30 ang maging Presidente ng Pilipinas, Wag lang si Mar Roxas. Agree? #AyawSaDilaw https://t.co/hlgwH25jvl</t>
  </si>
  <si>
    <t>Tigilan mo nga yan binay! Humurit ka nanaman ng bago! Masasapak na kita e.</t>
  </si>
  <si>
    <t>dat ginaya mo na rin Binay si Manny Villar dat di na only binay theme song mo, dapat 'nakaligo ka na ba sa dagat ng basura' ganern</t>
  </si>
  <si>
    <t>Poe concedes. Si Roxas at Binay kaya kailan magcoconcede?</t>
  </si>
  <si>
    <t>Seeing MDS losing to this election really hurts BUT SEEING HER BELOW ROXAS &amp;amp; BINAY JUST SHOWS HOW LOW FILIPINO STANDARDS ARE! ?? #Miriam2016</t>
  </si>
  <si>
    <t>Etong commercial ni Binay malay ko ba kung ano pinaglalaban di kana mayor ng makati, vice pres ka. ?????? masyadong pinagmakalaki makati.</t>
  </si>
  <si>
    <t>Naloloka ko kay Binay , gusto niya si Alden gumanap sa movie ng buhay niya? srsly?!!! #MyBebeLoveShootingDay2</t>
  </si>
  <si>
    <t>You know how much annoying Binay's TV add is? It's sooooo! Ugh</t>
  </si>
  <si>
    <t>WALA AKO PAKE KAY BINAY!!! NOGNOG PANDAK!</t>
  </si>
  <si>
    <t>Daming ad ni Binay hahaha</t>
  </si>
  <si>
    <t>@PartidoUNA hindi makahulugang karayum. grabe ang mga taong nag mamahal kay VP Binay! we love youuu #OnlyBinayIsLove</t>
  </si>
  <si>
    <t>Guia Gomez: JV, Erap not part of endorsement for Mar Roxas https://t.co/fEUqXelLar https://t.co/RLvgC8OkpR</t>
  </si>
  <si>
    <t>Retweeted Miriam Santiago (@MarengMiriam):
Sa tingin nakita ko na ang sagot sa Traffic sa EDSA, dapat... https://t.co/3HDpTAdAI6</t>
  </si>
  <si>
    <t>nakakarindi yung commercial ni binay</t>
  </si>
  <si>
    <t>Wag lang mang Daya si Mar Roxas!! #GracePoeForTheWin to!</t>
  </si>
  <si>
    <t>Kalimutan po natin sa darating na Mayo Uno, Mar Roxas po. Disente! #AyawSaDILAW</t>
  </si>
  <si>
    <t>Niloko ko sa mama na pro binay ako. Ayun tinampal bibig ko sabi "Wag ka nga magsasalita kung di din naman maganda sasabihin mo"</t>
  </si>
  <si>
    <t>With VP Binay https://t.co/qciHXpQrJ9</t>
  </si>
  <si>
    <t>#UNTVRepaso2015 CA dismisses Junjun Binay’s petition against Ombudsman suspension order [2-11-2015] [NY-A1740]</t>
  </si>
  <si>
    <t>Epal Mar Roxas</t>
  </si>
  <si>
    <t>Hinding hindi ka namin iiwan VP BINAY! Suporta kami sa inyo! ATRAS NA POE</t>
  </si>
  <si>
    <t>@iamichimoku doubtful on the change, he's too soft on the plunderers: Binay, Bong Revilla, GMA, Marcos, and Nur Misuari</t>
  </si>
  <si>
    <t>Dear TV networks, if you don't want us to switch channels stop airing Mar Roxas' political advertisements! Paluoy-luoy ampota! #Nacacasuca</t>
  </si>
  <si>
    <t>Yung 12 choices talaga ni Binay e. Haha</t>
  </si>
  <si>
    <t>RT @iamrommelg: Hoi Binay! Dinamay mo pa kami sa Nognog advertisement mo. FYI, nagtatrabaho din kami pero di kami nognog. Wag nga kami! Hah…</t>
  </si>
  <si>
    <t>Hindi tayo kakalimutan ni VP Binay</t>
  </si>
  <si>
    <t>Huwag din natin siyang kalimutan sa darating na Eleksyon.</t>
  </si>
  <si>
    <t>Hate that binay commercial. Napapalipat ako ng channel!</t>
  </si>
  <si>
    <t>I hate childish people, lalo na si trillanes and roxas...</t>
  </si>
  <si>
    <t>Bakit dahil kay binay maraming teenagers na aannoy? HAHAHAHA kasi Nognog pandak.</t>
  </si>
  <si>
    <t>Binay &amp;gt; Epal. Grabe!</t>
  </si>
  <si>
    <t>Roxas, Poe, and Binay: The Politically Annoying, The Inexperienced, and The Corrupt.
#VotePH2016 #Halalan2016 #Election2016</t>
  </si>
  <si>
    <t>@iamjefmarquez ayan naintindihan ko na english mo. Sa pagsabi nyan ni Poe, she implies na mas kaya ni Duterte solusyonan ang krimen.</t>
  </si>
  <si>
    <t>@SenGracePOE Tita Grace!! Walang atrasan ha!! #TuloyPoe ??</t>
  </si>
  <si>
    <t>mainis ko sa nawng ni binay tbh ??</t>
  </si>
  <si>
    <t>overheard  
"lonely binay lonely binay"</t>
  </si>
  <si>
    <t>@AlvinRiamon @BromanceManila wag mag hugas sa sariling dumi bagkus sagotin mo binay ang issue sa pangkalahatan na pinukol sayo .</t>
  </si>
  <si>
    <t>Binenta ni Gloc9 ang sarili nya kay Binay. Smfh</t>
  </si>
  <si>
    <t>Bakit si Binay tangina? Bakit si Binay tangina? BAKIT SI BINAY TANGINAAAAAA?</t>
  </si>
  <si>
    <t>hindi magbabago ang isip namin VP Binay lang #OnlyBinayUNAsaIlocos</t>
  </si>
  <si>
    <t>GGWP Roxas, Trillanes and Pnoy</t>
  </si>
  <si>
    <t>Hindi dapat manalo si Jejomar Binay sa pagkaprisidente dahil tao niya si Manny Pacquiao.</t>
  </si>
  <si>
    <t>#PrayForMannyPacquiao https://t.co/da1TzeRLUr</t>
  </si>
  <si>
    <t>Leading si Duterte with 1M votes tas next si Poe with 850k votes. Madami pang pwedeng mangyari it's only 6pm.</t>
  </si>
  <si>
    <t>@meyy_017 oo alam ko. Magsama kayo ni Binay. Mangurakot kayo hahahaha jk</t>
  </si>
  <si>
    <t>Tanggap ko naman na si DUTERTE ang nangunguna pero Ang makitang Kulelat si SANTIAGO NapakaBOBOTANTEH ng mga BuMOTO kay ROXAS</t>
  </si>
  <si>
    <t>So mar roxas, tell me if you have nerves to say this one.
#Hypocrite https://t.co/1WFIDmIY7t</t>
  </si>
  <si>
    <t>@COMELEC padobol check PCOS sa ibang lugar/brgy kusa iniendorso si Mar Roxas sa Resibo khit di minarkahan tulad sa Lanao DS #Eleksyon2016</t>
  </si>
  <si>
    <t>nakakairita tong si mar roxas</t>
  </si>
  <si>
    <t>Kung si mar roxas daw maging pres. Ibibigay nya lang daw tsinelas natawa ako dito ba  ????????</t>
  </si>
  <si>
    <t>Hindi ko maintindihan bat nasa fifth spot si Sen. Miriam. I mean, dinaig pa siya nila Poe, Roxas and Binay? Wtf</t>
  </si>
  <si>
    <t>Still..I am almost resigned to supporting her running for president (even if it's morally wrong) as the only hope against a binay presidency</t>
  </si>
  <si>
    <t>RT @SagadaSun: These elites will RULE no matter who wields political power. But I think they are afraid of Binay and egged his demolition. …</t>
  </si>
  <si>
    <t>7,020,570 people could have seen 'Abby Binay' since its 1st mention until it became a Trending Topic. #trndnl</t>
  </si>
  <si>
    <t>@RLPHCMY tangina mo binay kasalanan mo 'to!!</t>
  </si>
  <si>
    <t>"Bobo lang ang boboto kay Duterte"
So,ano tawag sa mga boboto kila Roxas,Binay at Poe? Walang utak at isip?</t>
  </si>
  <si>
    <t>Gulp scenario. Paubos na ang baso ni Du30 pero yung kay Binay at kay Roxas ay di pa nagagalaw. Di pa siguro alam ng supporters nila yun.????????</t>
  </si>
  <si>
    <t>#WeAreForMar</t>
  </si>
  <si>
    <t>#LeniIsMyVP</t>
  </si>
  <si>
    <t>ROXAS-ROBREDO https://t.co/ZzT8c5GfbK</t>
  </si>
  <si>
    <t>Pupunta pala si Binay sa Pandan. Aba. ??????</t>
  </si>
  <si>
    <t>LORD KAPAG HINDI MAN PO MANALO SI MAR ROXAS. PWEDE NYO NA PO SIYANG KUNIN. ????</t>
  </si>
  <si>
    <t>#DU30 #Duterte</t>
  </si>
  <si>
    <t>#RIPMarRoxas</t>
  </si>
  <si>
    <t>@aubeon Nognog, pandak laki sa hirap, iyan  si Binay</t>
  </si>
  <si>
    <t>@timzgatdula_</t>
  </si>
  <si>
    <t>— osm</t>
  </si>
  <si>
    <t>— rk ????</t>
  </si>
  <si>
    <t>— binay</t>
  </si>
  <si>
    <t>— nancy b.</t>
  </si>
  <si>
    <t>— jejomar b.</t>
  </si>
  <si>
    <t>HAHAHAHAHAHHAHAHA JOKE HWHEHEHEHEHEHEHEH</t>
  </si>
  <si>
    <t>#Mar: Huwag ninyong iboto ang diktador na si Duterte!</t>
  </si>
  <si>
    <t>#Poe: Hindi pwede ang gobyernong kinakatakutan!</t>
  </si>
  <si>
    <t>#Binay:... https://t.co/nWSSrU4NXP</t>
  </si>
  <si>
    <t>VIRAL: An Open Letter to Mar Roxas.</t>
  </si>
  <si>
    <t>#TheFilipinoVotes #PiliPinas2016</t>
  </si>
  <si>
    <t>https://t.co/NimsCtXGDu</t>
  </si>
  <si>
    <t>@eyuris @desiree2ne1 echos na mar roxas na iyan.. his playing dirty politics.. shame on you mar!!!</t>
  </si>
  <si>
    <t>#Duterte2016 ofw ako</t>
  </si>
  <si>
    <t>@mynameisjarmine wala pa. Haha. natatawa lang ako sa mga actions nila sa debate. lalo na c binay tska roxas. epic</t>
  </si>
  <si>
    <t>Brigada News Update! - VP Binay:’Kahirapan isang moral problem keysa kurapsyon’ - https://t.co/iMe7M9G38A #brigadanews #brigadanewsfm</t>
  </si>
  <si>
    <t>@MyRizalPH @SagadaSun @GoyYLarrazabal @JMF0927 @tito_benedicto mar cant beat poe and duterte....maybe binay... #wagNaTayoMaglokohan</t>
  </si>
  <si>
    <t>Bakit si Mar Roxas e may Duterte naman :3</t>
  </si>
  <si>
    <t>@elluhcaramay Si Nognog pandak laki sa hirap at di tulad ng iba maraming nagawa. Ayan si binay. ???? hahaha sa kanya ayaw mo?? ??????????</t>
  </si>
  <si>
    <t>Mindanao's solid vote for Duterte...regionalism loljk. Upper &amp;amp; middle class hate Binay, that's because of media
https://t.co/9be9fuWNV5</t>
  </si>
  <si>
    <t>Ang pangulo ko ay si MAR ROXAS. I-retweet mo 'to sa within 30 mins. At magkakaron ka ng SOBRE. Wag kang tumawa 'yung kapitbahay ko meron na.</t>
  </si>
  <si>
    <t>@PhilippineStar Binay: Alam na namin yan, hindi ba halata? Sa dami ba naman ng buwaya. No doubt!</t>
  </si>
  <si>
    <t>Iba talaga si Mar Roxas hindi na nga nanalo nung 2010 for Vice President mag baba sakali pang maging Presidente ngayon. Sad story ??????</t>
  </si>
  <si>
    <t>Ranting all over about Poe, Roxas, Duterte, Binay and Santiago. Geez, I don't know what they hold for our future.</t>
  </si>
  <si>
    <t>RT @sallypornebo: Anong konek ng pagiging nognog at pandak ni Binay sa mga nagawa 'daw' nya sa Makati? Paki-explain. Labyu :D</t>
  </si>
  <si>
    <t>RT @assiprofm: The fact that the likes of Binay still have the nerve to run for high office means we have not protested loud enough against…</t>
  </si>
  <si>
    <t>"Gobyerno ang dapat matakot sa inyo. Hindi kayo dapat ang matakot sa gobyerno." - Grace Poe #Palawan with 30k in attendance</t>
  </si>
  <si>
    <t>Binay, nanay mo namatay dahil kulang kayo ng pera. Pero meron kang minanang mga lupa at pera galing sa nanay mo. #PiliPinasDebates2016</t>
  </si>
  <si>
    <t>Di lang pala Drama Queen, Reyna ng Palusot na rin pala si Grace Poe! Koronahan na yan! #trapoeka #notopoe</t>
  </si>
  <si>
    <t>Wala akong pakialam kay Mar Roxas o sa kahit na sinong tatakbo. Ang gusto ko lang manahimik kayo at matutong rumespeto!</t>
  </si>
  <si>
    <t>Arrest warrant vs Trillanes patunay lang na walang katotohanan ang mga akusasyon nito vs mga Binay--Certeza |via Allan Francisc…</t>
  </si>
  <si>
    <t>Tangina lang yung commercial ni binay ??</t>
  </si>
  <si>
    <t>Only Binay Can Drag You Down Amfuta !</t>
  </si>
  <si>
    <t>VP Binay’s party fears glitches meant for Comelec to suspend polls: The United Nationalist Alli... https://t.co/dGZOfXXbGd (via GMA News)</t>
  </si>
  <si>
    <t>What are you going to do, if you won the VP race and Binay the President? https://t.co/tLOtCJYsgf</t>
  </si>
  <si>
    <t>Yung kelangan pa nila magsanib pwersa para lang mapataob si Duterte.</t>
  </si>
  <si>
    <t>.@OmbudsmanPh says graft and malversation charges vs VP Binay would be filed after the expiration of his term @inquirerdotnet</t>
  </si>
  <si>
    <t>Uuwi ako ng Davao para sa pagbabago!! #DuterteTillTheEnd #Duterte2016 #DU30forPresident2016 #DU30</t>
  </si>
  <si>
    <t>Sadly for @SenGracePOE really says it differently. Every analyst has said it is down to Duterte versus Roxas. https://t.co/27S9w1vhyp</t>
  </si>
  <si>
    <t>RT @interaksyon: #BilangPilipino VP Binay: Everyone can say they have a plan. What sets me apart is I have a track record. I get things done</t>
  </si>
  <si>
    <t>Ang daang matuwad(este matuwid nga ba?) ng LP(Libog Party)yellows ni Noy Aquino at Mar Roxas. NO to LP's, NO to Mar! https://t.co/Ctql5mvfAH</t>
  </si>
  <si>
    <t>When will Philippines be the one on top. Pardon the disrespect but its because of our own leaders. Pnoy and Binay, I think you failed. ??????????</t>
  </si>
  <si>
    <t>"Pandak si Binay."</t>
  </si>
  <si>
    <t>Round 2: wala ako napili. Hahah! Pantay pantay sila lahat except kay Binay talaga e.. Wrong talaga.. Hahah! Charot! #PiliPinasDebates2016</t>
  </si>
  <si>
    <t>Mr. Binay and co. Kailangan namin ng sagot sa mga alegasyon sa inyo, hindi candy. Wag na pakulo pls. #Binay https://t.co/L3pT6CVgxM</t>
  </si>
  <si>
    <t>Binay washes hands of Tatad case vs Poe https://t.co/USAnCQyPmJ https://t.co/flB4K3ccNN</t>
  </si>
  <si>
    <t>binay gaming. wahahahaha</t>
  </si>
  <si>
    <t>RT @jayrcastillo24: What was not said in the media is that Binay still has the highest distrust and disapproval rating. SPIN MASTER LEVEL 1…</t>
  </si>
  <si>
    <t>Alam ko namang mangunguna si daddy Rody eh, pero bat katabi nya si Roxas. Di deserve. Very wrong #DayaangDILAW #Eleksyon2016</t>
  </si>
  <si>
    <t>Did Binay 'fronts' keep 2010 campaign funds? https://t.co/DkStNiyTjd #PHVoteBinay https://t.co/Ofj5aEi69Z</t>
  </si>
  <si>
    <t>Binay: sino paba ang magtutulungan...kundi tayo! Me: Hindi KO kailangan ang tulong mo. Dibale nalang! #NoToBinay2016 #BinayTrapo</t>
  </si>
  <si>
    <t>Anong ieexpect natin kay Alma Moreno eh under siya ni Jejomar Binay. Kaiyak. Juice ko.</t>
  </si>
  <si>
    <t>@ClaireSuzon I don't give a f about her educational background. Kay Miriam Santiago lang ako humanga dahil sa narating niya &amp;lt;3</t>
  </si>
  <si>
    <t>Nognog, pandak, laki sa hirap pero di tulad ng iba marami ng nagawa.
Only Binay ?????</t>
  </si>
  <si>
    <t>BINAY your FUCKING political ads make me SICK! #noToBinay</t>
  </si>
  <si>
    <t>@DilimanConyos Basta wag lang si Binay ??????</t>
  </si>
  <si>
    <t>Kilalanin ang pambato ng Tuwid na Daan, Mar Roxas. https://t.co/AjQHJc0NyU</t>
  </si>
  <si>
    <t>Binay trying to be charming but comes off as creepy. Yes or no?</t>
  </si>
  <si>
    <t>I know enough about you binay. Wag mo na bilugin ulo namin utang na loob. Umamin ka muna bago kami matuwa sayo #BinayEpal</t>
  </si>
  <si>
    <t>Putang ina yung ad ni Mar Roxas e no?</t>
  </si>
  <si>
    <t>Gwapo ka ksi. Subukan mong kamuka ka ni binay, kakasuklaman ka. ?????????? https://t.co/Tu5mNLoxXN</t>
  </si>
  <si>
    <t>Buti hindi pa nila binabatikos pag halik ni Duterte sa Phil Flag.</t>
  </si>
  <si>
    <t>Nakalimutan na nila issue ni Binay at Poe. ??</t>
  </si>
  <si>
    <t>Eto na naman yung kay Binay. Hayy ??</t>
  </si>
  <si>
    <t>Sa kabila ng mga isyung ipinupukol sa kaniya, hindi humarap si Binay sa mga imbestigasyong may kinalaman sa Hacienda Binay. #WantedPresident</t>
  </si>
  <si>
    <t>Yan si binay hahahahaha</t>
  </si>
  <si>
    <t>ETO NA NAMAN YUNG COMMERCIAL NI DUTERTE AT CAYETANO HEHE =) MAS OK PA ITONG AD NA TO KAYSA KAY NOGNOG BINAY -_- #ALDUBBahayNiLOLA</t>
  </si>
  <si>
    <t>SC ruling bittersweet for Junjun Binay https://t.co/PnrNRFCZmZ https://t.co/pGFVIEc5hS</t>
  </si>
  <si>
    <t>Eto si Mar Roxas nakakairita!!! #ALDUBBagsikNiMama</t>
  </si>
  <si>
    <t>Di na nakakatuwa yung mukha ni Mar Roxas sa TV. Nakakatamad manood. ??</t>
  </si>
  <si>
    <t>LOL! Binay daw iya.! Hahhah! ?????????? https://t.co/4oNBjf6wVb</t>
  </si>
  <si>
    <t>Santiago on endorsing Mar Roxas: I no longer feel that way. I have seen pieces of evidence that are vs his honesty and integrity.</t>
  </si>
  <si>
    <t>@interaksyon Pagbabago hatid ni VP Binay</t>
  </si>
  <si>
    <t>VP Binay celebrates birthday with urban poor https://t.co/JhI37aLqg5</t>
  </si>
  <si>
    <t>Roxas and Poe give way na lang kayo kay Miriam pls kung ayaw niyo maging presidente si Duterte :D #YouthForMiriam</t>
  </si>
  <si>
    <t>Tuwid na daan daw sabi ni Mar Roxas, eh mga binti ko nga di nya matuwid e, daan pa kaya? ?? lmao</t>
  </si>
  <si>
    <t>Don't cheapen the presidency,' Duterte tells Poe's camp https://t.co/P9scRYdPEz</t>
  </si>
  <si>
    <t>@gmanews so dahil Kay Binay na naman to? hahaha</t>
  </si>
  <si>
    <t>Bakit naman magfund ng ad. si Mar Roxas para kay Binay gagastusin na lang niya mismo sa kanyang ad.</t>
  </si>
  <si>
    <t>Grabe si Binay nag-iilusyon.</t>
  </si>
  <si>
    <t>¯\(°_o)/¯</t>
  </si>
  <si>
    <t>wow so roxas duterte ang naglalaban? srsly? wtf ??</t>
  </si>
  <si>
    <t>You know why Binay is no longer bashed in his "outreach" kyeme?
Pinangatawanan na nya pagiging trapo nya eh. Hindi nagmamalinis.</t>
  </si>
  <si>
    <t>Little Binay foo foo</t>
  </si>
  <si>
    <t>Hoppin’ through the forest</t>
  </si>
  <si>
    <t>Scoopin’ up the field mice</t>
  </si>
  <si>
    <t>And boppin’ them on the head</t>
  </si>
  <si>
    <t>@ivysison only binay only binay only binay ???? ??</t>
  </si>
  <si>
    <t>Kahit si Duterte o Santiago nalang ang manalo, wag lang si Roxas.?? https://t.co/SI70YZ23X7</t>
  </si>
  <si>
    <t>Di ko alam kung nababaliw na 'to si Mar Roxas eh</t>
  </si>
  <si>
    <t>The reason why Roxas is exposed and Binay answers short #BayawForPresident https://t.co/GYfJf98Kxu</t>
  </si>
  <si>
    <t>Si Mar Roxas di naging Presidente? Pero sa bagay lolo pala nya yung President lol https://t.co/uBPvlrM3ci</t>
  </si>
  <si>
    <t>Binay presidency will worsen government corruption – Duterte - Read: https://t.co/UxUEgaDbSk #BeFullyInformed https://t.co/uMahuYI43D</t>
  </si>
  <si>
    <t>I was hoping he'll run in Makati against a Binay... ?? https://t.co/vc3x4UPOSa</t>
  </si>
  <si>
    <t>Mainit na mainit ang Binay-Roxas Serye! ??</t>
  </si>
  <si>
    <t>I'll not lead an uprising if #Binay wins —  #Trillanes   https://t.co/R9x2Lc2N8u https://t.co/2sivey390f</t>
  </si>
  <si>
    <t>Naiirita ako sa ads ni Mar Roxas idk whyy</t>
  </si>
  <si>
    <t>Wala kay Du30 ang pagasa.. Wala kay Poe, wala kay Roxas, wala kay Santiago at lalong wala kay Binay.
Sabi nga po... https://t.co/m1aAEsJG7Z</t>
  </si>
  <si>
    <t>shocks. 127K Duterte and 93K for Roxas. mukhang malabong makahabol ah?</t>
  </si>
  <si>
    <t>Akala ko binaril na si VP Binay kaya trending. Sayanggg!</t>
  </si>
  <si>
    <t>Ew ang plastic ni binay https://t.co/puhTUEwKIi</t>
  </si>
  <si>
    <t>Nothing wrong with that... but partnering with Binay? Yun ang maling-mali!  https://t.co/7MMGh7aQ2F</t>
  </si>
  <si>
    <t>VP Binay praises Puno work in UNA: He's really good - https://t.co/ehJv0gvo47 https://t.co/tYP4MXmhlh #Quezon #news</t>
  </si>
  <si>
    <t>@tr1pnautic Actually it wasn’t a reporter interviewing Binay. It was for a business forum, and he was asked by the moderator.</t>
  </si>
  <si>
    <t>Nakakahiya naman sinabi ni Junjun Binay na nirerespeto nila batas. E kung di pa siguro nagkagulo kahapon baka di ka pa rin bababa e!</t>
  </si>
  <si>
    <t>If election will be held today, will you vote for Binay as president? Be honest. #Duterte2016</t>
  </si>
  <si>
    <t>Binay's Ad Parody</t>
  </si>
  <si>
    <t>https://t.co/oIZkNRTeEC</t>
  </si>
  <si>
    <t>Happy Bday Tita Elenita Binay. Health, Peace,Prosperity &amp;amp; Love our wish for you. GOD bless you. @nancybinay @VicePresBINAY @VPJojoBinay</t>
  </si>
  <si>
    <t>ISA RIN TONG SI PINOY, PAATRASIN DIN SINA MIRIAM, BINAY AT POE PARA MALAMANGAN SI DU30. WTF. GAGAGA</t>
  </si>
  <si>
    <t>Partial/Unofficial results from Iloilo as of 5:30:
Duterte: 127, 829
Roxas: 93, 363
Poes: 78, 742
Binay: 54, 269
Snatiago: 15, 333
@MovePH</t>
  </si>
  <si>
    <t>Binay doubts gov’t readiness over farm jobs loss due to El Niño https://t.co/mOc5pW5qMm | via INQUIRER</t>
  </si>
  <si>
    <t>waaa kahit na sabihin mong ipanalo ang pamilyang pilipino bakit solid mar roxas binay at poe prin sila e wala naman silang kwenta kandidato</t>
  </si>
  <si>
    <t>No more mention of anti-government demolition job in Mar Roxas' latest statement on 'tanim bala' https://t.co/xMAM3omNbU</t>
  </si>
  <si>
    <t>@AlbertttCP hooyy tangnaa. Mga bobo lng bumoto kay mar roxas hahahaaa</t>
  </si>
  <si>
    <t>Duterte does not show good character.</t>
  </si>
  <si>
    <t>Still rooting for MDS but kung di palarin let it be Duterts or Poe. Wag lang mar &amp;amp; binay pls. Huhu. Mahal kong Pinas, ano na ?? #Eleksyon2016</t>
  </si>
  <si>
    <t>Popogi ng mga anak ngmga kandidato? Yung kay binay lang hindi ??</t>
  </si>
  <si>
    <t>@MeilouSirena @VGfau @BiteMe_Celina10 @bilbil Di ba? I tried changing the mind of my manicurista sa hacienda Amiga. Ayaw makinig! Binay sya!</t>
  </si>
  <si>
    <t>Matalo o manalo. Mar Roxas ako ????</t>
  </si>
  <si>
    <t>"Bakit dahil kay binay nareblock kami?" ??</t>
  </si>
  <si>
    <t>Daming pera for TV ads, beh! #MarRoxas #Binay</t>
  </si>
  <si>
    <t>Mar Roxas and Leni Robredo are the only candidates who spoke against Martial Law. #RoxasRobredo  https://t.co/18UpMevz1l</t>
  </si>
  <si>
    <t>Did Binay just called the entire Filipino nation nognog in his new advert? Huy wag mo kami damay boi</t>
  </si>
  <si>
    <t>Wag kami Binay! Please lang. Ikaw lang yung gumagawa ng rason para hindi ka iboto ng mga tao.</t>
  </si>
  <si>
    <t>BREAKING: Ombudsman upholds criminal charges vs VP Binay, son https://t.co/abgWWXBW8L https://t.co/yzGaoPemCW</t>
  </si>
  <si>
    <t>Suspected Binay dummy firms owned by Mercado, Limlingan tells CA - Read: https://t.co/qHjf4WGH8P #BeFullyInformed</t>
  </si>
  <si>
    <t>"Only Binay" ugh</t>
  </si>
  <si>
    <t>Sa kabila ng lahat hindi ka nang iiwan VP Binay</t>
  </si>
  <si>
    <t>@paghigugma pero wala pong mas sasakit na mas lumalamang sila mar poe binay kaysa kay Miriam. Miriam don't deserve at the bottom :(</t>
  </si>
  <si>
    <t>As of: 7pm (PPCRV) [Partial and Unofficial]</t>
  </si>
  <si>
    <t>#1: Duterte</t>
  </si>
  <si>
    <t>#2: Poe</t>
  </si>
  <si>
    <t>#3: Roxas</t>
  </si>
  <si>
    <t>#4: Binay</t>
  </si>
  <si>
    <t>#5: Defensor-Santiago</t>
  </si>
  <si>
    <t>#PiliPinas2016</t>
  </si>
  <si>
    <t>Binay unggoy kaba?</t>
  </si>
  <si>
    <t>Bakit?</t>
  </si>
  <si>
    <t>Wala naninigurado lang. Hahahahaha lintik #BananaSundae</t>
  </si>
  <si>
    <t>Sino yung 2% na pumili kay Binay :((( https://t.co/RnkE8K1Xcq</t>
  </si>
  <si>
    <t>kingina binay pwede ba tigil tigilan mo yang paggamit mo ng term na nognog kingina wag racist di porket maitim dami na ginawa ha</t>
  </si>
  <si>
    <t>Madami na namang taga Riles at Squaters na magkakaroon ng hoverboard. Hahaha! CD-R King = Binay https://t.co/SkSVSFqJGY</t>
  </si>
  <si>
    <t>I know what I said before. But seeing how ppl opress other ppl in Duterte's watch, this gon be nasty?? ihoperoxaswins https://t.co/UAKeHF6kJU</t>
  </si>
  <si>
    <t>Gaaaadddd I Hate drugs...</t>
  </si>
  <si>
    <t>#duterte2016 #Du30 ??????????????????</t>
  </si>
  <si>
    <t>#onlyBinay @ MA GYM fitness center https://t.co/tNk3KJnVov</t>
  </si>
  <si>
    <t>@badlandsfaye binay? may tix sya?</t>
  </si>
  <si>
    <t>Jejomar Binay Should Never Become President of the Philippines https://t.co/SEPW0P1lQk</t>
  </si>
  <si>
    <t>WALANG KWENTANG MAR ROXAS ??</t>
  </si>
  <si>
    <t>THE MANILA TIMES Headlines [Thursday - 02.11.16]:</t>
  </si>
  <si>
    <t>-Mar's low ratings worry LP</t>
  </si>
  <si>
    <t>-Binay woos Laguna</t>
  </si>
  <si>
    <t>-Marcos... https://t.co/r4RVTcSX7X</t>
  </si>
  <si>
    <t>COMELEC's Partial and Unofficial Results (5:10pm)</t>
  </si>
  <si>
    <t>President (in order):</t>
  </si>
  <si>
    <t>Defensor-Santiago</t>
  </si>
  <si>
    <t>Seneres (spoiled)</t>
  </si>
  <si>
    <t>Binay calls Duterte 'sexual pervert': A SICK MIND: Davao City Mayor Rodrigo Duterte on Monday co... https://t.co/jsxJfKtY0w (via ABS-CBN)</t>
  </si>
  <si>
    <t>I liked a @YouTube video https://t.co/VOdN8wdyES This is the real Mar Roxas before and after Mayor Duterte runs for President Most</t>
  </si>
  <si>
    <t>No to Poe, Binay, Roxas. Pakyu sa mga boboto sa kanila. Jk. ????</t>
  </si>
  <si>
    <t>#TV5Aksyon | Pagdalo ni VP Binay sa kaarawan ni dating house speaker Fuentebella, nagmistulang kampanya. https://t.co/p9KeMQt7Ln</t>
  </si>
  <si>
    <t>Magka-MI ka sana Mar Roxas!  Lantarang pandaraya.</t>
  </si>
  <si>
    <t>Seriously, For me Mar Roxas don't deserve to be a President of this country. #DecideWith25 #DesisyonNgBayan2016</t>
  </si>
  <si>
    <t>Malacañang, LP trade barbs with Binay due to latter's plunder charges. https://t.co/CvPEOHKq0W #DefiningTheNews https://t.co/zGjKsQovUi</t>
  </si>
  <si>
    <t>Aba ewan ko sa inyo ha, basta ako hindi Nognog.
Wag ka nga, Binay.</t>
  </si>
  <si>
    <t>@anggejabayns HAHAHAHA *insert binay campaign add here*</t>
  </si>
  <si>
    <t>Binay camp denies link to remittance:  </t>
  </si>
  <si>
    <t>Vice President Jejomar Binay is not involved in any of... https://t.co/dqAMZiJ58i (via Inquirer)</t>
  </si>
  <si>
    <t>Pa in the living room bemoaning Mar Roxas and his latest ad: "Parot mo. Ipinagadan mo si Jesse Robredo." 
??????  Conspiracy theorist, Pa?</t>
  </si>
  <si>
    <t>That divide between Mar and Grace didn't have to happen. Duterte winning by that large a margin didn't have to happen.</t>
  </si>
  <si>
    <t>KAMUSTA mga pasahero sa CDO walang bus? hinakot pala ni POE! 140 buses..#PHVote #halalan2016 #eleksyon2016</t>
  </si>
  <si>
    <t>@kurtmarlo08 @tmaprotacio binay, jojo pa more ????????????</t>
  </si>
  <si>
    <t>What if Binay was behind this tanim bala scam? We all know politicians use diversion tactics especially during election season #whatif</t>
  </si>
  <si>
    <t>[NATION] PNoy, Binay visit 'Lando'-hit areas https://t.co/VU3BTRms4A | via ABS-CBN News</t>
  </si>
  <si>
    <t>VP Binay welcomes new Pulse Asia survey results; to work harder despite gains | via @jv_arcena</t>
  </si>
  <si>
    <t>Havent u guys notice? Binay has pulled out his ads in KS. Bakit kaya? Lol #ALDUB14thWeeksary</t>
  </si>
  <si>
    <t>ayoko kay binay at roxas very wrong ?</t>
  </si>
  <si>
    <t>Mas iboboto ko na lng si Binay or Poe kung di tumakbo si duterte kesa ibito ko si Mar Roxas. #NoToRoxas</t>
  </si>
  <si>
    <t>Roxas: Don’t vote for Duterte---- seriously? this is the best you could do? PITY!  https://t.co/m8FOZ1nA4y</t>
  </si>
  <si>
    <t>1 word challenge</t>
  </si>
  <si>
    <t>Señeres kay PNoy: Childish</t>
  </si>
  <si>
    <t>Binay: personification</t>
  </si>
  <si>
    <t>Baldoz: no enforcement</t>
  </si>
  <si>
    <t>Honrado: dismissed</t>
  </si>
  <si>
    <t>#DZMMTeleIkawNaBa #Halalan2016</t>
  </si>
  <si>
    <t>Galit ako sa mga taong mapagsamantala at bully yun bang yun lang ang kaya nilang gawin. -Mar Roxas</t>
  </si>
  <si>
    <t>Nabibwisit ako sa Prof. kong Mar Roxas at Prof. kong PNOY mga panira sa grades. Pwe</t>
  </si>
  <si>
    <t>Getting one of the most influential teen star as an endorser is such a wrong move for Mar Roxas.</t>
  </si>
  <si>
    <t>RT @ABSCBNNews: Sen. Nancy Binay said she will be simply adopting Justices' dissent and will not be submitting written opinion. | via @adri…</t>
  </si>
  <si>
    <t>Kris Aquino: "Binubugbog po akohhh sa social media"
Korni naman nito. Si Mar Roxas, Duterte,  Poe true binubugbog. Si Binay nangitim na nga.</t>
  </si>
  <si>
    <t>Mar Roxas Vote Buying P1000 Caught By Gma7 Liberal Part https://t.co/ZHbGYEcCM3</t>
  </si>
  <si>
    <t>Ad Campaign TVC of Binay shooting ??</t>
  </si>
  <si>
    <t>Or, "Makati is not safe as long as Binay is in power." Two kids lost a mother, and all they could talk about is who ought to be in power...</t>
  </si>
  <si>
    <t>The Binay camp questions Soliman's campaigning. https://t.co/ip0k3neLep</t>
  </si>
  <si>
    <t>IMHO voters are tired of Grace Poe riding on issues; the corrupt drama of VP Binay or macho version of dumb blonde by Duterte #PoliticsPH</t>
  </si>
  <si>
    <t>Dear Binay, idk ha pero I personally can't take you seriously when ur commercials say "Pandak Nognog at Laki sa hirap" like natatawa ako</t>
  </si>
  <si>
    <t>Nancy's vote vs Poe was her own, says VP Binay https://t.co/RadDuvfwLd https://t.co/R2GzI1LXgD</t>
  </si>
  <si>
    <t>"May nakauna na ba sa'yo?" Baste asks Sandro.
He nods, shyly.
"Sino?"
"Sino pa ba?" Sandro smirks. "Only Binay."
#RP69fanfic</t>
  </si>
  <si>
    <t>Tanggap ko kung si Du30 ang makakalaban nya sa pos pero my gosh binay? Roxas? mauuna pa sknya?!! #MIRIAMforPRESIDENT</t>
  </si>
  <si>
    <t>Pero bakit parang si binay hahahaha ?? #yfsf #keancipriano</t>
  </si>
  <si>
    <t>A closer look at the Binay bracelets. This is from his staff. @manila_bulletin https://t.co/JHTn3uzU82</t>
  </si>
  <si>
    <t>Mar Roxas speaks so highly of himself like he's the right choice for presidency. Sorry sir, but not a chance.</t>
  </si>
  <si>
    <t>President Duterte, kapag nakaupo ka na, pwedeng pakulong mo si Jejomar Binay?</t>
  </si>
  <si>
    <t>Totoo naman sabi ni trillanes binay MAGNANAKAW KA! #NogNogHambog</t>
  </si>
  <si>
    <t>@aabcdEriko @cheskamaediaz si binay atapang pag madilim kasi di kita ??</t>
  </si>
  <si>
    <t>Binay warns gov't workers using anti-poverty fund to buy votes for LP by @maracepeda #PHVote via @rapplerdotcom https://t.co/JiE2ydVU2W</t>
  </si>
  <si>
    <t>@kirz_pooh no, Binay is simply delusional besides, he is old. Maybe he has a mild case of demetia or early signs of Alzheimer's.</t>
  </si>
  <si>
    <t>si sacs ay parang si mar roxas</t>
  </si>
  <si>
    <t>puro salita :-( HAHAHAHAHAHA JOKE LABYU SACS</t>
  </si>
  <si>
    <t>??Sinong Kurap? Sino pa ba...Only B1nay! ????</t>
  </si>
  <si>
    <t>bwisit talaga campaign ad ni binay!</t>
  </si>
  <si>
    <t>: You can't vote for Binay. That's social suicide.</t>
  </si>
  <si>
    <t>RT @senmiriam: I am on the cover of the maiden issue of Gavel &amp;amp; Robe, a magazine about Philippine law and lawyers. #MIRIAM2016 https://t.co…</t>
  </si>
  <si>
    <t>First Executive Order of a Binay presidency?
Reverse the "walang wangwang" policy</t>
  </si>
  <si>
    <t>While watching TV</t>
  </si>
  <si>
    <t>*mar roxas ad*</t>
  </si>
  <si>
    <t>*turns off tv*</t>
  </si>
  <si>
    <t>*throws the tv outside*</t>
  </si>
  <si>
    <t>*burned it*</t>
  </si>
  <si>
    <t>HAHAHAHAHAHA ????</t>
  </si>
  <si>
    <t>Buthet! Haha. Malaking issue yan TeePee! Hayaan mong ilatag ni Binay ang plataporma niya! ?? https://t.co/Z9hLssy3ff</t>
  </si>
  <si>
    <t>Wag niyo lang ipanalo si Roxas at Binay.</t>
  </si>
  <si>
    <t>Bakit si Binay nanunumbat. Bwiset.</t>
  </si>
  <si>
    <t>Not for Poe, Binay, Mar, Duterte, Miriam:https://t.co/X4zU8VxoIc via @ABSCBNNews</t>
  </si>
  <si>
    <t>Mar Roxas said syndicate must pay. Who? Airport officials? The cops? The justice system? Or you? #LagLagBala</t>
  </si>
  <si>
    <t>Explaining to mom that Duterte can't just declare martial law. Our Consti provides for checks. Besides it's just LP and Poe's black prop.</t>
  </si>
  <si>
    <t>"I am wealthy and privileged but i get you" is basically what he said. Si Mar Roxas ang antithesis ng Binay narrative. #PiliPinasDebates2016</t>
  </si>
  <si>
    <t>Nagpapatawa tong GMA Network. Your network are running political ads that seems to be targeted against Binay and... https://t.co/tQ8MsUqzFU</t>
  </si>
  <si>
    <t>Mar Roxas: "Touch na touch ako."
UTOT. #DapatTama</t>
  </si>
  <si>
    <t>@jamiesantiago01 @sanlorenzo_jam @maga_justine @AksyonTV @alanpcayetano wala ka na bang pang rebat</t>
  </si>
  <si>
    <t>TSK TSK DAANG MATUWID BA YAN DESPERADONG ROXAS GIVE UP NA. DI KA MANANALO?????? #DayaangDILAW</t>
  </si>
  <si>
    <t>VP Binay di aatrasan ang presidential debate na inorganisa mismo ng COMELEC | via Allan Francisco | via DWIZ 882</t>
  </si>
  <si>
    <t>Binay should consider staying indoors. Temp's too high in PH. Burning Binay can cause harm to our ozone layer. Too plastic</t>
  </si>
  <si>
    <t>IT IS NOT ABOUT THE RULES ANYMORE. IT IS ALL ABOUT KATHNIEL SUPPORTING MAR ROXAS. DON'T ACT LIKE YOU ARE CONCERENED ABOUT THE LAW!</t>
  </si>
  <si>
    <t>Binay: lalakad po ako</t>
  </si>
  <si>
    <t>Uhm wala akong pake????</t>
  </si>
  <si>
    <t>I'm for Duterte but dude I'm wondering why Sen. Miriam has a least votes</t>
  </si>
  <si>
    <t>than Mar Roxas or Binay??</t>
  </si>
  <si>
    <t>I'm confused</t>
  </si>
  <si>
    <t>Puro bullshits 'tong pinagsasabi ni Mar Roxas sa commercial niya. ??</t>
  </si>
  <si>
    <t>@Politiko_Ph No need to feel threatened, VP Binay is a strong candidate. #OnlyBinay</t>
  </si>
  <si>
    <t>Kahit maging kasing sunog pa ni Binay si Kris Aquino Never magiging "quits".</t>
  </si>
  <si>
    <t>I see no problem getting along w/ a president. Duterte's a friend, Binay's from North, @MARoxas is wife's cousin, @SenGracePOE's my sister!</t>
  </si>
  <si>
    <t>Good Game,Well Played Duterte GG Mar Roxas</t>
  </si>
  <si>
    <t>Kahit sino na manalong presidente , wag lang si Mar Roxas at Binay.</t>
  </si>
  <si>
    <t>duterte: uses violence &amp;amp; fear for discipline</t>
  </si>
  <si>
    <t>Poe: kind but weak</t>
  </si>
  <si>
    <t>Mar: puro salita</t>
  </si>
  <si>
    <t>Binay: may nagawa but kurakot</t>
  </si>
  <si>
    <t>Santiago: brilliant but sick</t>
  </si>
  <si>
    <t>Yan si Binay? Ulul mu</t>
  </si>
  <si>
    <t>lakas niyong tawaging nognog si binay, retarded si pnoy, gago si mar, tapos tanungin lang nang diretso si duterte bastos na? mga gago kayo a</t>
  </si>
  <si>
    <t>Me: E? Ganun lang? Si Duterte,Miriam,Mar saka Binay bat ayaw mo?
Li'l sis: Pangit sila e
Hahahahhaha. Btw, she's 8yrs old.</t>
  </si>
  <si>
    <t>Investors wary of a Binay win–EIU https://t.co/ZRYiEFOGIs</t>
  </si>
  <si>
    <t>Miriam for President and Duterte for VP please. I am really looking forward to Miriam-Duterte tandem! ??#Miriam2016 #DU30</t>
  </si>
  <si>
    <t>mar roxas is just fighting for his selfish ambition. idinadamay pa tayong mga pilipino. #ayawsadilaw</t>
  </si>
  <si>
    <t>#PiliPinasDebates2016 
Is Binay really a lawyer? In all debates, it seems he does not know how to debate.</t>
  </si>
  <si>
    <t>Binay: Nararamdaman ko ang paghahangad ninyo ng makabuluhang pagbabago. @PhilippineStar</t>
  </si>
  <si>
    <t>bahala kayo magsiraan at mkipag away basta si VP Binay hindi na mki2sali dahil alam nya ng kung ano gagawin nya.</t>
  </si>
  <si>
    <t>Mar Roxas after elections: TRAFFIC ENFORCER</t>
  </si>
  <si>
    <t>Korina after elections: TSINELAS KAYO JAN!!!! ????????????????????????????????????</t>
  </si>
  <si>
    <t>Look at yourself. No logic at all. Why would Poe, Mar and Binay pay someone to talk against Duterte? Duterte did it to himself. PERIOD</t>
  </si>
  <si>
    <t>RT @Politiko_Ph: Guanzon on alleged 'closeness' with Roxas: 'We're not textmates'</t>
  </si>
  <si>
    <t>https://t.co/vDfROcx7l6</t>
  </si>
  <si>
    <t>@commrguanzon @MARoxas @COMELEC @…</t>
  </si>
  <si>
    <t>Binay: No one can equal my track record https://t.co/iorMhuFzNN via @ABSCBNNews</t>
  </si>
  <si>
    <t>PRIDE COMES BEFORE THE FALL. Sayang Poe. You could have shown the Filipinos matter more than your ambition #MarRoxas https://t.co/itN8DVQL2N</t>
  </si>
  <si>
    <t>Wow naman Mar Roxas, napaka hardworking mo naman. Di pa nga umaabot ng 1hr, 2nd ka na agad! AMAZING! DAYAANG MATUWID IS ?????</t>
  </si>
  <si>
    <t>Poe, Roxas hit Duterte: Rape is a serious crime, not a joke https://t.co/rkQAoTXD8K</t>
  </si>
  <si>
    <t>Binay to welcome APEC leaders on state visits to PH https://t.co/ziRD9ICP11 | via Rappler</t>
  </si>
  <si>
    <t>Guys in ph Duterte Binay Roxas Poe or Miriam pick one</t>
  </si>
  <si>
    <t>Seriously, Sen. Miriam deserves to be in the top 3 rather than Mar Roxas.</t>
  </si>
  <si>
    <t>Binay. Char! Hahaha https://t.co/6zhyI6Wzv9</t>
  </si>
  <si>
    <t>Yan nanaman si Binay, analysis paralysis, abjure ek ek! #PilipinasDebates2016</t>
  </si>
  <si>
    <t>Para sa pagbabago</t>
  </si>
  <si>
    <t>Piste yung tindera ng halo-halo eh, binoto si Mar Roxas.. Hahaha!</t>
  </si>
  <si>
    <t>Halos mag-isang oras na mula nang makauwi ako...at naiirita ang mga mata ko sa mga naka-post na tarpaulin ng mga Binay sa bintana namin. ??????</t>
  </si>
  <si>
    <t>Hay nako binay kung di nag punta dito edi sana hindi ganto kaulan prom nila hahaha</t>
  </si>
  <si>
    <t>Roxas/Binay should be in the 5th spot not Miriam Defensor Santiago. -mycons</t>
  </si>
  <si>
    <t>Baka pati sya nahirapan din intindihin explanation nya ??</t>
  </si>
  <si>
    <t>#RoxasRobredo https://t.co/1hWY9aq6qa</t>
  </si>
  <si>
    <t>INFORMAL FALLCY: APPEAL TO PITY YUNG COMMERCIAL NI BINAY NAKAKAINIS</t>
  </si>
  <si>
    <t>RT @OraytRyanRems: From "nognog, pandak, laki sa hirap" to "Only Binay " real quick</t>
  </si>
  <si>
    <t>Good morning Pilipinas! Para sa tuloy tuloy na magandang umaga at bukas, let's choose Good Leaders. #RoxasRobredo ? https://t.co/n06b88A45j</t>
  </si>
  <si>
    <t>Duterte is running because according to him, Poe is cheapening the Presidency because she is not a natural born... https://t.co/kGTGzzPlcn</t>
  </si>
  <si>
    <t>Binay probably backed out because he'll obviously get himself embarrased + He's too busy luring the ones who didnt attain a proper education</t>
  </si>
  <si>
    <t>Sen Nancy Binay about to cut ribbon at PrintCon 2015 @manila_bulletin https://t.co/gchEybAS7h</t>
  </si>
  <si>
    <t>Binay is back. Let the games begin in Makati. Hahahaha</t>
  </si>
  <si>
    <t>we can escape the poverty by the help of VP Binay</t>
  </si>
  <si>
    <t>so what's next? mar roxas story??</t>
  </si>
  <si>
    <t>It gets me thinking though: what's with Binay and boodle fights, anyway?</t>
  </si>
  <si>
    <t>Kaaduwa talaga yung advertisement ni Binay ????</t>
  </si>
  <si>
    <t>I am at awe of the thought that Binay Poe and Roxas will have millions of votes even through all their shit.</t>
  </si>
  <si>
    <t>Nognog. Pandak. Yan si Binay hahah bwiset na commercial yan ??</t>
  </si>
  <si>
    <t>@Politiko_Ph @VPJojoBinay ayan ba ang sinisiraan? kinakampihan pa din nila si VP Binay #OnlyBinayParehoTayo</t>
  </si>
  <si>
    <t>VP Jejomar Binay refuses to concede in presidential race: "My position is I will await the results of the... https://t.co/n3tDI5BwON</t>
  </si>
  <si>
    <t>Grabe dikit laban ni Poe at Roxas! Sino kaya sa kanila ang mananalo? #BilangPilipino</t>
  </si>
  <si>
    <t>Ang pathetic ni Mar Roxas. Lalo na si Binay tf.</t>
  </si>
  <si>
    <t>Ahahaha!</t>
  </si>
  <si>
    <t>The nerve!! Boo!??</t>
  </si>
  <si>
    <t>“Welcome To Binay Country” tarpaulin seen near IEC venue angered Cebuanos and netizens https://t.co/NefimiL3Nf</t>
  </si>
  <si>
    <t>Mar Roxas is so desperate to win this Election ??</t>
  </si>
  <si>
    <t>yung mga nagsasabing automatic roxas votes...di naman kaya sa right side ng name ni duterte kayo nag shade? kaya na-count for mar?</t>
  </si>
  <si>
    <t>Duterte for President and Santiago for Vice.</t>
  </si>
  <si>
    <t>@bebemomoy They haven't gotten the memo saying they need to attack Poe and Binay. ??</t>
  </si>
  <si>
    <t>Nabibwisit na 'ko sa ad ni Mar Roxas. Daw sa into.</t>
  </si>
  <si>
    <t>Daang matuwid ba kamo? Die now!! Ulol ka roxas!!</t>
  </si>
  <si>
    <t>@EarlynMae @Shika_maria Hoy earl. Wag mo nga inaano si Grace Poe!</t>
  </si>
  <si>
    <t>Opo kay Mar Roxas at Leni Robredo ko ipagkakatiwala ang BOTO KO.</t>
  </si>
  <si>
    <t>#WantedPresident  https://t.co/sAUL8MAO8V</t>
  </si>
  <si>
    <t>@chichipascual Tssss! Binay talaga. Hahahaha . Bakit kasi kinulong pa si KapsAmazing stories . Hahahaha</t>
  </si>
  <si>
    <t>Oh here's a picture of Vice President Binay partaking of Chickenjoy with people from Cabanatuan. https://t.co/oV0faZdvOX</t>
  </si>
  <si>
    <t>#Duterte: Thou shalt not kill! #Binay Thou shalt not steal! https://t.co/UCPqFB9Il2</t>
  </si>
  <si>
    <t>Nakakaasar talaga si Mar Roxas. May something saknya na unang tingin mo palang maiirita kana ??.</t>
  </si>
  <si>
    <t>RT @rapplerdotcom: Vice President Binay, the opposition leader, calls on politicians to "set aside political differences" during #APEC2015 …</t>
  </si>
  <si>
    <t>Naiinis na ko sa commercial ni binay na yan puro lang naman kasinungalingan ??</t>
  </si>
  <si>
    <t>Top story of the day: Paris attacks aftermath. APEC Philippines 2015. Junjun Binay can still invoke 'condonation' doctrine.</t>
  </si>
  <si>
    <t>I don't give a fuck about your tattered shirts, Mar Roxas. SO. WHAT.</t>
  </si>
  <si>
    <t>Binay: Importante ang issue of monitoring and supervision. #Eleksyon2016 @gmanews</t>
  </si>
  <si>
    <t>Mar Roxas missed the chance of being the president of our republic when he gave the chance to his abnoy pal. #AyawSaDILAW</t>
  </si>
  <si>
    <t>: Hoy, bakit pinalakpakan ng audience 'yung invocation ni Sen. Poe? #PiliPinasDebates2016</t>
  </si>
  <si>
    <t>Yay! Second place na si Mar Roxas! ???? https://t.co/7lgzfLDNEI</t>
  </si>
  <si>
    <t>Mga propaganda mo binay eh. Hmm</t>
  </si>
  <si>
    <t>Mar Roxas aka David Blaine ??????</t>
  </si>
  <si>
    <t>Taray naman commercial ni Binay. Haha! Pala'y Only Binay ??</t>
  </si>
  <si>
    <t>"@MiriamWords: Chicks daw siya oh. Kwento mo sa tuhod mong may sumpa ni Nancy Binay."</t>
  </si>
  <si>
    <t>@cheskacaps ang magpapanalo kay Binay ??</t>
  </si>
  <si>
    <t>Pakikipagkamay ni Mar Roxas sa mga tao sa kaniyang pagdalaw sa Malimgas Market. @dzrhnews #DagupanCity #Balita https://t.co/jNMg0drUhF</t>
  </si>
  <si>
    <t>8. MarisOnNingning FindingNiña</t>
  </si>
  <si>
    <t>10. Byron Scott</t>
  </si>
  <si>
    <t>2015/11/11 11:36 PHT</t>
  </si>
  <si>
    <t>@JayLiquids @lycaxojales mali yung sentence di ka pala si binay</t>
  </si>
  <si>
    <t>RT @djashleyrivera: Binay's nognog commercial is the most annoying fucking thing in the world ??????</t>
  </si>
  <si>
    <t>Participation award goes to</t>
  </si>
  <si>
    <t>@inquirerdotnet @VPJojoBinay Binay cant even improve lives in squatters Makati how much more the whole country? NO to Binay</t>
  </si>
  <si>
    <t>Partial Rank (as of 5pm)</t>
  </si>
  <si>
    <t>@garciafritz Hahaha! Oo, kaysa naman kay Binay at Roxas. Lol</t>
  </si>
  <si>
    <t>Parang si Mar Roxas at Poe lang yung may magandang Plataporma. Yung iba Puro drugs. Drugs. Drugs. Ulet. Tpos drugs ulet. Hanggang dulo!kloka</t>
  </si>
  <si>
    <t>Watch how Jojo Binay denies the allegation.
So what's really in the envelope, vice?
#Garapal #Corrupt #VoteBuying https://t.co/pVRzMOtMUW</t>
  </si>
  <si>
    <t>WHAT IF
PRESIDENT: RODY DUTERTE
VICE PRESIDENT: BB MARCOS
CLEANERS: ROXAS, BINAY, ALMA MORENO
CLASS ADVISER: M1R1AM DEFENSOR SANTIAGO</t>
  </si>
  <si>
    <t>"@interaksyon: Binay said he will resign if he is charged with graft and corruption while holding a position. #BilangPilipino"di mo ginawa.</t>
  </si>
  <si>
    <t>"@DaangMatuwid_: Walang makinarya si Grace para manalo. SAYANG POE https://t.co/Z38w6LfJIJ" #NoToPoe #RoxasRobredo #RoRo2016</t>
  </si>
  <si>
    <t>Ay! Si binay na naman. Sagutin muna kase. #AmboyImSorryMaru</t>
  </si>
  <si>
    <t>Why is Binay leading the surveys tf disappointing</t>
  </si>
  <si>
    <t>I disagree. They're not issues to JPE and Binay. Those are their congenital characteristics.  https://t.co/pIC6VKqf4e</t>
  </si>
  <si>
    <t>Oh good job grace poe! Pinakyaw lahat ng bus, so walang masakyan mga totoong pasahero ngayon. #trapoe https://t.co/HHYHRqkA2K</t>
  </si>
  <si>
    <t>@Jufrasmisa @EatBulaga Ako rin. So far si Miriam pa lang. I'd vote for Duterte if he runs for office though. Kelangan ayusin justice system.</t>
  </si>
  <si>
    <t>If Mar Roxas win tomorrow, I would doubt it very much #DayaanMOVES</t>
  </si>
  <si>
    <t>Win or Lose ur the man I choose Mar Roxas ?? #Election2016 #Halalan2016</t>
  </si>
  <si>
    <t>Duterte likens Binay to Marcos https://t.co/9moW6FMWeu via @inquirerdotnet</t>
  </si>
  <si>
    <t>@JayLewTillo @isaacatthis vote for Binay</t>
  </si>
  <si>
    <t>RT @kbdpchanda: MAR ROXAS pag si Danilo dinala mo sa Roxas ngayon HALARAN naku iboboto na kita tas pakainin mo sa bahay namin HAHAHAHAHAHA …</t>
  </si>
  <si>
    <t>@ImRonaldJay haha king ina ginaganyan mo nako porket nakita mo na si grace poe aaaah?? Binay pa din kami haha</t>
  </si>
  <si>
    <t>I go for Mar Roxas,  he is not@corrupt like others...</t>
  </si>
  <si>
    <t>Duterte thinks Binay keeps healthy by counting his money - Politiko https://t.co/an6UoeVS0F</t>
  </si>
  <si>
    <t>Intro: Roxas, Poe, MDS and Binay thinking of the country by 2022 while Duterte's mind is still stucked in Davao. Sad. #PiliPinasDebates2016</t>
  </si>
  <si>
    <t>Dahil ni Binay, di ko napanood ang ending ng Pangako Sa'yo. Cause ka ng traffic. Di kita iboboto. Hahahaha.</t>
  </si>
  <si>
    <t>#PrayForMannyPacquiao isama na din si Binay. Mga anti LGBT</t>
  </si>
  <si>
    <t>You know Dutertards went full retard when they mistake Undergraduate for not really graduating. Not a Roxas fan but my gahd</t>
  </si>
  <si>
    <t>Wag kang Binay, masyadong assuming. Masasaktan ka lang. #Halalan2016Hugot</t>
  </si>
  <si>
    <t>On the Santiago-Marcos tandem: It's been official for quite some time. #KapihanSaSenado #Miriam2016 #BBM2016  #The Vice @senmiriam</t>
  </si>
  <si>
    <t>@DanaDiwata bakit dahil Kay binay marami paring umaasa?</t>
  </si>
  <si>
    <t>Baka galing sa Varsitarian yung taga-ABS nagbalita ng visit ni Binay sa UPLB. #notsorry</t>
  </si>
  <si>
    <t>VP Binay visits #LandoPH victims in Isabela. https://t.co/JkCbcEYu34</t>
  </si>
  <si>
    <t>Only Binay ~ ./.</t>
  </si>
  <si>
    <t>takot niyong malaman kasinungalingan niyo no? puro paninira lang talaga kayo! GO BINAY!!! #OnlyBinayInMakatiSanKaPa  https://t.co/imAPxttrzT</t>
  </si>
  <si>
    <t>Kay BINAY gaganda ang buhay! HAHAHAHAHAHA @anglmrz</t>
  </si>
  <si>
    <t>It is not true that two Chinese diplomats were shot arguing whether or not Grace Poe is a Filipino born citizen. ??</t>
  </si>
  <si>
    <t>2. Duterte boto kay Binay!</t>
  </si>
  <si>
    <t>TANGINA MO BINAY.</t>
  </si>
  <si>
    <t>Binay calls Duterte ‘abnormal,’ says he has ‘sick mind’ https://t.co/EUcdTexTc1  | @MJcayabyabINQ #VotePH2016 #PiliPinas2016</t>
  </si>
  <si>
    <t>Mukhang ayos naman c mar roxas ah ??</t>
  </si>
  <si>
    <t>VP Binay says allegations would backfire to accusers #Eleksyon2016 https://t.co/gs6ImGolht https://t.co/5MxFqvAldY</t>
  </si>
  <si>
    <t>Para kang si mar roxas e puro ka paninira ng kapwa. Lel</t>
  </si>
  <si>
    <t>Grabe yung "unity talk" ni Mar at Poe, ganun sila katakot manalo si duterte?!</t>
  </si>
  <si>
    <t>Wawenta si Mar Roxas hahaha. Hindi sya maka-bansa. Hindi raw o walang kasalanan ang gobyerno ano tatanga na lang?</t>
  </si>
  <si>
    <t>@LIMJAPsarap dude come on there are people who think that Binay and NoyNoy are not corrupt. :))</t>
  </si>
  <si>
    <t>Yey. yes, at least nakapangalawa naman si Mar Roxas. Sayang, Sir. :(</t>
  </si>
  <si>
    <t>Why is there a Binay political ad like wth NOGNOG?</t>
  </si>
  <si>
    <t>Parang ang init ng Ulo ni VP Binay kay Karen kanina sa debate????</t>
  </si>
  <si>
    <t>Galit na  galit kaming tatlo kay binay sa magsaysay eh hahahahah</t>
  </si>
  <si>
    <t>kaloka kailangan talaga umalis sa podium binay?</t>
  </si>
  <si>
    <t>Hoy wag mo along hamunin ah kung ayaw nyung ispam ko din tag nyo !!! Paki report algad ni BINAY @BarbieeChaka !! #spammeralert</t>
  </si>
  <si>
    <t>Ohh Mar Roxas, so overrated??</t>
  </si>
  <si>
    <t>"@cnnphilippines: VP Binay: Nothing illegal with BSP post https://t.co/VMxCFiBvE5 https://t.co/0pWZQ46cvI" ito, di nakakagalit?</t>
  </si>
  <si>
    <t>Please wag si binay!</t>
  </si>
  <si>
    <t>Binay v. Roxas: The battle of most annoying and sh*tty campaign ad! ??????</t>
  </si>
  <si>
    <t>Laki sa hirap si Binay alam niya kung gaano kahirap magutom, kaya hindi niya ititigil ang 4Ps
#OnlyBinayPriority4Ps</t>
  </si>
  <si>
    <t>Kakainis si Mar Roxas ??????</t>
  </si>
  <si>
    <t>@BilangPilipino @VPJojoBinay Judgmental bawal dito. #OnlyBinayInMakatiSanKaPa</t>
  </si>
  <si>
    <t>PPCRV Presidential candidate results: (PARTIAL) as of 6:57 p.m.
1 - DUTERTE- 6,243,526
2 - POE- 3,601,483
3 -... https://t.co/UBiXBNsBKD</t>
  </si>
  <si>
    <t>May dayaan nga. tanggap ko pa kung si Poe ang number 2. grabeh ang magic ni Mar Roxas. katindig balahibo!</t>
  </si>
  <si>
    <t>You... https://t.co/xPr6Boj0TK</t>
  </si>
  <si>
    <t>Siniguro ni Mar Roxas gawing abot-kaya ang gamot na nabibili ng nakararami. VIDEO: https://t.co/mewc1xs0sh https://t.co/NaI12g6Jet</t>
  </si>
  <si>
    <t>[NATION] Honasan belies crowd at Sinulog booed Binay https://t.co/CdlAJuUveE | via GMA News</t>
  </si>
  <si>
    <t>Watch my report! 'President' Binay to give benefits, scrap income tax for the poor https://t.co/3LQKW7SRe7 #PHvote https://t.co/qHjCr8YODB</t>
  </si>
  <si>
    <t>RT @TropangMARangal: Mar Roxas joins Rappler in a few minutes... Interview starts at 4pm. #TheLeaderIWant  https://t.co/jiBhTsISiw</t>
  </si>
  <si>
    <t>Mar Roxas will surely win since the Pcos machines are programmed for him. ??</t>
  </si>
  <si>
    <t>But if I were to choose between between Roxas, Binay or Duterte, I'd rather vote who's the lesser evil</t>
  </si>
  <si>
    <t>Yung pag nanalo si Mar Roxas alam mong may dayaan. Pero pag si Leni Robredo nanalo alam mong binoto talaga siya ng mga tao. ??</t>
  </si>
  <si>
    <t>#Duterte Remember,dictators and tyrants may seem invincible,but they always fail.Think of it-always! Gandhi https://t.co/BwTowhLmoN</t>
  </si>
  <si>
    <t>naa pa mar roxas oy https://t.co/J6aZTupjLG</t>
  </si>
  <si>
    <t>@BiancaAngeles_ tatanghaliin na kase. mainit na un. wala nmng silong. lalo na akong naging c binay -_- Ahaha!</t>
  </si>
  <si>
    <t>If Digong is not the answer
Grace Poe is not a Messiah
Binay is not d 1 he is corrupt
Miriam, is sick so sick
Only Roxas s d right choice.</t>
  </si>
  <si>
    <t>RT @profmssyj: did u seek audit of Binay before you endorsed him in 2010?  https://t.co/Smnhfkujre</t>
  </si>
  <si>
    <t>Na-Binay HAHAHA</t>
  </si>
  <si>
    <t>What the fuck binay! What was that for!</t>
  </si>
  <si>
    <t>life is like a box of chocolate youll never know what to pick..pick VP Binay</t>
  </si>
  <si>
    <t>Sec. Mar Roxas character exposed in interview with CNN's Andrew Stevens at Yolanda disaster site... https://t.co/4EgFnxbB7R</t>
  </si>
  <si>
    <t>RT @fadedreceipts: TANGINA TRENDING NA NGA YUNG "ONLY BINAY" HAYUP https://t.co/gAyBi02Ux6</t>
  </si>
  <si>
    <t>Mar and Binay's solution to poverty vague</t>
  </si>
  <si>
    <t>Hindi hindi tayo iiwan at hindi hindi tayo papabayaan! Yan si VP BINAY!</t>
  </si>
  <si>
    <t>ULOL KA MAR ROXAS -- LUNUKIN MO YUNG LIMANG DAAN NA SUHOL MO MANDARAYA AMP</t>
  </si>
  <si>
    <t>Leni Robredo Mar Roxas https://t.co/aFES6aDEZk</t>
  </si>
  <si>
    <t>Hassle talaga ng patalastas ni Binay. Bakit Mayorship pa rin ng Makati hina-highlight nya? Wala ba syang nagawa as VP?</t>
  </si>
  <si>
    <t>Parang against kay vp binay ang mga sinabi ni pinoy sa huling sona niya kahapon.</t>
  </si>
  <si>
    <t>kabwisit mga commercial ni binay eh. puro pagpapaawa. kainis.</t>
  </si>
  <si>
    <t>Romualdez says he's humbled that his senatorial bid is being endorsed by VP Binay, Senator Bongbong Marcos, and Davao Mayor Rodrigo Duterte.</t>
  </si>
  <si>
    <t>READ: Viral open letter admonishes VP Binay https://t.co/VyoG8pUkVw</t>
  </si>
  <si>
    <t>Siya si Nognog.</t>
  </si>
  <si>
    <t>Siya si Mar Roxas.</t>
  </si>
  <si>
    <t>Tayo ang masa.</t>
  </si>
  <si>
    <t>Tayo ay matalino.</t>
  </si>
  <si>
    <t>Wag natin silang iboto.</t>
  </si>
  <si>
    <t>Shame in you, Mar Roxas. Whatever happened to your Keri Beks Congress? https://t.co/atmRDvyWBS</t>
  </si>
  <si>
    <t>@imaspensalcedo HINGI KA KAY BINAY????</t>
  </si>
  <si>
    <t>Pinakyaw na no Binay yung commercial ??</t>
  </si>
  <si>
    <t>Ulol to si Binay ah. Pati sa Dramania may Ad na rin. Kupal.</t>
  </si>
  <si>
    <t>Walang palya everytime na may Binay commercial: "putangina mo binay"</t>
  </si>
  <si>
    <t>Naiinis talaga ako sa commercial ni Binay! Napaka basta lang??????</t>
  </si>
  <si>
    <t>RT @PLM_Speak_Out: Poe, Roxas, Santiago, Binay and Duterte for #Election2016 Dapat piliin kung sino ang karapat-dapat.</t>
  </si>
  <si>
    <t>Ayaw mo ngang sagutin lahat ng binibintang nila sa yo eh! Anong sinasabi mong ayaw kang pakinggan!!! ???? #Binay</t>
  </si>
  <si>
    <t>Binay at Mar lang yan. Daanin ba naman sa pera eh. Lahat na ata binayaran. Wala ng pagasa tong pilipinas! Nakakalungkot lang</t>
  </si>
  <si>
    <t>Imagine pretentious Mar Roxas becoming the next president. I'm sure babawi siya sa mga kalaban ng LP sa pulitika.</t>
  </si>
  <si>
    <t>"Hindi naging problema ang droga sa Makati. Walang droga sa Makati" Really Binay? Naka-drugs ka ba?!  #PiliPinasDebates2016</t>
  </si>
  <si>
    <t>#FactCheck: VP Binay said he will not impeach the Ombudsman once he becomes president. But what does the record say? https://t.co/YJZFIHLjQ8</t>
  </si>
  <si>
    <t>Kailangan pag ieendorse si Binay laitin? At sa tv pa? Edi wow!</t>
  </si>
  <si>
    <t>Sa tingin kaya ni Mar Roxas ang #LaglagBala ay isang simpleng problema lang? Nasaan ang malasakit mo o ang utak mo? National concern yan!</t>
  </si>
  <si>
    <t>[NEWS] Binay: Eastern Visayas poor growing at alarming pace  https://t.co/a9zoxcV1gy | via Manila Standard</t>
  </si>
  <si>
    <t>President' Binay to give benefits, scrap income tax for the poor https://t.co/CAbUuohqGc #PHVote https://t.co/EtXDd4qvuq</t>
  </si>
  <si>
    <t>Binay presidency will worsen government corruption – Duterte | https://t.co/LGrGMEJOwI | Philippine News https://t.co/G59wuGsYmp via @po_st</t>
  </si>
  <si>
    <t>@freiaheshire di ko kinaya si jun jun binay ??????????????</t>
  </si>
  <si>
    <t>TANGINA NG MGA BUMOTO KAY ROXAS AT BINAY,  PAG NAKITA KO KAYO PAGSASAKALIN KO KAYO EH</t>
  </si>
  <si>
    <t>RT @akaJECK01: Pretty Little Liars ( starring Binay Family) #NetflixPHShows</t>
  </si>
  <si>
    <t>Kaurat yung bagong commercial ni binay????</t>
  </si>
  <si>
    <t>MRS.E.BINAY nag file ng MR sa Sandigan para harangin na maging saksi sina Mercado at Aspillaga vs sa kanya @dwiz882 https://t.co/ze3L9s2b2P</t>
  </si>
  <si>
    <t>Ang bise-presidente ay di' lamang anino ng Pangulo. I'm looking at you VP Binay. #GuroToPangulo</t>
  </si>
  <si>
    <t>@ocindelfi Wag ka ganyan, malay mo Binay apologist ako... Hahaha!</t>
  </si>
  <si>
    <t>@idaMONTESA good in figures. Amusing tho how plenty credit this to Mar (and criticize Mar for it) when Binay is in the highest position now</t>
  </si>
  <si>
    <t>Yung totoo ilang commercial meron si binay.</t>
  </si>
  <si>
    <t>RT @banderainquirer: Trust, approval rating ni PNoy, Binay umangat: Tumaas ang approval at trust rating ni Pangulong Aquino at Vice... http…</t>
  </si>
  <si>
    <t>Si Binay ba ang pambato mo sa pagkapangulo ngayong darating na eleksyon? Know more about him. #BilangPilipino https://t.co/YHpDhX448f</t>
  </si>
  <si>
    <t>May chance pang manalo si Jejomar Binay at Mar Roxas kapag nandaya sila ...</t>
  </si>
  <si>
    <t>Nako pag nakikita ko talaga si Pnoy tsaka Mar roxas nababadvibes ako e. Sarap hampasin ng dos por dos. Sorry not sorry.</t>
  </si>
  <si>
    <t>Pero kung anti-Binay/Roxas yung ad, paniguradong sinasamba na ng mga hayup ang ABS-CBN ngayon. ?? Wag nga tayong... https://t.co/VBjx1nbjme</t>
  </si>
  <si>
    <t>Duterte ang ibinoto sa Hongkong, pero Roxas ang lumabas https://t.co/Jpfgbf6gJt</t>
  </si>
  <si>
    <t>Kung hindi si Duterte ang mananalo. Manalo na si Poe, wag lang si Roxas. Walang mangyayari sa Pilipinas in the next 6 years. #Halalan2016</t>
  </si>
  <si>
    <t>After Senate probe, Binay critic Ernesto Mercado pushes witness protection review https://t.co/zcUh7pK2CI https://t.co/z0UaT3Wlk0</t>
  </si>
  <si>
    <t>iboboto daw ng INC si Binay. sabi ng taga INC na nakausap ko. ang saklap po. ??</t>
  </si>
  <si>
    <t>"VP Binay, nasobrahan sa abo" ???????? https://t.co/aAx5JQzow3</t>
  </si>
  <si>
    <t>#GundamSeed #GMAAniMEGA #AniMEGA</t>
  </si>
  <si>
    <t>The Sea Dyed Red https://t.co/D2gtkBwxqU</t>
  </si>
  <si>
    <t>Nag apologize ang ABS-CBN sa UPLB, kaya lang ke VP Binay, "never-mind. Remember that rank of BINAY is the VICE... http://t.co/AY7qf5qid4</t>
  </si>
  <si>
    <t>You will never win Roxas. Even if Duterte didnt run for election,you will never win. "PROTECT PH DEMOCRACY"</t>
  </si>
  <si>
    <t>@clitiatco @itsShowtimena @vicegandako kaya pala, maka-Binay din pala...now I know
#ShowtimeKiLigContinues</t>
  </si>
  <si>
    <t>A year ago today: Esquire Offering Ways to Remove Mar Roxas' Smiling Face on Magazine Cover https://t.co/fiyAsAt5Kr</t>
  </si>
  <si>
    <t>nakakairita tong paid ad. ni binay ????</t>
  </si>
  <si>
    <t>#binay2016 :We all know your standard line of defense.Every single allegation of corruption is fiction.Ok,TRUTH pls https://t.co/k0yHvtxAXH</t>
  </si>
  <si>
    <t>Binay on laglag-bala: There must be one operational functional agency in NAIA. Puro siga sila doon.</t>
  </si>
  <si>
    <t>Tama na guys.  Die hard fan ako ng Kathniel please.  Hahaha.  Engsheket. Talo naman po si Mar Roxas.  Kaya wag... https://t.co/ZJbYoIPmn4</t>
  </si>
  <si>
    <t>#RadyoPatrol VP Binay, nangunguna pa rin sa survey pero lamang sa kalaban, lumiit - SWS survey #Halalan2016</t>
  </si>
  <si>
    <t>Fcking hate how Binay uses his no income tax bullshit in his advertisements. As if the same will be an automatic law if he gets elected. ??</t>
  </si>
  <si>
    <t>Feeling sorry for all the people who voted Binay and Roxas than Miriam.</t>
  </si>
  <si>
    <t>Jusko binay pwede bang gumawa ka naman ng patalastas yung walang salitang nog nog at pandak nakakasawang pakinggan kung alam mo lang</t>
  </si>
  <si>
    <t>You don't trust @DStraffordInc anymore? Pathetic @MARoxas! ?? Mar Roxas appeals to Grace Poe: Let's talk https://t.co/jPdcvzx3X2 #AyawSaDILAW</t>
  </si>
  <si>
    <t>RT @leahnavarro: A quip like that is treasonous to my ears. Is Binay bent on bending to China? One more reason not to vote for him. https:/…</t>
  </si>
  <si>
    <t>@yvydulog Hmmm.. Wala kang nilalandi pero ang landi mo pagdating kay Binay! HAHAHAHAHAHAHAHAHAHA! ???? Sige sige patingin! ??</t>
  </si>
  <si>
    <t>Omg binay anyare? ?? Bat hinilamos m lng? Dapat pinaligo mo n dami m kasalanan e ?? https://t.co/9gLbvNYkfL</t>
  </si>
  <si>
    <t>Leni Robredo! Mar Roxas! STOP SAKIT NG MATA KO! ???????????????? #ALDUBToSeeYouAgain</t>
  </si>
  <si>
    <t>VP Binay , He truly deserves to be president of our Country :) #MAKATI</t>
  </si>
  <si>
    <t>Mar Roxas has awful PR people</t>
  </si>
  <si>
    <t>Kandidatura ni Liberal Party standard bearer Mar Roxas, delikado raw sa ilang OFW kasunod ng laglag bala modus I via Allan Francisco</t>
  </si>
  <si>
    <t>9. NashLene as CardoGlenn</t>
  </si>
  <si>
    <t>10. DarlingBuena SiblingsLove</t>
  </si>
  <si>
    <t>2015/10/9 19:32 PHT</t>
  </si>
  <si>
    <t>Basta NO TO ROXAS AND BINAY sa 2016!</t>
  </si>
  <si>
    <t>Di ko alam kung matatawa ako sa commercial ni Binay o ano e.</t>
  </si>
  <si>
    <t>HAHAHAHA ako baya nang papa. Iboto nyo po ang tatay ko. Nagmamahal, Nanshe Binay ?? https://t.co/OGck5CkgbG</t>
  </si>
  <si>
    <t>Binay and Poe both touch on hunger. According to recent reports, chronic child malnutrition in PH worst in 10 yrs. https://t.co/b6jmQrbvaw</t>
  </si>
  <si>
    <t>@VLIMisthename Kaya natin puntahan yan pag pinatay natin si binay ?????? HAHAHAHA</t>
  </si>
  <si>
    <t>JM SABI NYA. 'MAGHINTAY KA MAG OONLINE AKO' -MAR ROXAS</t>
  </si>
  <si>
    <t>Napapanahon na para sa pagbabago!kay VP Binay magandang pagbabago</t>
  </si>
  <si>
    <t>Tangina crush ko daw si binay hahahahahahahahahahahahahahaha OJ puta!</t>
  </si>
  <si>
    <t>Join us later 5pm QCMemorialCircle #IsangTinigPilipinas Praise&amp;amp;Worship 4 #RoxasRobredo by citizen group #TheSilentMajority Go, MAR ROXAS!</t>
  </si>
  <si>
    <t>Naka over take si Mar Roxas, I see.</t>
  </si>
  <si>
    <t>VP Binay talks about Governance, Transparency, and Social Transformation. ?? (@ Dioscoro L. Umali Hall) https://t.co/Et4WFTy7md</t>
  </si>
  <si>
    <t>woow kanino kaya yung AD Campaign asking Binay to answer all accusations?...AD Campaign!!!....</t>
  </si>
  <si>
    <t>@gmanews @VPJojoBinay @MARoxas Desperado at Kabado na ang mga kalaban sa pulitika niBINAY-dahil sa paggamit nila ng dirty political tactics!</t>
  </si>
  <si>
    <t>Anong katangahan na naman tong "Only Binay" at trending? ??
Only Binay touches my skin!! Belo lang?? Hahah
Sabagay, mag Belo ka nga!!
#Nognog</t>
  </si>
  <si>
    <t>Bakit di nagharap si Binay at Duterte? Sayang nakakatuwa pa naman sana yun</t>
  </si>
  <si>
    <t>#RoxasNa ang Sultan Kudarat! Sama-sama po tayong isulong ang pagpapatuloy ng Daang Matuwid kasama si Mar Roxas.  https://t.co/xCC3YnS7vZ</t>
  </si>
  <si>
    <t>@Danthropoology Mar Roxas?</t>
  </si>
  <si>
    <t>RT @IamEthylGabison: Nadisappoint ako sa mga kabataan. Tinatanong ng iba kung bakit nakaupo si Mabini, eh dapat si Binay ang kinuquestion b…</t>
  </si>
  <si>
    <t>Kung nay nag give way kina Roxas at Poe, may kadikitan na sana si Duterte.</t>
  </si>
  <si>
    <t>I find it odd that people think only by VOTING for Grace Poe can we stop a Duterte presidency. Vote @MARoxas instead.</t>
  </si>
  <si>
    <t>#Newsreport Mga kawani ng pamahalaan na bibili ng boto, binalaan ni VP Binay I via Allan Francisco | via DWIZ 882</t>
  </si>
  <si>
    <t>I'm long time ready! #RoxasRobredo  https://t.co/LOAKjpAB5b</t>
  </si>
  <si>
    <t>Nag second na si Mar Roxas.. but I doubt kung maunahan nya si Duterte. Kung mangyari yon masasabi kong "daya" talaga yun. ?? #Election2016 ??</t>
  </si>
  <si>
    <t>Napaka-mahal naman ng Nike AirMag eh. 400k eh! Pabili mo kay Binay yan, kayang-kaya hahhaaha</t>
  </si>
  <si>
    <t>Binay epal boshet!</t>
  </si>
  <si>
    <t>"@AcctntsOfMNL: Binay: Tatanggalin ko ang income tax
HOY GAGO PANO YUNG INARAL KO" hahahaha</t>
  </si>
  <si>
    <t>Nag concede na si poe,si mar,si binay..ikaw? di kapaba susuko at ipaglalaban mupa ang feelings mo khit alam mong... https://t.co/C30WPhfCP6</t>
  </si>
  <si>
    <t>Ginagamit lang ni Binay yung pagiging-'Nognog' eh. HAYNAKO! -___-</t>
  </si>
  <si>
    <t>VP Binay, nakatanggap ng 'boo' sa Sinulog Festival
Dumalo kahapon si Vice-President Jejomar Binay sa Sinulog... https://t.co/ybV66cECQL</t>
  </si>
  <si>
    <t>On SET decision, VP Binay says there should have "no room for emotions" in Poe's case | via @jv_arcena</t>
  </si>
  <si>
    <t>NO to Binay! Stop corruption! https://t.co/9xjjd5MSV3</t>
  </si>
  <si>
    <t>Si Binay lang ang nakakaintindi sa mga pinagdaraanan natiin paghihirap sa buhay  #OnlyBinayWinner Only B1NAY</t>
  </si>
  <si>
    <t>@near025 What Binay did to Makati. Sobrang kalat ng Makati after that event. Witnessed it too. -_-</t>
  </si>
  <si>
    <t>Pak u mar roxas</t>
  </si>
  <si>
    <t>Mar Roxas has never been involved in any corruption. He isn't going to do any ill deed just to win. Some camps will discredit him. Beware.</t>
  </si>
  <si>
    <t>@sailormarsian @akosidondalton no.1 naman talaga yung BebeLove, No.1 sa pinaka low class at none sense na movie.gaya ni BInay no.1 MAGNANAKW</t>
  </si>
  <si>
    <t>TV5 NewsAlert: Mendoza, susuportahan ang kandidatura ni Vice President Jejomar Binay</t>
  </si>
  <si>
    <t>Tang ina mo Mar Roxas! Tumigil ka na! Hahaha. Sure talo ka na!!!!</t>
  </si>
  <si>
    <t>Bahala na kung sino manalo pero please wag sana si Mar Roxas ??</t>
  </si>
  <si>
    <t>@ricksalta @ptvdea Hashtag vote for Binay.</t>
  </si>
  <si>
    <t>TANGINA. SORRY NA. PERO MAR ROXAS? PANGALAWA. TAS 5M NALANG LAMANG? ETO NA BA YON</t>
  </si>
  <si>
    <t>Point Binay on Health Issues. Boooo!! #Roxas #DuterteForPresident</t>
  </si>
  <si>
    <t>Herbert Bautista: If #MarRoxas wins, it's not cheating, it's party machinery working. #VotePH2016 https://t.co/o19fJVyra0 | @InqMetro</t>
  </si>
  <si>
    <t>HAHAHAHA! LAKAS MO KOSANG JOBERT.</t>
  </si>
  <si>
    <t>TANGINA KASI NI MAR ROXAS EH. MAMATAY KA NA SANA MAR!!</t>
  </si>
  <si>
    <t>-Aklas https://t.co/FYrxxDnM1p</t>
  </si>
  <si>
    <t>I really don't get it why it's part of Grace Poe's salvo that she'll sack DOTC Sec. Abaya if she wins. Cabinet... https://t.co/ws8tWegvg2</t>
  </si>
  <si>
    <t>PURO KA MAKATI BINAY. DUN KANA LANG! ??</t>
  </si>
  <si>
    <t>Ateng Nagpoprotesta sa Tacloban:
"Wag na wag po natin bobotohin si Mar Roxas! " lalo kami naghihirap!"
That's TRUE! Vote Wisely Co Pilipino</t>
  </si>
  <si>
    <t>ROXAS: TUWID NA DAAN</t>
  </si>
  <si>
    <t>DUTERTE: DAOG NA DAAN</t>
  </si>
  <si>
    <t>orayt hahah ayna mo'g palag! daog na lageh!</t>
  </si>
  <si>
    <t>TVC : Sino ba si NOGNOG ?
Ako : Aba! Nandamay pa, Si Binay lang yun, wag kayo maniwala dyan :P</t>
  </si>
  <si>
    <t>Comelec chief belies report of Duterte-to-Roxas switch in VCM testing https://t.co/EEn6smxZpq</t>
  </si>
  <si>
    <t>wayup commerical nila binay :((((((</t>
  </si>
  <si>
    <t>Oh yes. As early as 25% they'll be celebrating already. What's the latest hashtag from the camp of Mar Roxas? https://t.co/DLIe2aPMab</t>
  </si>
  <si>
    <t>Throwback na lang coz they all went to Julita yesterday to meet vp brod Binay. At least I alrdy did! ?? #stopthehate https://t.co/Ed3op940NM</t>
  </si>
  <si>
    <t>putangina mo mar roxas #AyawSaDILAW</t>
  </si>
  <si>
    <t>Fo Sho UNDERGROUND TRANSACTION din ToIts. Binay To Build Subway If Elected President https://t.co/ebUmNaAnn9</t>
  </si>
  <si>
    <t>"Duterte - bad joke, good government
Santiago - good joke, good government
Poe - good girl
Roxas - bad boy
Binay - bad. bad lang."
HAHAHApta</t>
  </si>
  <si>
    <t>Retweeted The Freeman (@TheFreemanNews):
Two days after the election, Vice President Jejomar Binay returns to... https://t.co/aeFO1gymZP</t>
  </si>
  <si>
    <t>"@AuraBrigueIa: MAR ROXAS, DAKILANG BOBO ???? #Halalan2016 https://t.co/1WO7XZtxRb"Jusq baso nga di alam kung ano gamit eh. Folder pa kaya</t>
  </si>
  <si>
    <t>ANG DRAMA MO MAR ROXAS SO SHUT UP</t>
  </si>
  <si>
    <t>Pero di ko talaga matanggap na mataas pa ang nakuhang votes nila Roxas at Binay kay Santiago. Whyyyy? #Election2016</t>
  </si>
  <si>
    <t>"I voted for Duterte, but Roxas yung lumabas!" Election fraud Debunked! https://t.co/QvzPA9fUuP</t>
  </si>
  <si>
    <t>This should be something Poe/Roxas/Binay/Duterte/Santiago should be talking about. But I don't expect them to. https://t.co/97Mz70xCq3</t>
  </si>
  <si>
    <t>MAR - PROVEN BUTAW
BINAY - PROVEN MAGNA
POE - STILL UNRIPE
DU30 - TOO RECKLESS
So ayun nga, si miriam lang talga. but with her condition?</t>
  </si>
  <si>
    <t>Hoy Roxas, palagi ka nalang daang matuwid! Meron ka bang nagawa? Wala! Ngayon confident ka na mananalo ka kasi nandadaya ka!! #DayaanMOVES</t>
  </si>
  <si>
    <t>emotional election bcoz of #phvoteroxas results ????</t>
  </si>
  <si>
    <t>Kingina tagal pa nang eleksyon dami ng tvc ni binay punyemas</t>
  </si>
  <si>
    <t>@ABSCBNNews ICYMI: VP Binay still has the highest distrust &amp;amp; disapproval rating as per latest PA survey. Don't be misled by the headlines.</t>
  </si>
  <si>
    <t>wtf nakakaloka yung "nognog" sa ad ni binay</t>
  </si>
  <si>
    <t>Si Binay ngayon pa umepal tungkol sa APEC kung kailan tapos na. Lol.</t>
  </si>
  <si>
    <t>Parang may mali na sumunod ang patalastas ng Nescafé Coffee Black sa commercial ni Binay. Parang lang naman.</t>
  </si>
  <si>
    <t>WATCH: Binay “Dances” to Drake’s “Hotline Bling” https://t.co/O8H4whMD6K</t>
  </si>
  <si>
    <t>Only Binay, Only Binay kanino giginhawa ang buhay? ??????</t>
  </si>
  <si>
    <t>Poe taunts Binay You wouldnt have been VP without teachers #philippines #bhive https://t.co/JzsucWOqxD</t>
  </si>
  <si>
    <t>#PCOS Machines can READ Mar Roxas name even without written or shading on it?!</t>
  </si>
  <si>
    <t>yan ba ang matuwid na daan? https://t.co/g08YsSp0Cf</t>
  </si>
  <si>
    <t>Ang nagpapakumbaba ang syang itinataas!</t>
  </si>
  <si>
    <t>Nagpakumbaba si Mar Roxas</t>
  </si>
  <si>
    <t>Kayabangan ang isinukli ni Grace Poe</t>
  </si>
  <si>
    <t>WATCH: Ai Ai Delas Alas dances with Gringo Honasan during Binay's proclamation rally #VotePH2016 https://t.co/UFjEqey6Fy</t>
  </si>
  <si>
    <t>NOGNOG. PANDAK. CORRUPT. AYAN SI BINAY</t>
  </si>
  <si>
    <t>Unmasking Mar | Tempo https://t.co/UdXRv2pyYt "Mar Roxas the candidate is not a caricature, not a sound bite." Totoo siya. Tapat. MARangal.</t>
  </si>
  <si>
    <t>Just in: Grace Poe concedes to Duterte. It's your turn now, Mar Roxas. Come on dont be shy #HalalanResults</t>
  </si>
  <si>
    <t>CHEATING is the only way MAR ROXAS can win. #DayaanMOVES</t>
  </si>
  <si>
    <t>Yan si binay</t>
  </si>
  <si>
    <t>Binay?  It should really be BINAG duhh</t>
  </si>
  <si>
    <t>These new post-Yolanda Mar Roxas images break my heart. You want to know why? —... https://t.co/hBRQAHoK0u</t>
  </si>
  <si>
    <t>Pag di nanalo si Mar Roxas biglang magkakasakit si PNoy para di makulong. ??????</t>
  </si>
  <si>
    <t>Galing talaga mag-acting ni Jojo Binay :&amp;gt;</t>
  </si>
  <si>
    <t>Limlingan tells CA: VP Binay dummy firms were originally owned by Mercado https://t.co/xXrfk1oVC6 | via Manila Bulletin</t>
  </si>
  <si>
    <t>hala binay lahat ba ng nognog mahirap????</t>
  </si>
  <si>
    <t>RT @xpeanutgalleryx: Binay said he sourced his funds for the ads from his 'friends'</t>
  </si>
  <si>
    <t>[his friends/dummies are still missing as of today]</t>
  </si>
  <si>
    <t>y…</t>
  </si>
  <si>
    <t>Binay says he held press briefings on corruption allegations. Accusation I was not forthcoming coz I didnt appear in Senate. Di tama</t>
  </si>
  <si>
    <t>Kamuka ni danny javier si binay. Not kidding. :( #KMJS11</t>
  </si>
  <si>
    <t>@panganlaw925 @profmssyj Basta wag lang si Mike Enriquez halata na fav si BINAY may pabor pa kay BINAY!!!</t>
  </si>
  <si>
    <t>Please sayang yung five minutes binay</t>
  </si>
  <si>
    <t>VP Binay Mar Roxas trade barbs over Metro Manila’s traffic jams https://t.co/YCRctHpqB1</t>
  </si>
  <si>
    <t>If Binay can't follow the simple rules, do you still expect him to be a reliable candidate? #PiliPinasDebates2016</t>
  </si>
  <si>
    <t>Alam ni VP Binay ang pinagdadaanan ng mga naghihirap nating kababayan</t>
  </si>
  <si>
    <t>Statement ni Mar Roxas tungkol sa laglagan blues. https://t.co/H7bFX9auAK</t>
  </si>
  <si>
    <t>Sobrang prominent nanaman nung commercial ni Binay na may nognog chuchu. Halloween na raw kasi ?????? #KMJSGabiNgLagimIII</t>
  </si>
  <si>
    <t>Pag pumantay yan si Roxas kay Mayor ay putcha malalang dayaan na talaa yan #Halalan2016</t>
  </si>
  <si>
    <t>Seriously judging anyone who openly supports/endorses Roxas or Binay</t>
  </si>
  <si>
    <t>Binay thinks he'll gain sympathy and earn our votes by insulting himself. Lol NO. "Nognog lg ang makakatulong sa isang nognog", Ugag</t>
  </si>
  <si>
    <t>Nakakaasar na nakakabadtrip yung Ad ni Binay. KALOKOHAN.</t>
  </si>
  <si>
    <t>Naniniwala ako sakanya kulang lang talaga sa gawa. Buti pa si binay madaming nagawa ??</t>
  </si>
  <si>
    <t>WATCH: Trillanes says he tried to prevent a Binay presidency https://t.co/1hVp6hNaLo #BilangPilipino https://t.co/Iz6cTywd9e</t>
  </si>
  <si>
    <t>#BOOBAtanteReport: Taga-Tacloban binoto si Mar Roxas pero list ng bansang nagdonate para sa Yolanda victims ang lumabas sa resibo. Charot!</t>
  </si>
  <si>
    <t>Binay tarp draws criticism - Cebu Daily News https://t.co/CVu4rHVBOH via @inquirerdotnet SERIOUSLY?</t>
  </si>
  <si>
    <t>i think the students form UPLB that asked duterte at that Q&amp;amp;A had the same tone as the other students that were at that binay Q&amp;amp;A</t>
  </si>
  <si>
    <t>Sorry Roxas Poe Binay Duterte. I'm with Defensor-Santiago. #YouthForMiriam</t>
  </si>
  <si>
    <t>Karen, 'pag sumabog na sa mukha ni Mar Roxas ang black prop na ito, pakisabi kay Korina na bantayan ang asawa... https://t.co/Fy61RhZWaV</t>
  </si>
  <si>
    <t>Napapa 'Lul' nalang ako pag nakikita ko sa TV yung ads ni Binay tsaka ni Mar eh ??????</t>
  </si>
  <si>
    <t>#nooffense #passmunakosaelection ?</t>
  </si>
  <si>
    <t>For Binay, disappointment, and tons of corruption cases, maybe jail time, awaits.</t>
  </si>
  <si>
    <t>Mar Roxas x Escudero!</t>
  </si>
  <si>
    <t>#DapatTama</t>
  </si>
  <si>
    <t>Participants of d79th Dia de Zambo went home ahead d arrival of formr Dilg and presidential aspirant Mar Roxas https://t.co/mIy1Zzulov</t>
  </si>
  <si>
    <t>I'm intrigued what Mar Roxas has to say. https://t.co/jU2PCf9t54</t>
  </si>
  <si>
    <t>RT @McGlurry: Mahahati yung votes kay #Miriam2016 at #Duterte2016 , thus, giving Binay and Mar a greater chance of winning the presidential…</t>
  </si>
  <si>
    <t>Netizens angry to know that OFW who allegedly voted for Duterte but got Roxas in receipt turned... https://t.co/huyVyB9lGp</t>
  </si>
  <si>
    <t>#TV5Aksyon | Mar Roxas, inendorso ni Mayor Guia Gomez. Ulat ni @trish_roque #News5Aksyon</t>
  </si>
  <si>
    <t>Kada commercial nalang naririnig ko pandak, nognog! Leche binay! Kairita na.</t>
  </si>
  <si>
    <t>Binay blames gov't 'incompetence' for metro traffic #Halalan2016 #PiliPinasDebates2016   https://t.co/dcGa2ikQ0M https://t.co/4yVGsnTaNK</t>
  </si>
  <si>
    <t>Si Binay takam na takam na sa pera ng bayan oh!</t>
  </si>
  <si>
    <t>Mar Roxas for Ph????</t>
  </si>
  <si>
    <t>He doesnt look it pero he really gives intelligent answers. More sense than Roxas and Binay combined. #wantedpresident #Duterte</t>
  </si>
  <si>
    <t>@manila_bulletin walang susuko! Team BInay!</t>
  </si>
  <si>
    <t>ano po ang kinalaman ni Mar Roxas sa Mendiola massacre? mga militante, pseudomakabayans, #hindinaorient</t>
  </si>
  <si>
    <t>Tanga pala tong si Mar eh alam nman nya my drugs sa Davao but di sya ang huhuli ..Tang*nang Mar Roxas..?? Bka sya ang leader ????</t>
  </si>
  <si>
    <t>@_eivry1 So sina Mar, Miriam, saka Grace yung choices ko sa ngayon, ayoko si Binay kase di pa niya sinagot yung mga anomalya sa kanya...</t>
  </si>
  <si>
    <t>Walang ksalanan c VP Binay . Ang may ksalanan ay c Mar dahil magnanakaw tlaga c mar #OnlyBinayMagAangatSaTacloban</t>
  </si>
  <si>
    <t>Pacquiao: Binay destined to become president https://t.co/DCNgqb2Uy6 Oh Manny, you're gonna be such a mess in your post-boxing life</t>
  </si>
  <si>
    <t>HAHAHA ung bata kong pinsan memorized yung commercial ni binay! XD</t>
  </si>
  <si>
    <t>@alnikon_ how come binay poe mar have higher votes than mds whats up mga pinoy -_-</t>
  </si>
  <si>
    <t>HAHAHAHAHAHAHA! NA-BINAY KA! XDD https://t.co/svLN98PPZR</t>
  </si>
  <si>
    <t>@huhuhumba she deserves to be at least higher than Poe &amp;amp; binay... That's just mean that's she's at the bottom. ??</t>
  </si>
  <si>
    <t>walang makapantay sa kakayahan ni Binay!</t>
  </si>
  <si>
    <t>Preparation for 2nd presidential debate cited as reason why Binay cut short his campaign in Ilocos. (via @TheStandard_PH) #ImpactPhilippines</t>
  </si>
  <si>
    <t>@gringo_honasan bkit ka nkipagalyansa sa isang CORRUPT at MAGNANAKAW sa gobyerno na c Binay</t>
  </si>
  <si>
    <t>Mar Roxas&amp;amp;#039;s namesake withdraws from 2016 race https://t.co/LNc8VPi85D</t>
  </si>
  <si>
    <t>Pag isipan nyo mabuti. Hindi dapat iboto si duterte, VP Binay ang karapat dapat  PATAY KA KAY DUTERTE
#MambobolangDuterte</t>
  </si>
  <si>
    <t>BusinessWorld | The candidate who will get my vote  https://t.co/9qiKPcmHYS via @bworldph</t>
  </si>
  <si>
    <t>#MarRoxas</t>
  </si>
  <si>
    <t>I VOTE ROXAS #Halalan2016 Mar Daang Matuwid RORO RISING I'm sure Roxas is good. I'm not sure about yours.</t>
  </si>
  <si>
    <t>First time ko magrereact tungkol dito. Feeling ko si Poe ang mananalo dahil mahahati ang votes kay Duterte and Miriam. Pero wag naman sana ??</t>
  </si>
  <si>
    <t>No to Mar Roxas talaga ibang iba sumagot sa mga issues na laglag bala pinapabango ang LP kingina! #24oras</t>
  </si>
  <si>
    <t>Binay: I’m sorry ha. It’s not true. No factual basis sa allegation that I was not forthcoming. I appeared at least 5 times to speak</t>
  </si>
  <si>
    <t>@ABSCBNNews @Duterte4Pres16   mukhang may hokus pokus ah, biglang angat ni Roxas? ano yan BiAs na naman kayo ata. tsk! #Halalan2016</t>
  </si>
  <si>
    <t>THE STANDARD: UPDATE: Binay ranks second in Pulse Asia’s survey on presidential bets with 24%.</t>
  </si>
  <si>
    <t>Bakit dahil kay Binay may libreng cakes ang matatanda.</t>
  </si>
  <si>
    <t>VP Binay praises Puno work in UNA: He's really good - https://t.co/ehJv0gvo47 https://t.co/qVxngTedSB #Quezon #news</t>
  </si>
  <si>
    <t>Ang sakit isipin na mas mataas pa votes ni Binay kay santiago, ni Roxas kay santiago at ni poe kay santiago hay</t>
  </si>
  <si>
    <t>Srsly. I'm happy that BBM is leading, so stop wishing the LeniRo steals his place. That's just as bad as Mar Roxas becoming president ??????</t>
  </si>
  <si>
    <t>to binay and roxas, to end all these kaganapans: 5 seconds! walang malisya!</t>
  </si>
  <si>
    <t>Duterte is deserves to be a president of the PH. But what most I hate is the reason why he runs on Election is because of Poe. #Duterte2016</t>
  </si>
  <si>
    <t>Fuentebella, Villafuerte vow support for Binay https://t.co/yJsS8tHung #TheFilipinoVotes https://t.co/dWP4KS3CwX</t>
  </si>
  <si>
    <t>Roxas, iginiit na walang kinalaman ang LP sa pag-'boo' umano kay Binay sa Cebu #Eleksyon2016 https://t.co/p7T4F4t8ZN</t>
  </si>
  <si>
    <t>Bakit dahil kay Binay... naungkat ang corruption sa Makati?</t>
  </si>
  <si>
    <t>May bagong commercial nanaman si binay tss.</t>
  </si>
  <si>
    <t>Tapos while Binay was campaigning in front of people, some of the audience asked him different questions stating na against sila sa iyaha...</t>
  </si>
  <si>
    <t>"I AM A PCOS MACHINE AND MY PRESIDENT IS MAR ROXAS" Hahahaha mga madadaya! Wag ng magbotohan kung gaganyanin nyo rin naman.</t>
  </si>
  <si>
    <t>Naku Binay! Kung nognog ka wag mo kame idamay.</t>
  </si>
  <si>
    <t>MAR ROXAS: PCOS machine na bahala?</t>
  </si>
  <si>
    <t>Jusko kaya di umuunlad PILIPINAS puro kayo PANDARAYA.</t>
  </si>
  <si>
    <t>FOR GOD SAKE.</t>
  </si>
  <si>
    <t>KONSENSYA. I think wala na kayo nun.</t>
  </si>
  <si>
    <t>"Bahala kayo sa buhay niyo." 
- Mar Roxas</t>
  </si>
  <si>
    <t>Kaya pala double effort ang mga trolls ni Binay ngayon. Takot na takot na. . #changeiscoming #DuterteCayetano https://t.co/RLUSrm6GYN</t>
  </si>
  <si>
    <t>we know that the silent majority will win #RoxasRobredo #BayangMatuwid #WantedPresident</t>
  </si>
  <si>
    <t>Iboto niyo si Mar, iboto niyo si Poe, iboto niyo si Duterte or si Miriam, heck even Binay if you think he's worthy, just don't abstain</t>
  </si>
  <si>
    <t>@PJhongfeliciano Oo nga pandak nognog yan si binay hahahahahaha</t>
  </si>
  <si>
    <t>Don't vote binay or marcos please</t>
  </si>
  <si>
    <t>@iamchrislao tapatan natin ang us with our own! only binay ?? #facepalm #paalamPH</t>
  </si>
  <si>
    <t>Go vote for Binay and I promise to unfriend and block you on facebook haha</t>
  </si>
  <si>
    <t>Walang problema kung si Duterte o Poe manalo. Wag lang yung nevermind.</t>
  </si>
  <si>
    <t>Yung mga tweet Excited daw sila ulit sa Daang Matuwid! Taaeee! WALANG NANGYAYARI! #RoxasRobredo</t>
  </si>
  <si>
    <t>@kuyajoshuaa @CrstneChvz @cruz_kateashley @juneldelacruz19 @NicksChan637237 Wala e. Ganyan tayong mga anak ni binay</t>
  </si>
  <si>
    <t>You sound like a bot. Mar Roxas ako. Wala nang iba. ?????????? https://t.co/kF6J4dz7tR</t>
  </si>
  <si>
    <t>Pangalawa si mar roxas aba! Hahahaha halata ah</t>
  </si>
  <si>
    <t>Binay cites drop in La Union poverty https://t.co/cu2FvGFhT3</t>
  </si>
  <si>
    <t>@_torresfrancis Mention mo BINAY</t>
  </si>
  <si>
    <t>Me : Siguro lola si binay gusto mo i-vote for president... Lola: Leche. Ang pangit niya. Itim pa at ang liit.</t>
  </si>
  <si>
    <t>HHAHAHAHA NOGNOG?PANDAK?</t>
  </si>
  <si>
    <t>@SuperPatriiick Oraytttttttttttt! Ikaw ba yan Binay? HAHA</t>
  </si>
  <si>
    <t>RT binay 2016 go binay https://t.co/ZYAy633LV8</t>
  </si>
  <si>
    <t>Erice itinaggi na sila ang nasa likod ng tv ads laban kay vp binay @banderainquirer https://t.co/El5nAXqO1d</t>
  </si>
  <si>
    <t>NO to Mar Roxas #RememberYolanda #YolandaPH</t>
  </si>
  <si>
    <t>IN SHORT AYAW NI POE SA DAANG MATUWID!!!</t>
  </si>
  <si>
    <t>Today, let's start off with VP Binay. He's like a broken record of lies, isn't he? 
#PoliticsPH</t>
  </si>
  <si>
    <t>VP Binay goes back to roots for 73rd birthday https://t.co/Hr999gWs0z</t>
  </si>
  <si>
    <t>Natatawa ako sa Twitter.</t>
  </si>
  <si>
    <t>Only Binay biglang nagtrend noong mabalitaang tatakbo si Duterte HAHAHA!</t>
  </si>
  <si>
    <t>Kainis xD</t>
  </si>
  <si>
    <t>@clnpicache kamuka ni KOKEY yan si Binay</t>
  </si>
  <si>
    <t>Di mo maikumpara si duterte kay jejomar binay na korap, grace poe na hilaw pagkafilipino, mar roxas na iresponsable?? https://t.co/DopqqrtyhC</t>
  </si>
  <si>
    <t>unti-unti ng nananalo ang LP, sunod si Binay na target nila for plunder case, next is our beloved Miriam Santiago... https://t.co/zAPVYEmxvn</t>
  </si>
  <si>
    <t>Asan na @MARoxas yung sinasabi mong "Si MAR ROXAS NA PO ANG PANALO?" ?? 
#HalalanResults #DuterteMarcos ????????</t>
  </si>
  <si>
    <t>Talking about politics and elections on our way to Batangas and tita's convincing everyone to vote for Binay.</t>
  </si>
  <si>
    <t>Ano yung sinisigaw kapag natatapos mag speech si Binay? "ULING BINAY! ULING BINAY!" Di ko masyado marinig eh. 
#PiliPinasDebates2016</t>
  </si>
  <si>
    <t>bwesit yung gap si mar roxas commercial ! ah ! #GGVLaughAllYouCan</t>
  </si>
  <si>
    <t>Don't vote for Binay.</t>
  </si>
  <si>
    <t>Pag hindi si Mar si Binay kow</t>
  </si>
  <si>
    <t>RT @mgvtrb: Mar Roxas is the only one giving definite answers, not just motherhood statements. https://t.co/1hxWvpITUw</t>
  </si>
  <si>
    <t>A decision that says foundlings are not natural-born citizens affects not only Grace Poe. Natural-born... https://t.co/AVpWgDE0qV</t>
  </si>
  <si>
    <t>VP Binay says allegations would backfire to accusers #Eleksyon2016 https://t.co/sFbD3RdU5v https://t.co/UUeQnkzNn9</t>
  </si>
  <si>
    <t>"Pagmamalaki ni VP Binay, mahusay makipag-usap sa masa si Alma Moreno."
Sasabihin ko sana mag-community... https://t.co/ZXR7tbFRfE</t>
  </si>
  <si>
    <t>Nakakabeast mode naman. Di ka pa nga botante, Grace Poe for 2016 ka na agad agad? ????</t>
  </si>
  <si>
    <t>Putang ina mo Mar Roxas hindi mu nga magawang buntisin si Korina, daang matuwid pa kaya. Ang sabihin mo daang maTUWEED!!! ??</t>
  </si>
  <si>
    <t>Wag kang makabahala na si DUTERTE Ang mananalo! Tandaan mo billion ang hawak ni ROXAS</t>
  </si>
  <si>
    <t>None other than MAR ROXAS! ??????</t>
  </si>
  <si>
    <t>#AyawSaDILAW ? https://t.co/lLnOMCpolW</t>
  </si>
  <si>
    <t>Hasn't conceded</t>
  </si>
  <si>
    <t>Binay inakusahan ang administrasyon ng  ‘legalized vote-buying’: INAKUSAHAN ng kampo ni Vice President Jejomar... https://t.co/L2TPsBOtQQ</t>
  </si>
  <si>
    <t>bt ayaw nyong lumaban ng patas ! kotang kota na c trillanes at roxas jusme !</t>
  </si>
  <si>
    <t>@ABSCBNNews kht kayo mismo alam nyo kung anong gngwa nyo kay @VPJojoBinay kaya wag kame.. binay pa din! #PHVoteBinay</t>
  </si>
  <si>
    <t>RT @JAYROBBY: Miriam Santiago and Bongbong Marcos. All the way.
Sa away ninyo at sa gusto, sila na ang the best sa mga choices.
Wag magulo.</t>
  </si>
  <si>
    <t>Nahihilo na ko kay Binay. Lakad ng Lakad. #PiliPinasDebates2016 #PHVoteDuterte #Halalan2016 #DuterteForPresident</t>
  </si>
  <si>
    <t>VIDEO: VP Binay and other officials attend the unveiling of the memorial for the victims of #Yolanda. @sunstaronline https://t.co/qh9DEzUfH8</t>
  </si>
  <si>
    <t>#TV5AksyonsaTanghali | VP Binay, itinigil muna ang pangangampanya bilang paghahanda sa susunod na debate</t>
  </si>
  <si>
    <t>Ay grabe si Binay, nandamay pa sa pagka-nognog nya.?? #NoToBinay</t>
  </si>
  <si>
    <t>Mahina c Mar Roxas sa Mindanao</t>
  </si>
  <si>
    <t>Nakakasira ng araw ung picture ni Binay sa Jollibee with some locals fr Cabanatuan. -___________- #fliptable</t>
  </si>
  <si>
    <t>Only Binay only binay XD</t>
  </si>
  <si>
    <t>@raachelleele hays ikaw pala yung nawawalang pamangkin ni binay</t>
  </si>
  <si>
    <t>5 for the win. Mar Roxas forever https://t.co/C9rH7wME7V</t>
  </si>
  <si>
    <t>prof: who do you think is the modern day rizal?</t>
  </si>
  <si>
    <t>kupal 1: Manny Pacquiao</t>
  </si>
  <si>
    <t>kupal 2: Jejomar Binay</t>
  </si>
  <si>
    <t>kupal 3: Rodrigo Duterte</t>
  </si>
  <si>
    <t>king ina.</t>
  </si>
  <si>
    <t>RT @punyeta_quotes: Pag natalo sa eleksyon, Alma and Binay be like: 
Alma: ????
Binay: ????</t>
  </si>
  <si>
    <t>only binay only binay hahahaha lss meh</t>
  </si>
  <si>
    <t>Binay blah blah blah hahaha! #PiliPinasDebate2016</t>
  </si>
  <si>
    <t>@tweety27c @macronikki Last term na nya kasi kaya nagbakasakali. I like the way he handled Binay's hearing but not his VP ambition.</t>
  </si>
  <si>
    <t>Binay not throwing in the towel yet https://t.co/GgUT6ChNEZ https://t.co/nPxpMdRiyw</t>
  </si>
  <si>
    <t>Hindi ka iiwan ni Binay. #onlybinay  https://t.co/FfedS2vJYu</t>
  </si>
  <si>
    <t>Pacquiao: Binay destined to become president https://t.co/iglXBs1cVF https://t.co/YOEk9SHJGg</t>
  </si>
  <si>
    <t>RT @kuchikupz: Puro kaplastikan ads ni Mar at Binay.. Bakit ba kc wala pang ad si @senmiriam halata tuloy kung sino ang nagnanakaw ng kc ma…</t>
  </si>
  <si>
    <t>"kahit anong pagod at hirap na dumating abot hangng tenga ang ngiti ni VP Binay dahil sa suporta niyo.
OnlyBinay</t>
  </si>
  <si>
    <t>Bwiset saan nagpa renounce ng citizenship tong si Grace Poe???!</t>
  </si>
  <si>
    <t>YES OR NO LANG BINAY!!! BOPOLS</t>
  </si>
  <si>
    <t>Wag niyo ipalabas yung nognog commercial ni binay kapag otwol nakakawalang gana</t>
  </si>
  <si>
    <t>VP Binay ready for takeoff; to inspect Lando-stricken areas in Isabela today | @jv_arcena https://t.co/y9xW6wZCoG</t>
  </si>
  <si>
    <t>Yan ooh nag rarap nanaman si Binay ??????</t>
  </si>
  <si>
    <t>@sandradarada pati ba naman si Binay papi narin HAHAHAHSHA</t>
  </si>
  <si>
    <t>Kalahating tanga rin tong si mar roxas eh hahaha</t>
  </si>
  <si>
    <t>#BOOBAtanteReport: Senior Citizen na bumoto kay Jejomar Binay hindi na ikinagulat na overpriced cake ng Goldilocks ang nasa resibo. Charot!</t>
  </si>
  <si>
    <t>What's the problem, my Padawan? Arrogant, Mar Roxas is. Concede to Grace, he must. https://t.co/3KmByxIbUW</t>
  </si>
  <si>
    <t>Banayo: Kung idedescribe ko si Mar Roxas mula noon hanggang ngayon: maligalig. #SpecialOnSaturday @dzrhnews @sarchavez</t>
  </si>
  <si>
    <t>Ombudsman's decision a 'calculated attack,' says Binay camp - Philippine Star https://t.co/EcH2fZDUdz</t>
  </si>
  <si>
    <t>Duterte not surprised by report on Binay’s wealth | Cebuano News Live https://t.co/CaczwFrdSh #TheFilipinoVotes</t>
  </si>
  <si>
    <t>Samokas "bakit dahil kay binay" ????????</t>
  </si>
  <si>
    <t>si binay</t>
  </si>
  <si>
    <t>Nandamay pa tong si binay ??????</t>
  </si>
  <si>
    <t>You're just burning yourselves, Mar and Binay.
#PiliPinasDebates2016</t>
  </si>
  <si>
    <t>Re: platform - I see Binay as tax &amp;amp; spend; Roxas as tax but don't spend; Grace as do not tax but spend.  The rest need fiscal direction.</t>
  </si>
  <si>
    <t>marami talagang naniniwala kay binay go @VPJojoBinay</t>
  </si>
  <si>
    <t>iangat ang pilipinas sa kahirapan</t>
  </si>
  <si>
    <t>@amitalegaspi @gmanewsbreaking</t>
  </si>
  <si>
    <t>Miriam = President</t>
  </si>
  <si>
    <t>Leni = VP</t>
  </si>
  <si>
    <t>Duterte = DILG/BuCor</t>
  </si>
  <si>
    <t>Mar = naiwan sa laylayan</t>
  </si>
  <si>
    <t>Binay = uling na</t>
  </si>
  <si>
    <t>Poe = still in Senate being the pristine tita.</t>
  </si>
  <si>
    <t>Anong mga website ang nakakasama sa sangkatauhan? — website ni mar roxas https://t.co/5tps3AhLQ7</t>
  </si>
  <si>
    <t>Senators Drilon, Sotto, Angara, Binay, Villar, Honasan, Legarda atbp dumalo sa Necro Service | @chonayu1  https://t.co/jGGprDM07u</t>
  </si>
  <si>
    <t>THE STANDARD: UPDATE: Vice Pres. Jejomar Binay’s camp points to Mar Roxas as the top spender when it comes to advertisements.</t>
  </si>
  <si>
    <t>Why people are drawn to Duterte https://t.co/fhV922insB</t>
  </si>
  <si>
    <t>@cedrisse_ @jerylllove @KBBritania Hindi ga nagbayad si Binay? Haha. ??</t>
  </si>
  <si>
    <t>@jvincentmt18 si Binay basi partz hahahahaha ulol</t>
  </si>
  <si>
    <t>Pag gising mo si Binay nanaman makikita mo sa news, plus nag rarant nanaman about the traffic cause by APEC.</t>
  </si>
  <si>
    <t>shut the fuck up po Binay</t>
  </si>
  <si>
    <t>I hope people of this country #Pilipinas will see that this guy #binay is an evil, liar and corrupt! #notobinay https://t.co/A9RzSKreqb</t>
  </si>
  <si>
    <t>RT @UlulYou: Pnoy - Tuwid na daan</t>
  </si>
  <si>
    <t>Katoliko - Hindi …</t>
  </si>
  <si>
    <t>Tanginamoka Binay, ikaw si "Nog-nog", wag mo kaming idamay.</t>
  </si>
  <si>
    <t>RT @jorgeyfabia: meet mar roxas. Nov. 2, 2015 1pm at Mangaldan Public Market</t>
  </si>
  <si>
    <t>Binay please stay in Makati. Since it's the only place you advertise</t>
  </si>
  <si>
    <t>Liberalized scholarships vowed under Binay admin https://t.co/YltZNOArB2</t>
  </si>
  <si>
    <t>The charges...that Binay allegedly committed while he was mayor...carry penalties ranging from removal from office, fines and imprisonment.</t>
  </si>
  <si>
    <t>VP Binay to kick off campaign in Mandaluyong  https://t.co/AgRe30HlEF</t>
  </si>
  <si>
    <t>Si Binay puro Makati! Yan lang ba nagawa mo bilang Vice President? Sana nag Mayor ka nalang talaga! #PiliPinasDebates2016</t>
  </si>
  <si>
    <t>RT @Politiko_Ph: Ahead of APEC meet, Miriam brings EDCA resolution to plenary for debates
https://t.co/jlYvVx2ICZ
@senmiriam @senatePH @ape…</t>
  </si>
  <si>
    <t>Duterte gets called</t>
  </si>
  <si>
    <t>Me: boooooo!</t>
  </si>
  <si>
    <t>Ate: woooo!</t>
  </si>
  <si>
    <t>Poe gets called:</t>
  </si>
  <si>
    <t>Me: wooooo!</t>
  </si>
  <si>
    <t>Ate: Ulol!</t>
  </si>
  <si>
    <t>RT @mvrc_crndng: "Matagal nang may sunburn si Binay, narinig mo ba syang nagreklamo?"</t>
  </si>
  <si>
    <t>RT @ManilaConyos: Daming sumingit sa voter's registration today. Naka-Binay shirt pa naman. Sarap sagasaan. Kakaburat</t>
  </si>
  <si>
    <t>My GRADES are DARKER than Binay's skin, UNCLEAR like Poe's citizenship, FUNNIER than Roxas' stupidity, &amp;amp; HOPELESS like Duterte's candidacy..</t>
  </si>
  <si>
    <t>Mar Roxas with LAMBAT SIBAT volunteers  https://t.co/d076wX15cD</t>
  </si>
  <si>
    <t>@ABSCBNNews Hindi na natapos. Mga mali naman! Puro paninira kay sir binay! Hay nako #PHVoteBinay</t>
  </si>
  <si>
    <t>Go PNoy! Ganyan talaga si VP Binay, masam ugali ?? Corruption iniisip eh. #inthenews #TVPatrol</t>
  </si>
  <si>
    <t>sa sobrang daming pera ni binay pwede syang mag hire ng hacker na pwedeng ipang daya sa election kilos po @COMELEC</t>
  </si>
  <si>
    <t>Amen, the voters who voted for Binay should be held liable for his crimes for contributory negligence. #PHVote  https://t.co/7uqnTGJ5uF</t>
  </si>
  <si>
    <t>DUTERTE vs POE lang yan. Kaya wag ka ng umepal Mar.</t>
  </si>
  <si>
    <t>Bombo Radyo Philippines - Kapangalan ni LP standard bearer Mar Roxas, nag-withdraw sa kandidatura https://t.co/WGnLtyoxEg</t>
  </si>
  <si>
    <t>#FlashbackFriday Mula noon hanggang ngayon di sumipot at nanagot si Binay #TatakBinay VIDEO: https://t.co/2zpEh4qk9q https://t.co/SuuEGbdQmt</t>
  </si>
  <si>
    <t>@andelore_ sadly, i think it's just gonna be a battle between binay, duterte and binay tapos puro dayaan na naman mangyayari so typical</t>
  </si>
  <si>
    <t>Yolanda rehab, binatikos ni VP Binay https://t.co/iMeAlQA5LV</t>
  </si>
  <si>
    <t>RT @xpeanutgalleryx: 'thru Limlingan Binay tapped former profs of Asian Institute of Management, getting tips on how he shld market self as…</t>
  </si>
  <si>
    <t>#Binay claims Aquino Admin failed to boost agriculture sector, infra, food security and tourism sector. @manila_bulletin #PHBizCon</t>
  </si>
  <si>
    <t>Hahaha ?? Basag ka nanaman Mar ????</t>
  </si>
  <si>
    <t>Si BINAY Ang mananalo ?????? #Binay2016 #BinayForPresident #OnlyBinay #PilipinasDebates2016</t>
  </si>
  <si>
    <t>Im so pissed! For those who paid by Mar "Maruhas" Roxas For making fake and negative articles about Rodrigo "Digong" Duterte. F*ck you all????</t>
  </si>
  <si>
    <t>oily binay ! ??</t>
  </si>
  <si>
    <t>? Poe's composure.</t>
  </si>
  <si>
    <t>? Miriam's intellectual skills.</t>
  </si>
  <si>
    <t>? Duterte's laughable witticism.</t>
  </si>
  <si>
    <t>? Binay &amp;amp; Mar's kasinungalingan.</t>
  </si>
  <si>
    <t>BINAY: this is ur fault tho, noy
PNOY: how is it my-
BINAY: look now alan peter's crying
ALAN PETER: IM NOT CRYING IM JUST ALLERGIC TO JERKS</t>
  </si>
  <si>
    <t>Magkalaban si Sen. Miriam at Duterte? Hmmm. Di ba pweding kampi nalang? Running mates ganon.</t>
  </si>
  <si>
    <t>@interaksyon @VPJojoBinay parating na ang pagbabago jan na si VP Binay</t>
  </si>
  <si>
    <t>mga apo pili pa rin kayo.
roxas, poe, binay to duterte: your joke is immoral sin.
duterte to roxas , poe binay : u corrupts mortal sin. ????????</t>
  </si>
  <si>
    <t>Seeing the ranking, Roxas &amp;amp; Binay on top of Miriam, made me realize how really stupid some Filipinos are. All tea, no shade.</t>
  </si>
  <si>
    <t>PLEASE @MARoxas. NOT GRACE. EITHER YOU OR @senmiriam. BUT NOT GRACE. PLEASE NAMAN. DO NOT GIVE WAY. YOU DID THAT 6 YEARS AGO, TAMO NANGYARI.</t>
  </si>
  <si>
    <t>@Nico_CAN_DO however, their PR methods are laughable. I mean, do they really think Filipinos are that stupid? Even Binay's doing a better PR</t>
  </si>
  <si>
    <t>Binay = no</t>
  </si>
  <si>
    <t>Roxas = no</t>
  </si>
  <si>
    <t>Duterte? Hmmm. We'll see next week.</t>
  </si>
  <si>
    <t>Tangina si Kai pala ... dapat pala si Binay na lang ang binoto natin kakasura. https://t.co/PYhsy96xVU</t>
  </si>
  <si>
    <t>Mar Vs Binay? As if I care</t>
  </si>
  <si>
    <t>[TOP STORIES] Mar parries Binay camp’s criticism https://t.co/K19RiUXJeG | via Journal Online</t>
  </si>
  <si>
    <t>Kay VP Binay hindi na tayo maghihirap.</t>
  </si>
  <si>
    <t>grace poe: ayaw natin ng gobyernong manhid...</t>
  </si>
  <si>
    <t>pati ba naman gobyerno manhid??? ang sakit sakit na kasi ehhh</t>
  </si>
  <si>
    <t>Binay on PNoy admin's underspending: Delayed spending, delayed governance #IkawNaBaBinay (via @dzbb) #OnlyInThePhilippines</t>
  </si>
  <si>
    <t>them to paolo roxas and son of binay: "you can't sit with us" ???? hahahahahaha https://t.co/FzoWePYkoH</t>
  </si>
  <si>
    <t>just finished watching a 45-minute interview of Sen. Miriam Santiago. not a single second has been put to waste. ????</t>
  </si>
  <si>
    <t>I am very disgusted by the reports that Mar Roxas came out of the receipt instead of Duterte. Yuck. Desperate people, hungry for power.</t>
  </si>
  <si>
    <t>RT @iamdinacruz: Mas kadiri kaya si Binay kesa sa putik! #imho  https://t.co/h5TrfEzfpM</t>
  </si>
  <si>
    <t>Hahahahaha! Di ko alam kung matatawa o nabubwiset o maaawa ako sa jingle na
? ??Only Binay, only Binay??</t>
  </si>
  <si>
    <t>sinayang lang nung friend ko boto niya. si mar roxas ba naman binoto</t>
  </si>
  <si>
    <t>Filipono mamili ka: Democracy o dictatorship?</t>
  </si>
  <si>
    <t>Roxas - Democracy</t>
  </si>
  <si>
    <t>Duterte - Dictatorship</t>
  </si>
  <si>
    <t>Lahat ng barangay health center kumpleto ng gamit, gamot, libre sa mahirap tulad sa Makati -Binay #Halalan2016 #PiliPinasDebates2016</t>
  </si>
  <si>
    <t>Binay - manunula. Motto: I feel you. Un bang dinanas na nya lahat ng kahirapan sa mundo. Bhala na sya sa inyo, saan kaya kukunin ang budget?</t>
  </si>
  <si>
    <t>CamSur's biggest political dynasties, Fuentebellas &amp;amp; Villafuertes, endorse VP Binay, UNA senatoriables | @jv_arcena https://t.co/E0EUElzHW6</t>
  </si>
  <si>
    <t>If anyone not named Mar Roxas wins, Pnoy should go to jail. WHERES THE YOLANDA CASH BRO?</t>
  </si>
  <si>
    <t>Why Miriam for president? BECAUSE NOT ROXAS, BINAY, POE AND DUTERTE #miriamforpresident</t>
  </si>
  <si>
    <t>NAIINIS NA KO SA AD NI BINAY HA ?? MEMORIZE KO NA LANG YUNG "Nognog Pandak Laki sa Hirap" ??</t>
  </si>
  <si>
    <t>Poe: Dalawa lang ang landas na pwedeng tahakin: ipagmalaki, kadiliman. Ayaw na natin ng gobyernong manhid. #PiliPinasDebates2016</t>
  </si>
  <si>
    <t>Bakit ba napaka desperado mo na, Mar Roxas? #AyawSaDILAW</t>
  </si>
  <si>
    <t>@april_410 hindi ko kasi nakikita may ads si duterte lagi kasi pinakita si binay and mar lang #VoteKathrynFPP #KCA</t>
  </si>
  <si>
    <t>Oo kay Mayor ako sumuporta pero nalungkot ako dahil mas mataas pa si Poe, Roxas at Binay kay Sen.Miriam ?? Sorry Sen.Miriam! ??</t>
  </si>
  <si>
    <t>Dagdag stress ka lang. Ibagsak mo nalang ako kung bagsak! Dami mong drama! Ikaw ba si Binay? ?????? Tatlong sapak para sa'yo!</t>
  </si>
  <si>
    <t>Reelectionist Sen. Sotto says he has no arrangements yet w/ VP Binay to campaign but will show up in Honasan sorties | via @jeffcanoy</t>
  </si>
  <si>
    <t>@ThirdyyyX So wag kame Binay!!</t>
  </si>
  <si>
    <t>VP Binay's camp: PNoy admin didn't do anything to fight poverty. Binay's rants are empty. 1.5M 4P recipients have beaten poverty #politicsph</t>
  </si>
  <si>
    <t>Ang Anak ng Panday Starring Grace Poe. Showing on May 9!</t>
  </si>
  <si>
    <t>PUTA PURO AMA AMA AMA! #PiliPinasDebates2016</t>
  </si>
  <si>
    <t>Poe: Pinakamadilim ang gabi bago mag-umaga. Totoo, maraming kulang sa administrasyong ito pero hindi ito pinakamadilim #PiliPinasDebates2016</t>
  </si>
  <si>
    <t>Yung feeling na Roxas ka but majority of your relatives are Duterte and you don't want to get into an argument with them ????</t>
  </si>
  <si>
    <t>"Grace Poe: Gobyernong May Puso"
Kaya 'di umuunlad eh, puro puso. Samahan niyo naman ng utak. #Election2016</t>
  </si>
  <si>
    <t>Andaming alam ni Binay puro siya puna sa pangulo diba dapat isa siya sa mga tumutulong para mapaunlad ang Pinas</t>
  </si>
  <si>
    <t>Bakit dahil kay binay... ????</t>
  </si>
  <si>
    <t>Amoy talo po si mar roxas mo @imdanielpadilla pakyuu po shut up ka nlng kase di ka marunung kumanta ??</t>
  </si>
  <si>
    <t>Puro binay naman ang news.</t>
  </si>
  <si>
    <t>Mar Roxas offers to help Mar Roxas https://t.co/LZaRHI2GOw | via INQUIRER</t>
  </si>
  <si>
    <t>Mar Roxas for the win!! https://t.co/KqIFPzJakS</t>
  </si>
  <si>
    <t>How was VP Binay able to buy three properties even as a young and poor law student? #NotoBinay https://t.co/cGtryUumos via @raissawriter</t>
  </si>
  <si>
    <t>a:kamukha mo si vice?
s:ganda?
a:hindi, vice president binay
????????????</t>
  </si>
  <si>
    <t>Binay presidency will worsen government corruption – Duterte https://t.co/UgfoApDrGf</t>
  </si>
  <si>
    <t>#2yearsAfter Pumuti si BINAY! HAHAHAHA</t>
  </si>
  <si>
    <t>This is heartbreaking for all the wrong reasons. #LeniOnMMK #MMKIna #RoxasRobredo2016 #ABSCBNFAIL</t>
  </si>
  <si>
    <t>The hypocrisy of Binay, Mar, and Poe about the "rape joke". https://t.co/aYW6zk1Ow7</t>
  </si>
  <si>
    <t>RT @ABSCBNNews: Alma Moreno OK despite being bashed over TV interview: Binay #Halalan2016 https://t.co/XyoJ4mhFQU https://t.co/Tug7RNeH0m</t>
  </si>
  <si>
    <t>Paasa si Binay kanina.Nag escape na kami sa klase para lang makita siya.Pero wala!3 hours ho yun??????</t>
  </si>
  <si>
    <t>Tanggap naman na kahit di manalo si Miriam pero ang di ko Tanggap ung Panghuli sya at Mas nangunguna pa si Binay at Roxas..</t>
  </si>
  <si>
    <t>Akala ko si mar roxas yung lalabas sa resibo ng boto ko eh, buti nlng hindi????</t>
  </si>
  <si>
    <t>Binay's proposed income tax exemption ‘good for the masses’ #PHvote https://t.co/UvGUrgX9QL https://t.co/msJh1dEEIz</t>
  </si>
  <si>
    <t>Senator Binay reiterates call to ban selling firecrackers to minors @UNTVLife @untvradio1350 @SenatorBinay</t>
  </si>
  <si>
    <t>Binay continue to break the poverty cycle.</t>
  </si>
  <si>
    <t>PPCRV Presidential candidate results: (PARTIAL) as of 6:38
1 - DUTERTE-1,876,138
2 - POE- 1,080,183
3 - ROXAS-... https://t.co/JRUq51ia55</t>
  </si>
  <si>
    <t>All 3 justices ruled against Poe's disqualification while all senators, except Binay, ruled in favor of her. What if this were in the SC?</t>
  </si>
  <si>
    <t>Grace Poe + VP Binay are all talk. What have they really done for the dead? I’m for Mar Roxas, but for me: let’s be caution about Binay, Poe</t>
  </si>
  <si>
    <t>Binay para kang si dabid nakakaumay</t>
  </si>
  <si>
    <t>Para dun sa maiitim, ramdam tayo ni Binay!!! Mabuhay mga nognog! Nognog pero may nagawa. HAHAHAHA! ??????</t>
  </si>
  <si>
    <t>Eto si Binay</t>
  </si>
  <si>
    <t>Kurakot siya</t>
  </si>
  <si>
    <t>Minaliit niya ang mga guro</t>
  </si>
  <si>
    <t>Ginawa nya tayong pandak at nognog</t>
  </si>
  <si>
    <t>WAG TULARAN.</t>
  </si>
  <si>
    <t>#NogNogHambog https://t.co/lD9oXtEpmE</t>
  </si>
  <si>
    <t>Sino so Nognog. Si Nognog ang may nahimo na pero makawat man. Sis. Ayaw ako Binay! Hanggang Makati ka lang. Wara ka man as VP</t>
  </si>
  <si>
    <t>Woohhhhh, Duterte!! ??????</t>
  </si>
  <si>
    <t>buti pa kay poe at escudero walang maiiwan.. walang "he left me hanging" hahahahahahahah https://t.co/2B66tlJnLF</t>
  </si>
  <si>
    <t>Bakit nga ba binay? Dahil sa pangungurakot? Haha</t>
  </si>
  <si>
    <t>#NEWSROOM5 | SASAKYAN NI VP BINAY, ILIGAL DAW NA NAKA-PARK SA SEMENTERYO
For more videos, visit us at... https://t.co/kDg00w5Ff4</t>
  </si>
  <si>
    <t>#TV5Aksyon | Binay, hindi makapagsalita tungkol sa katiwalian kay Duterte #BilangPilipino #news5aksyon</t>
  </si>
  <si>
    <t>i dont need elite Mar Roxas, Corrupt Binay, American Poe, ill rather go for a trash mouth but a true leader in its finest PRESIDENTE DUTERTE</t>
  </si>
  <si>
    <t>May anak ba tong babae si DUTERTE? Para kasing wala eh! #OnlyBinayAgainstRape</t>
  </si>
  <si>
    <t>“@DZMMTeleRadyo: VP Binay sa 2016: Wala pang ka-tandem, kulang pa sa senatorial slate beeeeehh buti nga!!! @NoToBinay2016</t>
  </si>
  <si>
    <t>Happy Easter!</t>
  </si>
  <si>
    <t>LP na po si Binay. #PHVoteBinay</t>
  </si>
  <si>
    <t>(Photo not mine) https://t.co/WKMvBgTJbL</t>
  </si>
  <si>
    <t>Kapag naririnig ko palang pangalan ni Mar Roxas at Leni Robredo tumatayo na mga balihibo ko. ????</t>
  </si>
  <si>
    <t>#Binay you talk too much about lost opportunities and failures of the current gov. Sir, aren't you the Vice Pres? What've you done as VP??</t>
  </si>
  <si>
    <t>pag si Binay na wala na talagang tax 30k pababa oha! #OnlyBinay #OnlyBinayIlocusSur #GoBinay</t>
  </si>
  <si>
    <t>Puro kana naman MAKATI Binay!!! You're also a Vice President of the Philippines! Ano bang nagawa mo ha? pwe! #PiliPinasDebates2016</t>
  </si>
  <si>
    <t>I can't wait for Binay to get grilled on a presidential debate [and still win anyway].</t>
  </si>
  <si>
    <t>Mar roxas asking gracepoe to join  him Aba walang kwenta yan di marunong lumaban magisa ganyan presidente ba ang iboboto duwag! #AyawSaDILAW</t>
  </si>
  <si>
    <t>I liked a @YouTube video https://t.co/mbC6J4sKPN OFW VOTES FOR RODY DUTERTE, VCM PRINTS MAR ROXAS ON RECEIPT</t>
  </si>
  <si>
    <t>Reporter : Sino po dapat mag take ng responsibility (laglag-bala)</t>
  </si>
  <si>
    <t>Mar Roxas : Paano naging problema ng gobyerno yon.</t>
  </si>
  <si>
    <t>Gago talaga 'to PUTA.</t>
  </si>
  <si>
    <t>Poor Binay. https://t.co/JYhHX3cZDH</t>
  </si>
  <si>
    <t>It must have been so painfully surprising to see that support consistenly fail to lift the ratings of Mar Roxas. https://t.co/NS9vGNC54r</t>
  </si>
  <si>
    <t>"Sinong tutulong kay nognog kundi ang nognog din." WTF. SERYOSO BA TONG AD NI BINAY. DI KO KINAYA.??????</t>
  </si>
  <si>
    <t>Masakit Isipin na mas Nahihigitan pa nila Mar Roxas at Jejomar Binay si Senator Miriam. :(</t>
  </si>
  <si>
    <t>Ano yan Binay??? Sagutin mo yung tanong!!!!</t>
  </si>
  <si>
    <t>@hazelnot_ @ynabelles only binay only binay</t>
  </si>
  <si>
    <t>Binay visits LP mayor in Parañaque, accuses LP of vote-buying https://t.co/FjGgB0SE6U</t>
  </si>
  <si>
    <t>Roxas to Poe both of should give way! Suportahan nyo si Duterte at magtulungan s ikakaayos ng bansa! Gnyan ang totoong magpagmmhl s bansa!</t>
  </si>
  <si>
    <t>Baka pag gising ko bukas nangunguna na si Mar Roxas haa ????</t>
  </si>
  <si>
    <t>#Roxas not worried about #PNoy veto on #SSS pension affecting 2016 bid https://t.co/5OeBEkuZRi @MARoxas https://t.co/6P0HySDTNm</t>
  </si>
  <si>
    <t>RICH KID: SINO GUSTO NG PERA?</t>
  </si>
  <si>
    <t>BINAY: AKO. WALA KAMING PERA .POOR KID LANG AKO.KAILANGAN KO NIYAN PAMBILI NG GLUTATHIONE</t>
  </si>
  <si>
    <t>Am I the only one annoyed whenever Mar Roxas speaks?Notice his ingenuity thru his body language and tone of voice #WantedPresident MarRoxas</t>
  </si>
  <si>
    <t>Ang tapang nung nagsalita sa TV na wag iboto si Mar Roxas ah? ??</t>
  </si>
  <si>
    <t>To all my friends who will vote for Mar Roxas and Leni Robredo. You are very blinded, sobrang saya niyo pa na mag... https://t.co/l2YM3bcoSF</t>
  </si>
  <si>
    <t>grabe yung meme kay binay hahahhahahahah</t>
  </si>
  <si>
    <t>Nakakainis panoorin yung mga patalastas ng mga pulitiko lalo na yung kay binay ??hindi kasi maiwasan eh ????</t>
  </si>
  <si>
    <t>Rapid Grace Poe supporters blaming the results of the elections on Mar. Tangina niyo, pareho silang hindi umatras.</t>
  </si>
  <si>
    <t>OKEY NA SANA EH!!</t>
  </si>
  <si>
    <t>PINAKITA PA SA COMMERCIAL SI MAR ROXAS!! BWISET! #KMJS11</t>
  </si>
  <si>
    <t>@TheManilaTimes ilalabas na ni VP Binay para matigil na ang fake allegations!</t>
  </si>
  <si>
    <t>I am not pro or anti Pnoy but damn this news about Binay.</t>
  </si>
  <si>
    <t>HAY NAKO, BINAY. NASA SAN SIMON, PAMPANGA KA NA PALA. TSK. https://t.co/fQgthFt2Pb</t>
  </si>
  <si>
    <t>Binay, Grace, Mar top TV ad spenders in 2015: Nielsen https://t.co/jsExGLIruj #Halalan2016 https://t.co/n0yPlRYsnY | via ABS-CBN News</t>
  </si>
  <si>
    <t>RT @roilogolez: Pulse Asia rating for period Oct 18-29 read by Anthony Taberna today:</t>
  </si>
  <si>
    <t>Poe 39</t>
  </si>
  <si>
    <t>Binay 24</t>
  </si>
  <si>
    <t>kahit anung gawin nila sayo VP Binay wala silang magagawa kung hindi manira.</t>
  </si>
  <si>
    <t>Pag si binay angs naupo. Sinabi nya na iaatras nya ang kaso against china https://t.co/irfEtePF8T</t>
  </si>
  <si>
    <t>DATABOX: If Binay spent his own money on pol ads, he would be on deficit spending by P989M https://t.co/mVsACPNeQJ https://t.co/AyX8w3tOTa</t>
  </si>
  <si>
    <t>The more they bash on Duterte, the more they prove of how scared they are of losing to him. #DearBinay #DearRoxas #DearPoe #FACT</t>
  </si>
  <si>
    <t>5Ps ka din gaya ni binay...hmmm...wala na! hindi na maghahanap ng trabaho si juan tatanggap na lang ng 5Ps...ayos! ?? https://t.co/mmzO19wAkR</t>
  </si>
  <si>
    <t>Trillanes: Poor turning blind eye on Binay’s lies, corruption https://t.co/RjCZkl24EB</t>
  </si>
  <si>
    <t>RT @EyaaaaRules: Tangina ni Binay panay tawag ng AmGirl kay Grace Poe, eh siya Nigga eh. HAHAHAHA ?????</t>
  </si>
  <si>
    <t>English: "Omg you guys Binay is lit!"
Tagalog: "Hala kayo sunog si Binay!"</t>
  </si>
  <si>
    <t>iboto na si VP Binay wag lang si MaREHAS</t>
  </si>
  <si>
    <t>Binay, over 10 million votes behind Duterte, still won't concede https://t.co/df7tRO1THb</t>
  </si>
  <si>
    <t>Di ganun kalaki ang kalamangan. DU30 vs RoxasRobredo camp??</t>
  </si>
  <si>
    <t>Dami namang ad nitong si binay! Jusko!</t>
  </si>
  <si>
    <t>Takuza, Tagay at Kung Bakit May Tulog si Mar Roxas https://t.co/hCh3lIqJEv via @societyofhonor</t>
  </si>
  <si>
    <t>Given, nangunguna si Mayor pero ako nalulungkot ako kasi si Poe, Roxas at Binay mas mataas kay Mamang MDS? Idagdag pang si Pacman nasa 12 :(</t>
  </si>
  <si>
    <t>Binay takes swipe at Poe https://t.co/WvszHv2mtZ via @ABSCBNNews</t>
  </si>
  <si>
    <t>When Mar Roxas ranked #2</t>
  </si>
  <si>
    <t>me be like** #DayaangDILAW #Election2016 ???????? https://t.co/bLzvoddzvy</t>
  </si>
  <si>
    <t>Naiirita ko dun sa commercial ni Binay bad trip -_-</t>
  </si>
  <si>
    <t>@TgGuingona Looking forward on their move once Binay's account are considered laundered money! Abangan!</t>
  </si>
  <si>
    <t>Q- sigurado bang walang mga kabit si binay at roxas? Puro respect women kuno nababasa ko against #Duterte  #RapeIsNotAJoke</t>
  </si>
  <si>
    <t>Hi, Mar Roxas. Once you were 7 years old, but you never grew up.</t>
  </si>
  <si>
    <t>@cpagpasa nakakatawa si Roxas parang nakikita na nya ang pagkatalo nya. Parang takot sya kay Duterte kung sakaling sya ang manalo.</t>
  </si>
  <si>
    <t>@gmanews very short kc pro-DUTERTE pero pag antI ang haba ng report nyo! Haay GMA biasedPoe kayo at MAraming reporters nyo!</t>
  </si>
  <si>
    <t>RT @exoftnamja: SA LAHAT NG MGA TEAM WALANG IPON DIYAN ALAM NYO NA KUNG SINO TAKBUHAN NYO SI BINAY! BUTI PA ANG NOGNOG NAKAKATULONG ??????</t>
  </si>
  <si>
    <t>Yung pamangkin kong maka Grace Poe, si Mar Roxas na ang iboboto! #iSaluteMarRoxas</t>
  </si>
  <si>
    <t>I don't know why but I feel irritated with the BINAY ad. ??</t>
  </si>
  <si>
    <t>Nog nog, pandak, laki sa hirap yan si binay gasp emoticon ha ha ha daming alam</t>
  </si>
  <si>
    <t>@ScevenDCN miss you sceve ?? nagpapamiss ka pa kingama ka talaga binay hahaha read my dm :* long sweet message yon hahaha</t>
  </si>
  <si>
    <t>You're my Rodrigo Duterte, in this world full of Mar Roxas ???? #DuterteDay ????</t>
  </si>
  <si>
    <t>PNoy: Kung walang corrupt, walang mahirap.
Binay: Kung walang mahirap, walang corrupt.
NoyBi Thesis: Walang corrupt iff walang mahirap.</t>
  </si>
  <si>
    <t>Bait talaga ni VP Binay, nirerespeto daw niya desisyon ni Erap! Bait! #BinayPresidenteKo #OnlyBinayParehoTayo</t>
  </si>
  <si>
    <t>RT LokalPh: What Mar Roxas learned in 2010 elections https://t.co/a1bosbDdHd  #Halalan2016 https://t.co/v5yFEC5ih9 via ANCALERTS</t>
  </si>
  <si>
    <t>Wag sayangin ang boto, BINAY na! #OnlyBinayPriority4Ps</t>
  </si>
  <si>
    <t>RT raffytima: Ombudsman Conchita Carpio-Morales comes out swinging vs alleged threat from Binay camp, says she is not afraid. Details later…</t>
  </si>
  <si>
    <t>"ako si Mar, Walang drama." -Mar Roxas     Mar, trabaho mo bang lagyan ng kanin ang tasa? ops. sarreh</t>
  </si>
  <si>
    <t>Yes! Labanan natin ang mga issue at suportahan natin ang mga Binay!</t>
  </si>
  <si>
    <t>#OnlyBinayInMakatiSanKaPa https://t.co/0HKuZHXtrW</t>
  </si>
  <si>
    <t>Viral: VP Binay seen giving out envelopes during rally, accused of vote-buying https://t.co/uSyAWssuGu</t>
  </si>
  <si>
    <t>Businessmen fear Duterte will not only kill criminals but also capitalism - Politiko https://t.co/18v2Exxueu</t>
  </si>
  <si>
    <t>Duterte: Corruption to worsen under Binay presidency https://t.co/ZKcvIglC9R #BilangPilipino</t>
  </si>
  <si>
    <t>@sopiyadevera_ @jabggg_ jusq kayo mag usap ng bitter na binay na yan ??</t>
  </si>
  <si>
    <t>RT @TrendiePH: "Trending Philippines 10:18 AM PHT"
6. HakotAwards DARREN
7. TwoDaysTo MAJAsty
8. VP Binay
9. Alma Moreno
10. Finding Dory</t>
  </si>
  <si>
    <t>Poe and Roxas already conceded. Then merong disqualification case against Duterte? Don't tell me si Binay ang magiging presidente?? ??</t>
  </si>
  <si>
    <t>hindi nila mtangap na ikaw ang magiging Pangulo ng bansa VP Binay inggit sila.</t>
  </si>
  <si>
    <t>Okay lang daw kay Mar Roxas gumastos ng billion billion, mababawi naman daw pag nanalo eh. *ang kaso tabinge* :-(</t>
  </si>
  <si>
    <t>Binay: PNoy failed to deliver on infra projects https://t.co/AcYAkKwQpL #Manila #News #Asia</t>
  </si>
  <si>
    <t>I can't believe that PNoy and Mar Roxas are outwardly being desperate yet, some people still supports them.</t>
  </si>
  <si>
    <t>Tangina. Pag dumikit yang 7M ni Roxas sa 12M ni Duterte, ewan ko nalang.</t>
  </si>
  <si>
    <t>Nakakagago talaga yung bagong campaign ad ni Binay. Parang sinumbat nya yung mga nagawa nya eh hello trabaho nya yun ??</t>
  </si>
  <si>
    <t>JUST IN: Binay tarp draws criticism | via @CeeElMatus @dbongcac https://t.co/q6ryaMv6KN</t>
  </si>
  <si>
    <t>After all this time and after everything that happened, it's not about who Duterte is, who Mar is, Poe, Binay.. It's all about who God is.</t>
  </si>
  <si>
    <t>Obvious naman na fake yung carrots. This is as plastic as Binay and GPL can get. ?? https://t.co/sWfzy89U0y</t>
  </si>
  <si>
    <t>Your ad against Duterte by trillanes makes me sick!  #ABSCBNWORSTSTATION</t>
  </si>
  <si>
    <t>Quing ina nito ni Mar Roxas eh daming alaaaaaam</t>
  </si>
  <si>
    <t>Wtf binay! Vice-Pres. Ka for 6 years dapat yang mga sinasabi mo ginawa mo nung vice-pres ka. That's the second highest position. Ghaaad!!!</t>
  </si>
  <si>
    <t>Di ka takot sa VP ng bansa Ombudsman? Ah! Kasi bayaran ka nga pala ni PNoy! HAHA kaya todo panira ka kay VP Binay</t>
  </si>
  <si>
    <t>Si Jejomar Binay pandak, nognog, handang laitin ang sarili niya para makakuha ng boto ??</t>
  </si>
  <si>
    <t>Peña denies shutting down Abigail Binay’s office https://t.co/9pJfCnEj3i https://t.co/LeZdqA7xWa</t>
  </si>
  <si>
    <t>SC urged to remove Binay as Boy Scouts president: MANILA - The leadership of Vice-President Jejo... https://t.co/YFVN9sJzB2 (via ABS-CBN)</t>
  </si>
  <si>
    <t>Ganun talaga, alam ng mga tao kung sino ang totoo kaya nangUNA nanaman si VP Binay! #OnlyBinayPriority4Ps</t>
  </si>
  <si>
    <t>i know for a fact that 26 person is voting for Mar Roxas n Leni Robredo in a far-flung area here bc they don't like Duterte frm a class DE.</t>
  </si>
  <si>
    <t>That "Sino nga ba si nognog?" Tv ad of jeje Binay is so annoying. You can't fool us! #corrupt ??</t>
  </si>
  <si>
    <t>RT @middlewaste: Real talk lang. Ang mga supporters ni Binay ay ang mga impoverished families, mostly do not pay taxes. Kaya di sila affect…</t>
  </si>
  <si>
    <t>@LykaVee @DiKukurap Milagro naman hinihingi mo, girl... Gusto mo mahiya yung walang hiya??? Si Binay yan no! Di uso hiya dyan!</t>
  </si>
  <si>
    <t>Nako Binay magtigil tigil ka dyan ha. Magpaputi ka na lang. Hahahaha</t>
  </si>
  <si>
    <t>Mar Roxas people tried to invade my subdivision today with ballers and stickers. ?? We already know who you are, show us what good you can do</t>
  </si>
  <si>
    <t>Mar Roxas: "Sen. Grace Poe, mag-usap tayo... This is for unity. This is for our country. This is for our future." https://t.co/USW9GvuAKZ</t>
  </si>
  <si>
    <t>"@thetigeRAD: Sa tuwing nakakapanood ako ng political ad ni Mar, mas lalo akong naniniwalang matatalo siya."
YEEEAAAHH!! #NoToMarRoxas</t>
  </si>
  <si>
    <t>I want Noynoy out of Malacanang because he's an idiot who serves vested interests. BUT I also don't want Binay to become president. #help</t>
  </si>
  <si>
    <t>Mam @piahontiveros how about Mar Roxas and other candidates? Meron po ba? https://t.co/kvL5VBQKi2</t>
  </si>
  <si>
    <t>tanggap ko na talo si Mar Roxas pero sana naman si LENI ROBREDO ay manalo. #LabanLeni</t>
  </si>
  <si>
    <t>Still confuse on how Mar Roxas is next to Duterte. That should be Santiago or Poe. Dayaang matuwid nga ba? ????</t>
  </si>
  <si>
    <t>Stop bashing Binay. Mga walang kwenta</t>
  </si>
  <si>
    <t>#Santiago2016 pa rin, ang gulo ni Duterte e.</t>
  </si>
  <si>
    <t>@oj_arbolario @Crizzia4Miriam funny, #Miriam2016 is inexistent to them. tinitira nila lagi yung maka-binay, mar, poe. is this good or bad?</t>
  </si>
  <si>
    <t>"@zxcvbell: may pasok nanaman bukas pero nakakaulol padin talaga yung ad ni binay"
Nextweek pa pasukan bae. Hahaha ??</t>
  </si>
  <si>
    <t>ayan na naman yung AD ni Binay! tsk.tsk.tsk</t>
  </si>
  <si>
    <t>#GGVLaughAllYouCan</t>
  </si>
  <si>
    <t>RT @gstenales: @gmanews @sengracepoe @MARoxas kelan pa ba may problema ang mrt? Eh dami nang nakaupo bago Roxas. Election nga naman. Tsk ts…</t>
  </si>
  <si>
    <t>Puro binay yung napapanood ko sa tv. Nyeta!</t>
  </si>
  <si>
    <t>Not so soon sweety! Seems like  a dagdag bawas is going on! Grace Poe is behind Mar Roxas! Watch out PH VOTE DUTERTE https://t.co/gnouAfgocH</t>
  </si>
  <si>
    <t>Nag-tie sina Pangulong Noynoy Aquino at Vice President Jejomar Binay sa trust ratings sa pinakahuling survey ng Pulse Asia.</t>
  </si>
  <si>
    <t>STORY | Roxas camp to PPCRV: Apologize https://t.co/u9OBDHagef  #BilangPilipino</t>
  </si>
  <si>
    <t>Ang aga aga ng mga political ads ni Binay! Calling @COMELEC! Is this even right??</t>
  </si>
  <si>
    <t>Imagine the state of mind of the people who root for duterte, binay, or roxas.. Unbelievable tbh</t>
  </si>
  <si>
    <t>realtalk: Ayoko si Mar Roxas for president.</t>
  </si>
  <si>
    <t>#TV5Aksyon | Dating Ilocos Sur Gov. Chavit Singson, nangako ng suporta kay VP Binay</t>
  </si>
  <si>
    <t>@aaroooncliff Si binay yun ????</t>
  </si>
  <si>
    <t>Ayon kay Comelec Chairman Andres Bautista, tsismis lang daw yung mga report na Mar Roxas ang lumabas sa resibo... https://t.co/guTXI3FlMc</t>
  </si>
  <si>
    <t>Sana yung confidence ko kapag nag-iintay ng results ng exam kagaya ng kay Binay.</t>
  </si>
  <si>
    <t>Ipagmalaki mo naman Binay ang Makati "dahil wala yan sa Makati" ,yah right! Wala kasi kaming AYALA sa lugar namin.???? #PiliPinasDebates2016</t>
  </si>
  <si>
    <t>Can't believe some people can really fall bait to the "Bakit dahil kay Binay" ad. Wew. Strong game there sir.</t>
  </si>
  <si>
    <t>Latest survey shows Poe leading, followed by Binay, and Roxas and Duterte tied at thrid https://t.co/E62jme0Fcw https://t.co/2W486TvlFS</t>
  </si>
  <si>
    <t>Will you be my Alan Peter Cayetano in a world full of Mar Roxas? ??</t>
  </si>
  <si>
    <t>In Zamboanga, a voter voted for Duterte but Roxas' name came out! https://t.co/vqBFu1Tm6d</t>
  </si>
  <si>
    <t>Duterte said he’s particularly angry at Binay whom he said funded the disqualification case against him https://t.co/xR2MgFfXwg</t>
  </si>
  <si>
    <t>Kingina ni Binay ang dmeng tv ads. Pano mo nman babawiin mga ginastos mo jan?! Kingina nyo!</t>
  </si>
  <si>
    <t>Honasan kay VP Binay: Para sa akin, unfair kung mag-express ako ng opinyon. | via DZMM TeleRadyo</t>
  </si>
  <si>
    <t>Poe, Roxas, Santiago, Binay and Duterte for #Election2016 Dapat piliin kung sino ang karapat-dapat.</t>
  </si>
  <si>
    <t>IKAW BA SI BINAY? HAHAH</t>
  </si>
  <si>
    <t>Why ONCE IN A LIFETIME? If he wins ba hindi nyo na ba siya MAABOT? ???? #PHVoteRoxas #PiliPinas2016 #PHVote https://t.co/sayVGlJgZI</t>
  </si>
  <si>
    <t>Nakaka beastmode yung TV ads ni Binay. Hindi lang sya ang maitim , hindi lang sya ang pandak at hindi lang sya ang laki sa hirap.</t>
  </si>
  <si>
    <t>Paano naman yung mga maagang nagcampaign ? Like, Mar Roxas,Binay,duterte ? Tss. https://t.co/BbDz6YYB9N</t>
  </si>
  <si>
    <t>RT @v_vangogh: That is why he should not be elected because these friends will want a humongous ROI from Binay. https://t.co/EK9XGT0PtD</t>
  </si>
  <si>
    <t>#TangInaYung commercial ni Binay,nilait lang sarili niya ?? @KoyaHugotero</t>
  </si>
  <si>
    <t>The more choices people have, the more chances of winning for Binay or Poe! Tsk! #splitvotes #MDS2016 #Duterte2016 https://t.co/emni3cfHBD</t>
  </si>
  <si>
    <t>Mar Roxas pass the no tax law on minimum wage earners . A land mark law a game changer in addressing wealth inequality in this country</t>
  </si>
  <si>
    <t>Nag bitch mode ata si Karen nung tinanong nya si Binay tungkol sa mga Ampatuan issue. I belive she's not reading that from the paper. ????</t>
  </si>
  <si>
    <t>@AddieRobin11 Twiiit twiiit  mga bobong pagpag eaters talo na c dada  binay kalabuso na ang mga corrupt https://t.co/hxWOIIxlWb</t>
  </si>
  <si>
    <t>Mar Roxas PO</t>
  </si>
  <si>
    <t>#AskJoseph</t>
  </si>
  <si>
    <t>#VoteKathrynFPP #KCA  https://t.co/6BkiUV90zr</t>
  </si>
  <si>
    <t>Yung eksenang wait, what the fuck Binay? Anong iniinsist mo kay @iamkarendavila? What the actual fuck?! #PiliPinasDebates2016</t>
  </si>
  <si>
    <t>Pakshet ka Mar Roxas ??</t>
  </si>
  <si>
    <t>VP Binay doesn't like to give Communities the ability to do things on their own because how will they depend on corrupt politicians? #TalkPH</t>
  </si>
  <si>
    <t>binay: nognog, pandak, laki sa hirap
me: kulot, pimples, laki tyan</t>
  </si>
  <si>
    <t>"Know the Difference"
Binay loves the poor while Du30 hates poverty.
Roxas is known for Fraud Leader while Du30... https://t.co/DwwFEnRtFB</t>
  </si>
  <si>
    <t>RT ConceptGrp: 'Don't cheapen the presidency,' Duterte tells Poe's camp #Halalan2016 https://t.co/sadxacM6gf https://t.co/dvdWRyaxMN</t>
  </si>
  <si>
    <t>fvcking Binay Ads -___________-</t>
  </si>
  <si>
    <t>Mar Roxas doesn't have BALLS. Puro kasinungalingan! Puro pabida! ./. #AyawSaDILAW</t>
  </si>
  <si>
    <t>PPCRV UNOFFICIAL COUNT AS OF 540pm PRESIDENT
Duterte 631,814
Roxas 360,198
Poe 358,596
Binay 216,473
Santiago 71,208
Señeres 935</t>
  </si>
  <si>
    <t>Roxas looked defeated @presscon, admits can't beat Duterte. Poe also sounds resigned to defeat. #TagumpayNgPagbabago https://t.co/RtYcgsLtOe</t>
  </si>
  <si>
    <t>RT @suigeneris_05: Opo si Binay po ang nognog na kurakot at bilang isang nognog ginagamit niya ito sa kanyang campaign jingle.</t>
  </si>
  <si>
    <t>Hahayaan niy…</t>
  </si>
  <si>
    <t>RT @Abcdellaii: @efgishalei may PNoy pa naman tayo hahahaha ???? yung inis ko kay Binay naitawa ko na lol</t>
  </si>
  <si>
    <t>Isyu kay Mayor Binay, pag-aaralan ng Palasyo https://t.co/veOl3oUY0p | via Remate</t>
  </si>
  <si>
    <t>@ABSCBNNews ganid s kaoangyarihan!Lalo n c Mar Roxas atat n atat manalo eh kahit anong gawin nya sinusuka n sya ng tao!</t>
  </si>
  <si>
    <t>Binay's proposed income tax exemption ‘good for the masses’ https://t.co/g4GVXMWG0M #PHVote https://t.co/QWl0URegG3</t>
  </si>
  <si>
    <t>[A] Pahayag ni Leni Robredo sa Grace-Leni Ad: https://t.co/fNg0zvSWOM #RoxasRobredo #LeniIsMyVP #May5Win https://t.co/e40qSzXY9Y</t>
  </si>
  <si>
    <t>Duterte approves of Miriam’s presidential bid, says he won’t endorse Mar https://t.co/zlTP5yjUIJ</t>
  </si>
  <si>
    <t>Nangunguna parin si DUTERTE hanggang ngayon.  Nagiba lang pumangalawa na si Poe kesa kay Mar ????</t>
  </si>
  <si>
    <t>RT @cxtscratch: "'Di ko alam 'yan pero ayos 'yan"
"Actually pag-aaralan ko pa 'yan eh"
Now I see why Binay and Alma Moreno get along well</t>
  </si>
  <si>
    <t>[NATION] Roxas camp fires back at Binay: 'Panis na ang reaction nila' https://t.co/nD3VooYlnQ | via ABS-CBN News</t>
  </si>
  <si>
    <t>Kanino Ka Kay Mar O Binay?</t>
  </si>
  <si>
    <t>I completely dislike Binay.</t>
  </si>
  <si>
    <t>Nabv ako nung binisita ko yung twitter ni binay putek.</t>
  </si>
  <si>
    <t>As of 5:10PM</t>
  </si>
  <si>
    <t>For President:</t>
  </si>
  <si>
    <t>Rank 1: Duterte</t>
  </si>
  <si>
    <t>2: Roxas</t>
  </si>
  <si>
    <t>3: Poe</t>
  </si>
  <si>
    <t>6. Senares</t>
  </si>
  <si>
    <t>shet si Mar Roxas naging pangalawa na!!! nebeyen -____-</t>
  </si>
  <si>
    <t>Fuentebella, Villafuerte vow support for Binay https://t.co/COLsg95XdO</t>
  </si>
  <si>
    <t>#ICYMI: Vice President Jejomar Binay on Health #PiliPinasDebates2016 https://t.co/endnwmUnMj</t>
  </si>
  <si>
    <t>RT @airowoo: Nakakainis ung commercial ni Binay! Dapat "nognog, pandak, kurakot" . ??</t>
  </si>
  <si>
    <t>I will not vote for Duterte. Therefore, isa akong kriminal at dakilang adik. #wowlogic</t>
  </si>
  <si>
    <t>Binay o Duterte: It doesn't really matter. Pick the lesser of two evils, it's still evil. https://t.co/fGg6ugAwOR</t>
  </si>
  <si>
    <t>Sapakin ko tong tatay ko e. Pinagtawanan ako nung sinabi kong si Miriam iboboto ko. E mas nakakatawa kayang choice nya si Mar Roxas! Damn.</t>
  </si>
  <si>
    <t>Trillanes: Gumagawa ako ng mga dambuhalang kaaway tulad ni Binay. #Newsroom5</t>
  </si>
  <si>
    <t>DU30 FOR PRESIDENT.</t>
  </si>
  <si>
    <t>MANDAYA KA ROXAS KUPAL KA. WALANG HIYA KA LALO NA YANG SI PANOT HAYOP NA YAN</t>
  </si>
  <si>
    <t>Tangina mo Binay masyado ka naman makapamintas sa sarili mo pwe!</t>
  </si>
  <si>
    <t>Palasyo kay Binay: May mahirap dahil may corrupt https://t.co/r8mbUIhaU1 @VPJojoBinay https://t.co/AczsA4xOTr</t>
  </si>
  <si>
    <t>#PHVote2016 my candidates:</t>
  </si>
  <si>
    <t>President: Sen. Miriam Defensor Santiago</t>
  </si>
  <si>
    <t>Senators:... https://t.co/doGBABKfGK</t>
  </si>
  <si>
    <t>RT @ruzzanneviceral: Toni: "Ano ang katangian niyo kung kaya't dapat kayong maging Big Winner?"
Binay: "Nognog, pandak, at laki sa hirap.
…</t>
  </si>
  <si>
    <t>@blitzkrieg624 @mrsunlawyer They say God helps those who help themselves. We certainly are helping ourselves for a possible Binay win.</t>
  </si>
  <si>
    <t>It's Official!</t>
  </si>
  <si>
    <t>MAR ROXAS po ang dadalhing PRESIDENTE ng grupong ANG DATING DAAN na pinapamunuan ng Presiding Minister na si Bro. Eli Soriano</t>
  </si>
  <si>
    <t>RT @13FatimahMalik: Kanta ni Binay kay Chiz: You LEFT me just when I needed you most... haha, mga LEFTist nga naman POE no!  https://t.co/r…</t>
  </si>
  <si>
    <t>RT PinoyNewsLIVE: 'Don't cheapen the presidency,' Duterte tells Poe's camp #Halalan2016 https://t.co/sadxacM6gf https://t.co/dvdWRyaxMN |…</t>
  </si>
  <si>
    <t>Heres my take:</t>
  </si>
  <si>
    <t>I dont think Poe would be allow to run</t>
  </si>
  <si>
    <t>My extended family are going to vote for Binay this coming election ?????????? https://t.co/Rn98wp3sOV</t>
  </si>
  <si>
    <t>Oo meron. Nabuhay si Binay sa lugar namin. https://t.co/wm1FW7y561</t>
  </si>
  <si>
    <t>Mga kandidatong pasok sa opisyal na balota para sa 2016:
For President:
1. BINAY, Jejomar C (UNA)
2.... https://t.co/l9QwckINOH</t>
  </si>
  <si>
    <t>Partial unofficial count for President as of 11:15pm
1. Duterte - 12,924,166
2. Roxas - 7,533,599
3. Poe - 7,319,008
4. Binay - 4,372,141</t>
  </si>
  <si>
    <t>Spread this! No to VP Binay =)</t>
  </si>
  <si>
    <t>@Binay:Can #BINAY really be relied on as a champion for anyone but himself? Kung anak niya pinabayaan sa  parking! https://t.co/FIXerJFK5o</t>
  </si>
  <si>
    <t>RT @trendinaliaPI: 6. TwoDaysTo MAJAsty</t>
  </si>
  <si>
    <t>2015/11/11 10:56 PHT #trndnl https://t.c…</t>
  </si>
  <si>
    <t>Pumapangalawa na si Mar Roxas? Oh?</t>
  </si>
  <si>
    <t>RT @PMakabayan: Ipaalam natin sa kanila kapatid. Si Mar Roxas ang tinuturing na AMA ng BPO #MARROXAS2016 #Halalan2016 https://t.co/be5DGjp2…</t>
  </si>
  <si>
    <t>Kailan kaya titigil ang mga naninira kay Binay</t>
  </si>
  <si>
    <t>DJ interviews Mar Roxas about the Yolanda #1stKDKNSolidarityConference</t>
  </si>
  <si>
    <t>Link: https://t.co/DoYJL0QKBo</t>
  </si>
  <si>
    <t>@inquirerdotnet @Team_Inquirer hay naku, kapag negative news about kay VP Binay ang bilis tsk 
#OnlyBinayParehoTayo</t>
  </si>
  <si>
    <t>mar, binay, poe - you ask an apology to the public.
duterte - done. 
mar, binay, poe  - you are a threat to democracy. 
duterte - utang na!</t>
  </si>
  <si>
    <t>Paki-ban yung commercial ni binay. Actually lahat ng commercials ng mga politicians paki-ban. Thanks.</t>
  </si>
  <si>
    <t>kahit di pa ako botante, nagda-dalawang isip na ako kay Grace Poe At Rodrigo Duterte... #PiliPinasDebates2016</t>
  </si>
  <si>
    <t>Mar Roxas thinks they can cut Duterte's lead with a couple of ads. hahaha. Do you know how many votes a 10% lead counts for?</t>
  </si>
  <si>
    <t>@ant0nniyo Binay is not helping himself on that regard by refusing to concede still.</t>
  </si>
  <si>
    <t>WAAAAAH PUMAPANGALAWA SI ROXAS SA PARTIAL UNOFFICIAL TALLY!!! DAYA PA MORE! NAUNAHAN NYA PA SI POE AT BINAY AHHH ????????????</t>
  </si>
  <si>
    <t>Daniel Padilla poses questions to Mar Roxas https://t.co/9KWMGfGxXe</t>
  </si>
  <si>
    <t>Para sa mga mka binay po jan. Haha. commercial free pra sainyo po.. hehe https://t.co/PYl8UcLUml</t>
  </si>
  <si>
    <t>I would be disappointed if mar roxas will be the next president of the philippines ??</t>
  </si>
  <si>
    <t>AN INTELLIGENT YOLANDA SURVIVOR WILL NOT VOTE MAR ROXAS FOR PRESIDENT! AND I AM ONE OF THEM. I WILL NOT VOTE FOR HIM!</t>
  </si>
  <si>
    <t>Hayy Binay, funny ad! SINO NGA BA SI NOGNOG? Wag ka magself pity ??</t>
  </si>
  <si>
    <t>Poe and Binay, class acts. Waiting for roxas' statement to sum it up</t>
  </si>
  <si>
    <t>Binay: Kailangan ng gobyerno na hindi naninisi, hindi nalilito. | @janvicmateo</t>
  </si>
  <si>
    <t>Binay, Grace, Alan ads wc featured snippets from sortie speeches sound desperate.</t>
  </si>
  <si>
    <t>dami mong sinasabi mr. roxas, baka nakalimutan mo na inaya mo yung ibang candidates na magkaisa against duterte.</t>
  </si>
  <si>
    <t>Mar Roxas is so desperate. Like WTH. -_____-</t>
  </si>
  <si>
    <t>Kainis yung patalastas ni Binay pinupush yung nognog e ano naman ano mangyayare</t>
  </si>
  <si>
    <t>Wow! So you are the one of the grandchildren of Binay. I'm sorry. Hahahaha ?? Okay na. I will keep my mouth shut na. ??</t>
  </si>
  <si>
    <t>Pag nanalo si Mar Roxas nandaya yan.</t>
  </si>
  <si>
    <t>@DeKampanilya I'm scared that the admin will pull all strings for Mar to win (jail Binay, DQ Poe, file cases vs Digong).</t>
  </si>
  <si>
    <t>#OnlyBinayPriority4Ps Wala ng dapat pang sayangin na panahon, Binay para sa pagka pangulo. Binay para sa pagbabago</t>
  </si>
  <si>
    <t>@imdianepot_24 natsu binay? hahahahahaha sorry na ???? crush ka nun?</t>
  </si>
  <si>
    <t>#BINAY2016: https://t.co/K6FyHemKV8: Muslim, cebu groups, ifugao gov back binay https://t.co/XlPCqCVNRo</t>
  </si>
  <si>
    <t>BAT BA NAWAWALA SI BINAY SA PWESTO NIYA?</t>
  </si>
  <si>
    <t>Any between Duterte, Santiago, Binay and Poe will do. Wag lang Roxas. Ugh!!!
#PHVote 
#Election2016 
#DayaangDILAW</t>
  </si>
  <si>
    <t>Junjun binay should be in jail</t>
  </si>
  <si>
    <t>mamatay na bumoto kay mar roxas!!!!</t>
  </si>
  <si>
    <t>Hindi na problema kung natalo man si Miriam ang nakakainis eh sya yung least as in WTf?! Poe Binay Roxas facepalm!</t>
  </si>
  <si>
    <t>Shit. 4th place pa lang si Binay! :( ok lang. Wag lang talaga si Roxas.</t>
  </si>
  <si>
    <t>Kung manananalo si Mar Roxas sa halalan na walang halong pandaraya,Magproprotesta ba kayo? #Election2016</t>
  </si>
  <si>
    <t>RT @DilimanConyos: SC reverses Junjun Binay suspension (and perpetual DQ from office?). Everyone, BE ENRAGED. @ManilaConyos ?????? https://t.c…</t>
  </si>
  <si>
    <t>1986 pa lang pala maitim na si binay. Hahaha</t>
  </si>
  <si>
    <t>Sige, mag Laban Laban kayong lahat tapos mahahati votes niyo then si Binay mananalo. Wtf</t>
  </si>
  <si>
    <t>After not eating in boodle fight, Binay handed out some cups of lugaw to crowd outside. He took a few sips himself. https://t.co/pHCBi0OsH3</t>
  </si>
  <si>
    <t>Mar Roxas to Tacloban Mayor Romualdez to write a letter on Yolanda assistnace https://t.co/J0iAqmWOCT #propinoy</t>
  </si>
  <si>
    <t>Binay must think we're all stupid https://t.co/DF2yfQ8nlS</t>
  </si>
  <si>
    <t>@vhayndalism hindi lang kay Binay. Sa kanilang lahat, tbh</t>
  </si>
  <si>
    <t>When you're Binay and you haven't mentioned Makati in more than 3 minutes. #PiliPinasDebates2016 https://t.co/hhDaLY8HN5</t>
  </si>
  <si>
    <t>Kung may mali pa itatama ko- Mar Roxas</t>
  </si>
  <si>
    <t>Ito lang masasabi ko! Putang ina mo!</t>
  </si>
  <si>
    <t>VIRAL: Photos of Binay family used as Halloween decorations: Faces of Jejomar, Junjun, and Nancy Binay used as... https://t.co/ajNxagJMN4</t>
  </si>
  <si>
    <t>kay VP Binay lang ang 30k na sweldo mo wala ng kaltas ayan si VP Binay.</t>
  </si>
  <si>
    <t>@ThereseMdmb @ocampo_erikaa parang Duterte vs Roxas away na to ah.</t>
  </si>
  <si>
    <t>Sa galawan ni Mar Roxas ramdam na ramdam mong malapit na ang Eleksyon.</t>
  </si>
  <si>
    <t>- Br</t>
  </si>
  <si>
    <t>Mar sings Happy Birthday to Binay... #TVPatrol ??</t>
  </si>
  <si>
    <t>Pero ftw yung "Ano nga ba yung pangalan ng isa? Ah, si VP Binay."  ni Cayetano ??</t>
  </si>
  <si>
    <t>Dami ko ng nabili kung wala talagang income tax mga may sahod ng P30k pababa! Go Binay! #OnlyBinayNangabakIlocos  https://t.co/CnYaB5UHXl</t>
  </si>
  <si>
    <t>PAKUKUHANIN DAW SI SEN. GRACE POE NG DNA TEST PARA MA-PROVE ANG CITIZENSHIP NYA. KELAN PA NAKITA SA DNA ANG CITIZENSHIP? ABA PUTA ADVANCED</t>
  </si>
  <si>
    <t>RT @mvryy: PURO NOGNOG LANG NARINIG KO SA AD NI BINAY NAKAKAURAT NA OO NA NOGNOG KA NA PUNYETA</t>
  </si>
  <si>
    <t>Nadawit nanaman tatay niya hysss pero go lang kaya mo yan poe??</t>
  </si>
  <si>
    <t>With some hiccups, like inviting a wet job from Binay, Mar stands out for being a brand new candidate: the Mar we haven't seen until now.</t>
  </si>
  <si>
    <t>leche yung commercial ni binay</t>
  </si>
  <si>
    <t>RT @monsromulo: Pulse: Grace 39%, Binay 24%, Mar 21%    @PhilstarNews https://t.co/MDLCj4WOGx via @sharethis</t>
  </si>
  <si>
    <t>Heavy traffic sa EDSA under PNoy's Tuwid Na Daan! Why would we want you to continue this Tuwad Na Daan, Mar Roxas, for another 6 years?!</t>
  </si>
  <si>
    <t>@cocoy balik GP na naman ang birada nyo mga yellow tards,porke't sya na ulit una sa surveys.pag si binay,sdi ba maka-anagt sa survey si mar?</t>
  </si>
  <si>
    <t>GO! VP Binay para sayo ang laban at ang pagbabago wala ng iba png makkapagpabago kundi ikaw lng VP Binay.</t>
  </si>
  <si>
    <t>OnlyBinay https://t.co/2Myhwt6zcZ</t>
  </si>
  <si>
    <t>Leni is still trailing behind Bongbong Marcos. However, Mar Roxas has already dropped from 2nd to third making Poe take his position.</t>
  </si>
  <si>
    <t>Digong is a PR nightmare. Di mapigilan , laging thinking aloud. Pero I think he serves the purpose of diversion from Binay's cases.</t>
  </si>
  <si>
    <t>PJ: When Gwen was suspended in 2012, UNA showed sympathy first. Only Binay | @cebudailynews</t>
  </si>
  <si>
    <t>RT "@iamkarendavila: PPCRV count as of 7pm 6.2M for Duterte, 3.8M Poe, 3.4M Roxas, 2.1M Binay and MDS 666,000"</t>
  </si>
  <si>
    <t>Only Binay touches their skin. Do you want too?</t>
  </si>
  <si>
    <t>@keanosita hahahhaha syempre inutusan ako ni boss binay eh!???? eme lang! iloveyoutoo!:* isa na ako sa inyo yieh hhahaha!</t>
  </si>
  <si>
    <t>Good Morning to all!</t>
  </si>
  <si>
    <t>#ALDUBSecretAdmirer</t>
  </si>
  <si>
    <t>RT @ORMHEL: SRYSLY no.1 si VP Binay sa Survey? lol FALSE ASIA</t>
  </si>
  <si>
    <t>If I may suggest to President Aquino and Mar Roxas. #PHVote #Halalan2016</t>
  </si>
  <si>
    <t>#gracepoe llamanzares, you are not running for an #internship https://t.co/ZMSnCKlF9D
#BinayHonasan2016 #philippines #eleksyon2016</t>
  </si>
  <si>
    <t>mas me reputasyon pa si binay kesa ke roxas kahit inaakusahan si binay na corrupt. https://t.co/XTSSj7yM0T</t>
  </si>
  <si>
    <t>VP Binay: I also want to reduce corporate tax, which is also one of the biggest in the ASEAN #BilangPilipino | @josebimbosantos</t>
  </si>
  <si>
    <t>Si binay parang kalaban ni ronda rousey eh ang yabang wala namang kwenta! Humanda ka, may makakatapat ka rin ulol #BinayEpal</t>
  </si>
  <si>
    <t>@HoyDann hahaha. Si binay bako loyal kung mcdo or jollibee. Hahaha</t>
  </si>
  <si>
    <t>RT @iwriteasiwrite: @mrsunlawyer It's good to differentiate from the "Abnoy," Binay w/lupus, and Duterte cancer thing. MDS told us she has …</t>
  </si>
  <si>
    <t>"Ispaghetti na yan si Binay ma'am. Pababa na nang pababa." Today's political analysis is brought to you by El Kar Taxi.</t>
  </si>
  <si>
    <t>Dahan dahan lang Mar Roxas. Para di halata ?????? Bilis ah biglang second place.</t>
  </si>
  <si>
    <t>Oo, hindi ako botante pero may karapatan akong magsalita at pake ako dahil Pilipino rin ako.
#Election2016 #GracePoe #Duterte #Miriam</t>
  </si>
  <si>
    <t>Super nakakapagtaka na after batikusin ni Trillanes ang ad ni Binay, may case na siya tas may lumabas pa na naninisi sakanya about SAF. Hmmm</t>
  </si>
  <si>
    <t>RT @BamAlegre_: VP Jejomar Binay interacting with senior citizens in Malitbog, Southern Leyte @gmanews https://t.co/CBQQsJFqWk</t>
  </si>
  <si>
    <t>Here's a two-word answer to Mar Roxas' attack on an "OJT presidency":
Corazon Aquino</t>
  </si>
  <si>
    <t>@vinceeushen Hahaha  Kung sino yang Sinu suportahan mo Epal din siguro No... Siguro si Binay oh kaya si Poe</t>
  </si>
  <si>
    <t>Grabe ka naman Binay! Bat sa nognog kalang nagmamalasakit? ??</t>
  </si>
  <si>
    <t>Binay's nognog commercial is the most annoying fucking thing in the world ??????</t>
  </si>
  <si>
    <t>Only Binay, Only #B1nay</t>
  </si>
  <si>
    <t>Bakit dahil kay Binay? Milyon ang halaga ng parking lot?</t>
  </si>
  <si>
    <t>Parang tanga si Roxas! Walang inatupag kundi patutsadahan si Binay! Mag concentrate ka kaya sa plataporma mo! Wala ka talaga kwenta! Pwe!</t>
  </si>
  <si>
    <t>@KillerMind16 @jraphaeltweets @Itsrealmichie @ynahbels 
Patawarin nio n,tatlong bayan, binay-BAE.Hihi
Traffic p more https://t.co/yfvYB35x9u</t>
  </si>
  <si>
    <t>Binay? Hahahah</t>
  </si>
  <si>
    <t>@Llaleeeeen @elnvlnv nasa pntc pala si kokey, binay, obama at iba pa. Haha ?? ?????????</t>
  </si>
  <si>
    <t>If I get diagnosed with cancer, it's probably because of all the overwhelming BS from these Binay political ads.</t>
  </si>
  <si>
    <t>Don't vote for Binay because he's a thief; not because he's a small, dark-skinned man. Because you know who else was? Nelson Mandela.</t>
  </si>
  <si>
    <t>Only binay ! Only binay ! Pakshit</t>
  </si>
  <si>
    <t>The weakling that is Mar Roxas! BOO to your strategists! Boo!!???? #AyawSaDILAW</t>
  </si>
  <si>
    <t>Kawawang Mr. MAR ROXAS. A warrant of downfall from the president to him.</t>
  </si>
  <si>
    <t>hala kamuka ni Sir Bernie si Jun jun Binay ??</t>
  </si>
  <si>
    <t>What a desperate man Mar Roxas is. Shame on you!! #AyawSaDILAW</t>
  </si>
  <si>
    <t>Natakot kana , Ramdam mo na rin ba MAR ROXAS! ??</t>
  </si>
  <si>
    <t>@joaquinastrono1 @MARoxas @SenGracePOE Walang diskarte, puro drama PALPAK naman. #RoxasQuitNow</t>
  </si>
  <si>
    <t>si Binay yung tipong kahit ayaw na, kahit taken na, umaasa pa din</t>
  </si>
  <si>
    <t>Ang bullshit ng bagong political ad or should I say, papansin ad ni Mar Roxas. Sayang pinag-aralan niya sa pasimpleng pagpapatama niya.</t>
  </si>
  <si>
    <t>Ano kaya mangyayari kung si MAR ROXAS ang mananalong presidente? Hahaha! #DuterteForPresident</t>
  </si>
  <si>
    <t>SC: CA correct in applying condonation doctrine in stopping Ombudsman suspension order vs Junjun Binay @PhilippineStar</t>
  </si>
  <si>
    <t>DAMI pera ni ROXAS AT ROBLEDO, walang kagubatan,but we still have confident that PH VOTE DUTERTE will win at the end https://t.co/jpiLiam8CV</t>
  </si>
  <si>
    <t>@DaniloA64203375 @AlvinRiamon @v_vangogh @_JoeyKoh @jabjimenez isa pang ala Binay yan, ayaw bitawan ang RED CROSS!</t>
  </si>
  <si>
    <t>Magsama kayo ng ka MU mong kapatid ni Binay sa sobrang puti.</t>
  </si>
  <si>
    <t>Ulol ka gagu binay! Kitang kita na ebidensya na kasama ka sa picture.. i-deny mo pa!! Mga bobo lng talaga boboto... https://t.co/phTN5QdBdl</t>
  </si>
  <si>
    <t>good morning. may alipores ni binay at benigno ang nakikialam sa facebook. go ahead. make my… https://t.co/PzAGM7dCio</t>
  </si>
  <si>
    <t>NOGNOG is a racial slur used by PNoy and Roxas tisoy &amp;amp; conyo supporters against Jojo Binay. same as "Nigger" @rochellesychua</t>
  </si>
  <si>
    <t>Boy scout! Laging handa... ang mga alalay. ;-) #binay https://t.co/hJDpSzqoJh</t>
  </si>
  <si>
    <t>annoying ads of binay. ??</t>
  </si>
  <si>
    <t>These qualifications please. Not a TraPoe, a MarEpal, or a Binay(can't think of a pseudo). https://t.co/85boLNybeW</t>
  </si>
  <si>
    <t>Para kay Mar Roxas:
Binti nga ni kathryn hndi mo matuwid, daan pa kaya, TAO PA KAYA... Aishht??</t>
  </si>
  <si>
    <t>@anglmrz yung dahilan kung bakit hindi ka umuwi ng maaga nung friday! Kung bakit moko pinagintay sa wala ate. Kuware ka pa si binay uuyuy</t>
  </si>
  <si>
    <t>knina my nglalakad at nmimigay ng mga sticker at pmaypay ang nkalagay mar roxas bigla kng sumigaw na duterte duterte duterte sbay takbo haha</t>
  </si>
  <si>
    <t>Still waiting for #MIRIAM2016 and Poe. #PiliPinasDebates2016  to start in a few minutes. Stay tuned at #abscbn2</t>
  </si>
  <si>
    <t>Nangunguna daw si Duterte pero pumapangalawa si Roxas :( Amoy dayaan punyeta</t>
  </si>
  <si>
    <t>Rappler quickly apologzed for 'wrongly picking' a quote from Mar Roxas. How about for always emphasizing Miriam's cancer on your headlines?</t>
  </si>
  <si>
    <t>Me: Binay anong klase kang lalaki?
Binay: Nognog. Pandak. Laki sa hirap. Pero di tulad ng iba, maraming nagawa. Yan si Binay.
Me: Ah ulul?</t>
  </si>
  <si>
    <t>I bet Mar Roxas is shouting "PUTANGINA ANO BA TO" already https://t.co/PPfFKbJT59</t>
  </si>
  <si>
    <t>DESPERADO si Mar Roxas masyado automatic siya ang president kahit hindi siya ang ibinoto. wtf?</t>
  </si>
  <si>
    <t>Nakakainis na yung paulit ulit na commercial ni Mar Roxas. Potek ??</t>
  </si>
  <si>
    <t>The bedrock of corruption is the attitude of selfishness..</t>
  </si>
  <si>
    <t>No to Yellow Media</t>
  </si>
  <si>
    <t>No to Mar Roxas</t>
  </si>
  <si>
    <t>#ABSCBNTWISTANDLIE</t>
  </si>
  <si>
    <t>VP Binay is a low life who exploits #YolandaPH victims by wrapping donations in Binay labeled bags to get votes https://t.co/QSOSyISAYc</t>
  </si>
  <si>
    <t>Roxas, iginiit na walang kinalaman ang LP sa pag-'boo' umano kay Binay sa Cebu https://t.co/Weje1aKrdu | via GMA News</t>
  </si>
  <si>
    <t>Ang aga Binay! Wag ngayon wala akong tulog. Ano to? Last supper? Hahahahaha nyeta ka! https://t.co/jz4yEt9eM2</t>
  </si>
  <si>
    <t>Binay gets American political strategists https://t.co/n4hltHccQ1 #Halalan2016 https://t.co/5QSvUkT4DT</t>
  </si>
  <si>
    <t>@PapaJackAdvices Sino ang Presidente mo? DU30? Poe? Miriam? Roxas? Binay? VOTE!</t>
  </si>
  <si>
    <t>Hala! Napanood ko na yung ad ni Binay!!</t>
  </si>
  <si>
    <t>EARLIER: VP Binay briefly joins Aiai delas Alas in a dance #VotePH2016 https://t.co/m7Rmq3SHwU | @jovicyee</t>
  </si>
  <si>
    <t>Nognog?? Hahaha</t>
  </si>
  <si>
    <t>Binay anu yang Ad Campaign na yan. Hahaha</t>
  </si>
  <si>
    <t>Lols ah ????</t>
  </si>
  <si>
    <t>RT @tatancast: Points against VP Jojo Binay- the presidential aspirant, &amp;amp; UNA- the political party more than against Alma Moreno, the senat…</t>
  </si>
  <si>
    <t>Yung commercial ni Mar Roxas na naka close up, sarap nyang dukutin sa TV tapos pagsampal sampalin. Ang plastik mo!
#VoteMaineFPP #KCA</t>
  </si>
  <si>
    <t>Sana Santiago-Duterte tandem nalang for Pres. and Vice Pres. https://t.co/0XsuXgJqPy</t>
  </si>
  <si>
    <t>I wanna know, why are you voting Binay for President this 2016? Just want to know :)</t>
  </si>
  <si>
    <t>Nababadtrip talaga ako sa ad ni binay</t>
  </si>
  <si>
    <t>@paaatcueva wala kayong 3 test baliw. Sumbong kita kay Binay ??</t>
  </si>
  <si>
    <t>Binay clarifies he has not yet conceded to Duterte. #Halalan2016</t>
  </si>
  <si>
    <t>Mar Roxas is now a Datu ?  https://t.co/UrvHaVslka</t>
  </si>
  <si>
    <t>Tangina mo binay kahit nognog ako hindi kita iboboto. Pakyu.</t>
  </si>
  <si>
    <t>BREAKING: VCM Inside Novotel Cubao owned by Mar Roxas https://t.co/HRGoiCNx4q</t>
  </si>
  <si>
    <t>you bet your biased asses it did. DUTERTE TILL THE END ?? https://t.co/3Bo82lgMap</t>
  </si>
  <si>
    <t>gagawin nga mga demonyo Noynoy Aquino (P-Noy) Mar Roxas Leni Robredo ang lahat para pahirapan tayo..nakoo mga... https://t.co/NsRYEDVmWm</t>
  </si>
  <si>
    <t>Hindi pababayaan ni Binay ang mga mahihirap</t>
  </si>
  <si>
    <t>Mar Roxas proclaimed datu by Lanao sultanate https://t.co/9yRgdxtA66 | @Team_Inquirer https://t.co/rnCxxmvFYh</t>
  </si>
  <si>
    <t>After Jejomar Binay last week, tonight it's Mar Roxas turn with Ms. Mel Tiango. Let's analyze. #WantedPresident #KMJS11</t>
  </si>
  <si>
    <t>It could have been a defining moment for Grace Poe if she agreed to talk to Mar Roxas.</t>
  </si>
  <si>
    <t>SAYANG POE</t>
  </si>
  <si>
    <t>Haaahaaay! Binay napod</t>
  </si>
  <si>
    <t>THE STANDARD: UPDATE: Mar Roxas visits schools in North Cotabato.</t>
  </si>
  <si>
    <t>Boring mo Leni. Gsto k ung kay Binay at Roxas pra masaya.</t>
  </si>
  <si>
    <t>@assiprofm The real horror story is if Binay gets elected as President</t>
  </si>
  <si>
    <t>Mesaage to Rep Binay: Patunayan niyo muna na talagang hindi kau corrupt then tsaka ka uli humarap sa publiko..</t>
  </si>
  <si>
    <t>Nakakainis yung bata kanina may picture si Binay na nakadamit na orange. Sabi "Ovaltine" ??????</t>
  </si>
  <si>
    <t>Nabubwisit ako kay Trillanes. &amp;gt;.&amp;lt;</t>
  </si>
  <si>
    <t>Duterte pa rin whatever you say</t>
  </si>
  <si>
    <t>mapanood yung patalastas ni Binay na walang kwenta. https://t.co/gVQrQpr3eB</t>
  </si>
  <si>
    <t>sinong may nagawa na(ng kalokohan) sinong may magagawa pa(ng kalokohan) no to binay.. #NoToBinay2016  https://t.co/m8tbTeOo1c</t>
  </si>
  <si>
    <t>Si binay nandadamay pa. Di kami nognog huy! @yannibebeh @iohc_25 @ayrinklowe @chineeyeah @tephay02 @Im_not_Liahona</t>
  </si>
  <si>
    <t>Parang lahat na nang sabihin ni Mar Roxas nag b-backfire sa kanya ?? Puro kasi siya paninira</t>
  </si>
  <si>
    <t>Heard re: voters receipt. DU30 ? Roxas</t>
  </si>
  <si>
    <t>Cheating!!!!!! ?????? https://t.co/LIkDR2eREV</t>
  </si>
  <si>
    <t>Binay camp: More Pinoys rate themselves as poor under Aquino admin https://t.co/1Ka8Co7Wmz https://t.co/cVt7S9fC3v</t>
  </si>
  <si>
    <t>#MarRoxas- DILG nga pero wala nmang ginawa pra sa sinasabi nyang my drugs sa davao at makati.. Wag kasi init ulo..</t>
  </si>
  <si>
    <t>please please please don't let the whole 'rigged in favor of mar roxas' be true</t>
  </si>
  <si>
    <t>RT @mnanicas: Guys don't judge, baka 'yun naman talaga natutunan ni Alma Moreno sa pagsali niya sa party ni Binay:
"Dapat laging bukas ang…</t>
  </si>
  <si>
    <t>#TV5Aksyon | UNA, dumepensa sa plano  ni VP Binay na bigyan ng Tax Exemption ang mga kumikita ng P30, 000 pababa #BilangPilipino</t>
  </si>
  <si>
    <t>@rapplerdotcom #PHVote Well, @VPJojoBinay has enough good will post-#Yolanda in Pres Roxas town, standard cash pay there is P400-P1,000 per</t>
  </si>
  <si>
    <t>No to Trillanes</t>
  </si>
  <si>
    <t>No to Roxas</t>
  </si>
  <si>
    <t>#YEStoDUTERTE</t>
  </si>
  <si>
    <t>Binay umupak kay PNoy:  Nakakahiya wala siyang nagawa https://t.co/VWic25FCji via @banderainquirer</t>
  </si>
  <si>
    <t>#Newsreport
Track records ng tambalang Binay-Honasan, bentahe sa nalalapit na halalan--UNA via Allan Francisco | via DWIZ 882</t>
  </si>
  <si>
    <t>Uy may kwento ako sayo, Ang kupal nung campaign ads ni Mar Roxas.</t>
  </si>
  <si>
    <t>RT @verlaine_nervi: kung yang ninanakaw mo sa kaban ng bayan eh pinangpaputi mo, mas matutuwa pa ako junjun binay. hay nako!</t>
  </si>
  <si>
    <t>RT @RL_RAWKS: it doesn't matter if DJ wants to campaign Mar Roxas. In fact, he's already allowed to vote so it's his choice. #RespectDJDeci…</t>
  </si>
  <si>
    <t>Kakainis ung commercial ni binay, puro nognog kainis. Sarap basagin nung screen ng tv HAHAHAHA</t>
  </si>
  <si>
    <t>Feel nako si Binay ang Big winner #PBBTheBigNight</t>
  </si>
  <si>
    <t>Tuwing magsasalit si Binay kala mo mapakumbaba</t>
  </si>
  <si>
    <t>Si Roxas parang nagmamakaawa lagi</t>
  </si>
  <si>
    <t>Despite the issues on Mar Roxas,'would still vote for him.He stands for the rights of YOU &amp;amp; ME.#dueprocess#makatao</t>
  </si>
  <si>
    <t>Urrrgggg, binay!
#ALDUBHappyBdayLOLA</t>
  </si>
  <si>
    <t>@VPJojoBinay gud evening po vice binay need ko po help nyo about sa bahay na nahulugan ko po pero d ko na po mabawi. thank u po.</t>
  </si>
  <si>
    <t>Its official im joining the terrorists if Mar Roxas or Binay win this election!!!!! Sobrang daya! #Duterte2016</t>
  </si>
  <si>
    <t>Bakit hindi ko maramdaman sincerity ni Mar Roxas at Grace Poe. ??????</t>
  </si>
  <si>
    <t>Kaloka si binay ayaw mag concede ??</t>
  </si>
  <si>
    <t>Kupo Binay?? #ALDUBNextChapter</t>
  </si>
  <si>
    <t>me @ mar roxas' commercials/campaign ads https://t.co/zsEW5U3iS9</t>
  </si>
  <si>
    <t>.@gringo_honasan on VP Binay's strong survey showing: Ang sipag, VP looks for people. For his age, he is very active | via @amitalegaspi</t>
  </si>
  <si>
    <t>@delvalleelizab1 @allysonsaavedra Nauna na si VP Jejomar Binay na gustong kunin si Alden Richards bilang celebrity endorser.</t>
  </si>
  <si>
    <t>Silent Majority is silent no more! #BayangMatuwid #RoxasRobredo #LabanLeni https://t.co/Kd30JMUK5H</t>
  </si>
  <si>
    <t>Yan si Binay. ??</t>
  </si>
  <si>
    <t>BREAKING: VCM Inside Novotel Cubao owned by Mar Roxas https://t.co/vwJivWr2us</t>
  </si>
  <si>
    <t>Ganyan.. tirahin niyo din si Poe.. huwag halatang puro duterte lang.. ang helicopter ni Kris Aquino at Mar Roxas??? https://t.co/FwfQ68sywM</t>
  </si>
  <si>
    <t>WTF is with nognog anyway? May physical scrutiny lang sayo Binay as backlash sa lahat ng kabulastugan mo</t>
  </si>
  <si>
    <t>#OTWOLBroken</t>
  </si>
  <si>
    <t>@wawam if you watch last week's episode mike enriquez with binay.. it's more intimidating</t>
  </si>
  <si>
    <t>MAX</t>
  </si>
  <si>
    <t>*Fan ni Binay ?</t>
  </si>
  <si>
    <t>*May magandang mata</t>
  </si>
  <si>
    <t>*Gusto kong maka-close</t>
  </si>
  <si>
    <t>RT @ABSCBNNews: Binay got a 52% approval rating last quarter, nine percentage points higher than the 43% he got in September 2015  https://…</t>
  </si>
  <si>
    <t>Survey nga. Kanino mo ipagkakatiwala ang Pilipinas para sa susunod na 6 years? Like para kay Mar Roxas.</t>
  </si>
  <si>
    <t>Naisip ko lang na sana di na lang tumakbo si Duterte. Kasi mahahati lang ang votes sa kanila ni Miriam. Baka manalo pa si Binay. Wag po!! ??</t>
  </si>
  <si>
    <t>miriam sa dugo, duterte sa pananamit, roxas sa ngipin. bakit pala feel na feel ng ngipin mo ang pagiging dilaw? ??</t>
  </si>
  <si>
    <t>Yan si Binay</t>
  </si>
  <si>
    <t>#BinayPaRin2016 https://t.co/FEa7EySV2C</t>
  </si>
  <si>
    <t>Binay walang natutuwa sa tvc mo, tigilan mo na yan bwiset</t>
  </si>
  <si>
    <t>vice president binay..</t>
  </si>
  <si>
    <t>PSYTinikSaDibdib | #PushAwardsKathNiels</t>
  </si>
  <si>
    <t>Hindi lang si binay ang nognog pati narin ako. ????????</t>
  </si>
  <si>
    <t>Shit. Pumangalawa na si Poe! #Eleksyon2016</t>
  </si>
  <si>
    <t>BUTI NALANG NAKA WHITE SI BINAY</t>
  </si>
  <si>
    <t>Corruption questions annoy Binay | https://t.co/Ly7rlBznly | Philippine News</t>
  </si>
  <si>
    <t>https://t.co/QfIQYMpZfV via po_st</t>
  </si>
  <si>
    <t>miriam deserves more votes than roxas and binay tbh</t>
  </si>
  <si>
    <t>So kung hindi lumaban si duterte si roxas mananalo? Minsan mapapaBobo ka nalang tlga eh.</t>
  </si>
  <si>
    <t>mejj makainis yung commercial ni binay ????</t>
  </si>
  <si>
    <t>Bakit kaya gabi2x pinapalabas tong kay mar roxas sa tv patrol? Ang tagal pa!? D nakaka tuwa!</t>
  </si>
  <si>
    <t>Halata!</t>
  </si>
  <si>
    <t>@ioowish</t>
  </si>
  <si>
    <t>THE STANDARD: UPDATE: Binay, Roxas &amp;amp; Duterte share the number 2 rank in Pulse Asia’s new survey of presidential bets.</t>
  </si>
  <si>
    <t>@thetigeRAD Gladly, it's not Binay, di ba @cadornz? Ha-ha. ??</t>
  </si>
  <si>
    <t>VP Binay is like a Ponzi investment. Promising extremely high returns but he might just run away with your investment in the process.</t>
  </si>
  <si>
    <t>Election tribunal dismisses case against Grace Poe; SC justices, Nancy Binay vote for disqualification. https://t.co/32nreVBITB</t>
  </si>
  <si>
    <t>Guess VP Binay is a veteran at vote-buying; use of the treasury for campaigning; for getting rich. Binay corruption cases are many. #TalkPH</t>
  </si>
  <si>
    <t>WTF Binay utang na loob!!! Tantanan mo na tv ads mo utang na loob!!! Nakaka irita ka na sagad swear!!!! SAGAD!!!! (Daming budget! ??????)</t>
  </si>
  <si>
    <t>UMAY NA UMAY NA KO SA COMMERCIAL MO MAR ROXAS</t>
  </si>
  <si>
    <t>Binay - Magnanakaw
Poe - Tinalikuran ang Bansa
Duterte - lumalabag sa Karapatang Pantao. 
Mar - Marangal, matalino, hindi kurap.</t>
  </si>
  <si>
    <t>Pulong scores Chiz</t>
  </si>
  <si>
    <t>for ‘using’ Grace</t>
  </si>
  <si>
    <t>By Armando B. Fenequito Jr.</t>
  </si>
  <si>
    <t>Vice Mayor Paolo Duterte scored vice... https://t.co/XzZbJnHSTT</t>
  </si>
  <si>
    <t>Mar Roxas, Paano maiwasan ang traffic? HAHA @imdanielpadilla  Paano kaya? SGE! IBOTO SI MAR
#PSYPagyanig</t>
  </si>
  <si>
    <t>@OhwellJoel92 pg sipsip si Mar na agad yn. #OnlyBinayInMakatiSanKaPa Abby Binay for 2016 mayor</t>
  </si>
  <si>
    <t>Ikaw na VP Binay ang inaantayn g pilipinas para sa pagbabago #OnlyBinayInMakatiSanKaPa</t>
  </si>
  <si>
    <t>In which Binay copies Duterte (because Duterte drives taxis in Davao, to scare would-be criminals) https://t.co/isKkJnho9c</t>
  </si>
  <si>
    <t>2nd place Mar Roxas? Uh. Hindi na ako nagtataka. Halos lahat ng tinatanong ko ng Gov't Empl. eh maka RoRo eh.</t>
  </si>
  <si>
    <t>You're the vice-president, BINAY! bakit ngayon sinisisi mo lang sila PNoy? Bakit dka nalang tumulong? Bakit tira ka ng tira?! #BinayEpal</t>
  </si>
  <si>
    <t>@chuvaness What's wrong with LP tactics these days? Should Grace quit, it won't be Mar who'll benefit. Binay stands to benefit the most.</t>
  </si>
  <si>
    <t>Ginawa na palang kakatawanan si Binay ??</t>
  </si>
  <si>
    <t>Good news : Trending si Binay</t>
  </si>
  <si>
    <t>Bad News : panay pagmumura ang tweet??????</t>
  </si>
  <si>
    <t>DONT BREAK GABRU</t>
  </si>
  <si>
    <t>#GlaizaKwarenta</t>
  </si>
  <si>
    <t>I am just one VOTE but I firmly believe it won't put ROXAS on the second place. Garapalan ha! #Election2016 #Halalan2016 #HalalanResults</t>
  </si>
  <si>
    <t>Binay talking about not having a president who hides from Mamasapano yet the fuck face hides from the senate inquiry against him</t>
  </si>
  <si>
    <t>POS</t>
  </si>
  <si>
    <t>#BigSwitch2Miriam LOL Only ROXAS Poe Binay SUPPORTERS Who'd Switched DONT US</t>
  </si>
  <si>
    <t>Plot twist: Mar Roxas is disguised as Duterte</t>
  </si>
  <si>
    <t>VIRAL: Netizens React on VP Binay in Boy Scout Uniform Photo... https://t.co/16UbyUVH0H</t>
  </si>
  <si>
    <t>Naiiyamot ako sa commercial ni Binay. Sorry not sorry</t>
  </si>
  <si>
    <t>Pag nalamangan pa ni Roxas si Duterte? Malaking kalokohan na yon.  #HalalanResults #Halalan2016</t>
  </si>
  <si>
    <t>Astig mo po VP Binay #OnlyBinayInMakatiSanKaPa</t>
  </si>
  <si>
    <t>Ang Pagbabalik Binay In Makati https://t.co/jJ8TFYIFeF</t>
  </si>
  <si>
    <t>Mar Roxas should quit NOW! #RoxasQuitNow https://t.co/59pxDSNWFH</t>
  </si>
  <si>
    <t>Meanwhile Magdalo survey October 20-23,2015 Grace Poe, 43%; Jejomar Binay, 26%; Mar Roxas, 17%; Miriam D. Santiago, 11% #juanvote</t>
  </si>
  <si>
    <t>*Debate Day*</t>
  </si>
  <si>
    <t>Poe: Ready at nagaral</t>
  </si>
  <si>
    <t>Duterte: Prepared at nagbasa</t>
  </si>
  <si>
    <t>Roxas: Confused pero kakayanin?</t>
  </si>
  <si>
    <t>Binay: May kodigo</t>
  </si>
  <si>
    <t>Santiago: Absent</t>
  </si>
  <si>
    <t>©??</t>
  </si>
  <si>
    <t>RT @maxell_lander: Mar Roxas is quote"clean"? Gimme a break, there's MRT/LTO no-bidding contracts, P1.1B unliquidated at DILG,&amp;amp; Yolanda htt…</t>
  </si>
  <si>
    <t>Bago na naman ad ni Binay tae</t>
  </si>
  <si>
    <t>@rapplerdotcom i think it'll be duterte's gain if poe is disqualified. kampo ni binay ang nagsimulang pumukol kay poe. #PHVote #Eleksyon2016</t>
  </si>
  <si>
    <t>@iamnicocuison Opo binay wag kang mag alala, di kita iboboto. HAHAHAHAHA #SOOMPIAWARDS2015 #TeamSuperJunior</t>
  </si>
  <si>
    <t>For the official campaign kick off, lets use the official hashtag #RoxasRobredo ??</t>
  </si>
  <si>
    <t>sa dami ng ieendorse bakit si Mar Roxas pa Daniel?</t>
  </si>
  <si>
    <t>RT @Honeeeeeyyy: Kaya ayoko nanonood ng tv eh. Napapanood ko advertisement ni binay. Umay!</t>
  </si>
  <si>
    <t>#Binay struggled. Fell into the Ampatuan question trap.   #PiliPinasDebates2016</t>
  </si>
  <si>
    <t>I VOTE ROXAS #Halalan2016 Mar Daang Matuwid RORO RISING relax, wala pa ang balwarte ni Roxas and Robredo</t>
  </si>
  <si>
    <t>nakakairita talaga itong mga infomercial ni binay</t>
  </si>
  <si>
    <t>Di ko alam pero everytime makita ko muka ni mar roxas e naiinis ako. Nyeta.</t>
  </si>
  <si>
    <t>Mar Roxas wants unity against Duterte. How about unity for Miriam? #YouthForMiriam #AyawSaDILAW</t>
  </si>
  <si>
    <t>Binay: "LOVE IS BLIND, SO LOVE ME"
Ako: Hindi pa ako blind, hindi na kita makita.
#NogNogHambog https://t.co/q996DSykzq</t>
  </si>
  <si>
    <t>SC set to tackle EDCA validity, Makati mayor Binay suspension https://t.co/JVl3GvawhM</t>
  </si>
  <si>
    <t>Si #Binay ang inutil kasi wala siya</t>
  </si>
  <si>
    <t>#BeyondPolitics Trillanes says he won't have a negative campaign against Binay. "I will only address the Binay issue when asked." | via ANC…</t>
  </si>
  <si>
    <t>I won't be surprised if one day, ABS effin' CBN changes their logo to that yellow freaking ribbon. BIAS AF ??
DUTERTE TILL THE END</t>
  </si>
  <si>
    <t>Validate ‘tanim-bala,’ Aquino orders DOTC
But Binay calls for immediate firing of OTS personnel at NAIA https://t.co/AHAfNfiFHq #laglagbala</t>
  </si>
  <si>
    <t>“@MiriamLines: .@Kuya_duterte Sabihan mo 'yang si Pareng Binay na wag magvivideo kung madilim. ??” litsi ??</t>
  </si>
  <si>
    <t>@mor1019jhaiho: Kakapanuod ko lang ng kamustahan, kwentuhan ni Daniel Padilla with Mar Roxas, pero spotted ang MOR… https://t.co/EIfcWHvpJI</t>
  </si>
  <si>
    <t>E sana pinatupad mo binay, edi ba VICE PRESIDENT KA NG PILIPINAS?</t>
  </si>
  <si>
    <t>Talaga lang ah? Ang pangit talaga ng commercial ni binay</t>
  </si>
  <si>
    <t>Bakit dahil kay Binay libo libong bata ang nakapag aral ng libre? Malamang Vice President siya trabaho niya yan. No brainer shit</t>
  </si>
  <si>
    <t>...my driver informed me that he &amp;amp; his wife... his 5 brothers &amp;amp; their family members, switched to #RoxasRobredo! https://t.co/4QAbEhLsAM</t>
  </si>
  <si>
    <t>Makati stays in Binay hands https://t.co/3lRcnpWgk8  #Election2016</t>
  </si>
  <si>
    <t>Nakakapanghina man desisyon n Mar Roxas</t>
  </si>
  <si>
    <t>Jejomar Binay. Dahil naawa ka sa kanyang characteristics.</t>
  </si>
  <si>
    <t>Businessmen mga kaharap mo Binay! Wag sila. Di mo sila maloloko..</t>
  </si>
  <si>
    <t>Ang pangulo ko ay si MAR ROXAS. Ishare mo to sa 25 na tao within 30mins. at magkakaron ka ng SOBRE. Wag kang... https://t.co/knrXlfJ5HJ</t>
  </si>
  <si>
    <t>Wala akong pake kung pang-ilan sa Mar Roxas, ang mahalaga nangunguna si Duterte!?? #Election2016 #TeamDuterte</t>
  </si>
  <si>
    <t>RT @KingAhrDee: Toni: "Ano ang katangian niyo kung kaya't dapat kayong maging Big Winner?"
Binay: "Nognog, pandak, at laki sa hirap."</t>
  </si>
  <si>
    <t>NAKAPAKA DESPERADO MO MAR ROXAS</t>
  </si>
  <si>
    <t>Me: Bugtong bugtong, mas malaki pag nakaupo.
Papa: Binay. 
Me: HAHAHAHAHAHAHAHAHAHA. 
#True</t>
  </si>
  <si>
    <t>"MANANALO AKO SA HALALAN" -Binay 
HALA. MANG EVACUATE NA TAH</t>
  </si>
  <si>
    <t>Here's what Mar Roxas has to say about "tanim-bala" https://t.co/hQEemOVjMC</t>
  </si>
  <si>
    <t>~ WAG NYO IBOTO SI MAR ROXAS -_-</t>
  </si>
  <si>
    <t>"The Bird Flu is a lie, the Swine Flu is a lie
Why would that even come as a surprise?" DUTERTE TILL THE END</t>
  </si>
  <si>
    <t>The Marcos Conjugal Kleptocracy and Binay's Basketball Team Corruption: "Between the devil and the deep blue sea" https://t.co/hqf9uMuIDb</t>
  </si>
  <si>
    <t>Grabe di ko kinaya itsura ni binay dito ???????? HAHAHAHAHAHA  https://t.co/0YMjyzdJzs</t>
  </si>
  <si>
    <t>@GregZulueta if manalo si Grace Poe, puro showbiz nanaman and gobyerno! notopoe #binay2016</t>
  </si>
  <si>
    <t>Dapat sa kanya #ArtikuloUno. Isama ang LP. #NoToMarRoxas @ChiliMedley @indayevarona @Doc4Dead @cfherrera_mst  https://t.co/FjnpUGnZHw</t>
  </si>
  <si>
    <t>@danicaea06 smh for Mar Roxas.</t>
  </si>
  <si>
    <t>Si Jojo Binay na laki sa hirap? Namatayan ng ina dahil walang pambiling gamot? Pero pinamanahan ng Milyon? Joke yon? #RapeIsNotAJoke</t>
  </si>
  <si>
    <t>Grabe talaga sila tsk tsk</t>
  </si>
  <si>
    <t>#NOTOMARROXAS https://t.co/cB1vYiJCbT</t>
  </si>
  <si>
    <t>id rather choose poe over mar. daang matuwid is too overrated. LP is too over empowered</t>
  </si>
  <si>
    <t>Eto rank ko.</t>
  </si>
  <si>
    <t>1. MDS</t>
  </si>
  <si>
    <t>2. DIGONG</t>
  </si>
  <si>
    <t>3. POE</t>
  </si>
  <si>
    <t>4. BINAY</t>
  </si>
  <si>
    <t>5. ROXAS.</t>
  </si>
  <si>
    <t>@alandbest @MARoxas While Duterte Said Last Month Hindi Kaya ma Resolve ang Traffic In 6 Years Lang HAHAHA #RoxasRobredo</t>
  </si>
  <si>
    <t>Grabe kanina "Miriam BBM kami" ikaw?   uhm.. dubredo.  hmm bkt di miriam o kaya binay? bkt di marcos #grilledilocanohere</t>
  </si>
  <si>
    <t>Binay takes swipe at Poe: CAVITE CITY - Vice President Jejomar Binay on Thursday took another sw... https://t.co/kE1SGW8ypD (via ABS-CBN)</t>
  </si>
  <si>
    <t>Sen. Trillanes: Duterte worse than Jejomar Binay https://t.co/z35brNdWoD</t>
  </si>
  <si>
    <t>Tangina naman Mar Roxas. Bakit sobrang uhaw ka sa kapangyarihan?!</t>
  </si>
  <si>
    <t>Binay maintained that he does not own 350-hectare</t>
  </si>
  <si>
    <t>Hacienda saying his share in the property does not amount to much. https://t.co/bomSHlp9kN</t>
  </si>
  <si>
    <t>Ombudsman upholds criminal charges vs VP Binay, son https://t.co/l5m8Bmolim</t>
  </si>
  <si>
    <t>Pag nag sorry si Duterte, asahan niyong galit yung mga supporters niyan pag hindi natanggap yung sorry! #OnlyBinayAgainstRape
Binay ProWomen</t>
  </si>
  <si>
    <t>Kung di pwedeng tumakbo si junjun binay bilang mayor ng makati baka palitan siya ng kapatid niyang si abigail binay.</t>
  </si>
  <si>
    <t>Mar Roxas before: We don't want an American president. Mar Roxas now: We need the help of an American. https://t.co/FgWt7ECLbg</t>
  </si>
  <si>
    <t>Nagpapaka DuRiam, pero Binay at Mar ang lumalabas. ??</t>
  </si>
  <si>
    <t>Ikaw Na Ba: Panayam kay Mar Roxas (Ikalawang Bahagi) https://t.co/t8idn1jlNa https://t.co/ymsNyagAAb</t>
  </si>
  <si>
    <t>Keynote speaker at PrintCon 2015 will be Senator Nancy Binay @manila_bulletin</t>
  </si>
  <si>
    <t>UPDATED!!!</t>
  </si>
  <si>
    <t>Binay-Honasan</t>
  </si>
  <si>
    <t>Duterte-Cayetano</t>
  </si>
  <si>
    <t>Poe-Escudero/Trillanes</t>
  </si>
  <si>
    <t>Roxas-Robredo</t>
  </si>
  <si>
    <t>Santiago-Marcos</t>
  </si>
  <si>
    <t>SANTIAGO PA DIN!!! Wala pa din sa VP =)</t>
  </si>
  <si>
    <t>Putanginang mga commercial ni Mar Roxas. O sige, ikaw na nagpalago ng call center agency. Ikaw na to, ikaw na yan. Di ikaw laht gumawa boi.</t>
  </si>
  <si>
    <t>Si Binay yung manliligaw mong walang pag-asa as in zero, pero maghihintay pading ikasal ka sa iba para maconfirm ?? https://t.co/dDUWrqwbhI</t>
  </si>
  <si>
    <t>Yung commercial talaga ni Binay eh #ALDUB15thWeeksary</t>
  </si>
  <si>
    <t>SABI KO NA NGA BA NAKA PUTI NANAMAN SI POE</t>
  </si>
  <si>
    <t>#PiliPinasDebates2016 #whitelover</t>
  </si>
  <si>
    <t>Binay, you're fucking disgusting. Jesus.</t>
  </si>
  <si>
    <t>RT @chankidskids: Every time i hear "Nognog Binay" campaign ads, my automatic reaction is: BOBA. UTAK BIYA. WALANG UTAK.</t>
  </si>
  <si>
    <t>nahiya kami sa commercial ni roxas at binay! ang kakapal ng mukha nyo! lakas nyo mag advertise dami nyong nakurakot eh</t>
  </si>
  <si>
    <t>AFP Modernization Projects Under PNoy Mar Roxas Leni Robredo</t>
  </si>
  <si>
    <t>#ItuloyAngDaangMatuwid https://t.co/PJ0gwdT6co</t>
  </si>
  <si>
    <t>Ano ba ginagawa ni PNoy?? Is he sabotaging MarRoxas??? Parang naniniwala n ako n ??OnlyBinayOnlyBinay??????????????</t>
  </si>
  <si>
    <t>Mar Roxas scares me. I see a greedy prson who is really dsperate to win. He lost hs race to Binay a fw years bck so nw he's bck at it again.</t>
  </si>
  <si>
    <t>RT @__noname123: If mananalo si Binay as President at si Pacquiao as Senator ewan nalang ??????</t>
  </si>
  <si>
    <t>@ejayness binay is ??</t>
  </si>
  <si>
    <t>Mar Roxas, hindi na ko magtataka kung bakit ka pumangalawa ?? ?? ??</t>
  </si>
  <si>
    <t>Mar should give way and just accept defeat. Wag mo ng idamay si Poe at Binay. #AyawSaDILAW</t>
  </si>
  <si>
    <t>@danceronaldance from the scale 1-binay, gano ka na kaitim? charot :-(</t>
  </si>
  <si>
    <t>@tomas_md @gmanews yup! Binay and Duterte - cut from the same cloth...</t>
  </si>
  <si>
    <t>@charlestiu VP Binay also did the classy thing by conceding. The one who hasn't is Mar Roxas!</t>
  </si>
  <si>
    <t>Mandaya ka man o hinde, tanggapin mo nalang na talo kana Mar Roxas. #HalalanResults #Halalan2016</t>
  </si>
  <si>
    <t>Wasn't able to watch #PiliPinasDebates2016 earlier but doesn't change the fact na tanga lng talaga boboto kay Binay. Iboboto m sya? TANGA! ??</t>
  </si>
  <si>
    <t>@buteraxgrandeaf ahaha pero pwede nga ding solusyon ang kapogian sa pilipinas, u know? The maka-binay gene?! Dumadame na. RUDE! Kill me????</t>
  </si>
  <si>
    <t>Dear Noynoy Aquino at Mar roxas, kung akala niyo kami ay mananatiling tanga sainyo well pwes mg dusa kayo! #DuterteTillTheEnd #AyawSaDILAW</t>
  </si>
  <si>
    <t>Si Roxas lang ang matinong sumagot. Next si Miriam. Yung iba puro motherhood statements. Si Binay drama pa rin.</t>
  </si>
  <si>
    <t>Nognog, pandak, laki sa hirap. Pero di tulad ng iba, marami syang perang nakuha. Yan si Binay!</t>
  </si>
  <si>
    <t>I can't bear to see Roxas, Trillanes, LP, the words Daang Matuwid, media, ABSCBN. Sa Mati &amp;amp; Lanao, pre-election votes went to Roxas frm Du30</t>
  </si>
  <si>
    <t>Mga kandidato, nag-ikot sa mga probinsya 
Inikot ni Vice President Jejomar Binay ang lalawigan ng Laguna sa... https://t.co/ss2KqGQ0n5</t>
  </si>
  <si>
    <t>Nung una nognog, ngaun namn pandak..wag mo nga kami idamay Binay...try mo naman, "sino ba ang corrupt?!"..
#NoToBinay</t>
  </si>
  <si>
    <t>Binay: I make decisions right away.
Roxas: I have everything, but my people don't so I'm running.
Duterte: I've a bad mouth but can deliver.</t>
  </si>
  <si>
    <t>Tsk nasa bolbok daw si Binay kaya daw trapik</t>
  </si>
  <si>
    <t>Maka batikos naman si Binay sa PNoy admin. Hey mister, don't you know you're technically a part of his administration? #ALDUBHopiaLikeit</t>
  </si>
  <si>
    <t>di ko trip si Binay at Roxas. puro sila parinig at paawa tangina andaming kadramahan sa buhay!</t>
  </si>
  <si>
    <t>Cayetano: PNoy, Roxas, Trillanes, Poe at ABSCBN, nagsabwatan daw sa pagpapalabas ng anti-Duterte ads | @junyeeloyola #OnlyInThePhilippines</t>
  </si>
  <si>
    <t>really #gracepoe llamanzares???  https://t.co/ZMSnCKlF9D</t>
  </si>
  <si>
    <t>#prolife #philippines #BinayHonasan2016 #eleksyon2016 #Halalan2016</t>
  </si>
  <si>
    <t>Para ka lang din bomoto sa pcos ng Duterte pero Mar lumabas. Bwiset #MARumingpolitikaniROXAS https://t.co/QJnqEjCxCw</t>
  </si>
  <si>
    <t>Which is which?? #du30 #poeso</t>
  </si>
  <si>
    <t>#changeiscoming ?? #gobyernongmaypuso @ Ground Core KTV https://t.co/jFk8lNtm3t</t>
  </si>
  <si>
    <t>@ALDUBNation Akala ko si Binay! Hahahaha Joke! #ALDUBHappyBdayLOLA</t>
  </si>
  <si>
    <t>UMAY NA UMAY NAKO SA COMMERCIAL NI ROXAS TSAKA NI BINAY PUTA ??</t>
  </si>
  <si>
    <t>Marcos or Escudero lang.
Binay or Duterte.  Logic lang yan, kahit sino ang manalo, corruption? Lahat yan. Realtalk Juan, pls. #HarapanBise</t>
  </si>
  <si>
    <t>Kaninang umaga nawala ung pusa namin na si DUTERTE tapos ngayon naman nasagasaan ung pusa naming si roxas??</t>
  </si>
  <si>
    <t>Wtf!??????</t>
  </si>
  <si>
    <t>ikaw lang ang sagot sa aming kahirapan at maiangat ang Pilipinas VP Binay.</t>
  </si>
  <si>
    <t>RT @Juyenyen: Puro si binay nasa feed ko ?? Di siguro sila mga taga-makati. Galit na galit kayo kay binay, di nyo kasi naexperience yung mak…</t>
  </si>
  <si>
    <t>#Binay:the most shocking thing about MakatiCorruption is the fact that u didn't shield ur own son from d temptations https://t.co/3X2rP7XEJB</t>
  </si>
  <si>
    <t>Please Poe, dont mention your father in debates like this. #PilipinasDebates2016</t>
  </si>
  <si>
    <t>Hi abs, sino po mag cover ng proclamation ni Binay? Si Atom po ba? He he</t>
  </si>
  <si>
    <t>Mar Roxas ang pinakadakilang desperado sa kapangyarihan. #HalalanResults</t>
  </si>
  <si>
    <t>Bwisit na commercial ni binay yan ????????</t>
  </si>
  <si>
    <t>@dessadiam kaya nga blocked ko nalang di na patulan #RoxasRobredo #RoxasWantedPresident</t>
  </si>
  <si>
    <t>Sabi ng COA irregular daw ang contract. OMG Please vote for anyone except Mar Roxas</t>
  </si>
  <si>
    <t>Parang may plano na agad si Duterte at focus sya don unlike Roxas and Binay na nagiisip pa ng isasagot. #WantedPresident</t>
  </si>
  <si>
    <t>Yung totoo, bakit absent si Mar, Miriam, and Binay? Tinamad lang ba kayo or what? #PHVote #TheLeaderIWant You gave free publicity to Dut-Cay</t>
  </si>
  <si>
    <t>Petition to block all of binay's campaign ads ?????? nognog</t>
  </si>
  <si>
    <t>JUST IN; Think about This......</t>
  </si>
  <si>
    <t>#Duterte in Balubal</t>
  </si>
  <si>
    <t>#Roxas in Balubal (Liberal Party)</t>
  </si>
  <si>
    <t>More or less 10cars at... https://t.co/a91NNcB2fr</t>
  </si>
  <si>
    <t>VIDEO: Mar Roxas, itinangging may kinalaman siya sa umano'y pag-boo kay VP Binay sa Cebu https://t.co/pwD1JjZGNX https://t.co/vIrqJgcHdD</t>
  </si>
  <si>
    <t>Si Binay na lang ang Angkinin nyo, wag si Yaya Dub https://t.co/zCjlqD0h67</t>
  </si>
  <si>
    <t>Another dance number by Makati Mayor bet Abby Binay &amp;amp; Vice Mayor bet Monique Lagdameo. @cnnphilippines https://t.co/CuoKUNR0To</t>
  </si>
  <si>
    <t>President: Rody Duterte VPresident: Bongbong Marcos Secretary: Miriam Santiago CLEANERS: Mar Roxas &amp;amp;     Jejomar Binay ??? #HalalanResults</t>
  </si>
  <si>
    <t>@TheTigerMudra @TeresitaTReyes  Kaya nga kalokohan ang # ko, kasi nga matagal na ang batas na yan. Kaya panlilinlang ang ginagawa ni Binay</t>
  </si>
  <si>
    <t>Wait, is it Binay we are criticizing or the idea of him wearing the boy scout uniform walking like a princess... https://t.co/trPa7Qo7GA</t>
  </si>
  <si>
    <t>Ang pag-aabang sa pagdating ni Mar Roxas sa Malimgas Market #Pangasinan #DagupanCity I via @aksyonradyopang https://t.co/xZfvw4UXB8</t>
  </si>
  <si>
    <t>RT @supsup010: At pagnakulong din si Binay? Si Miriam? Hahahaha  https://t.co/dpbYzoNOWr</t>
  </si>
  <si>
    <t>MY WISH FOR VICE PRESIDENT JEJOMAR C. BINAY https://t.co/p0u2YJvwXq</t>
  </si>
  <si>
    <t>@ReeBuscano Mar Roxas ??</t>
  </si>
  <si>
    <t>Ngaun makikipag-alyansa ka? Kasi tagilid ka? Kaloka ka talaga Mar! Dasal dasal na lang. #antiduterte #notoLp #notoPoe #AyawSaDILAW #DU30</t>
  </si>
  <si>
    <t>@News5AKSYON as DILG sec mar roxas, mayor duterte receive awrd from davao city consistency. ngayon, ano yang ping ssbi ni mar lban ky mayor?</t>
  </si>
  <si>
    <t>@astgarrido Disclaimer: di ako maka-Poe. Sadyang pro-Duterte lang at anti-Poe si ate. :))))</t>
  </si>
  <si>
    <t>Pag talagang si roxas or binay mananalo, magiging alien nalang ako kesa makita kong unti unti nagiging worst ang bayan ko. Wow</t>
  </si>
  <si>
    <t>baka bukas pagkagising ko #1 na si Mar Roxas ah? very wrong kayo dyan haha</t>
  </si>
  <si>
    <t>Grabe lahat ng paninira kay Duterte kagagawan lahat ni Mar Roxas ang tumatakbong Presidente na kahit isa wala siya pinanalo sa mga tinakbo</t>
  </si>
  <si>
    <t>Binay vows to continue CCT program https://t.co/ltNyE0iIu3 | via Tempo</t>
  </si>
  <si>
    <t>money talks, why isnt binay in jail, money screams, and the corrupt officials keep taking https://t.co/vKShNIajZE</t>
  </si>
  <si>
    <t>#PiliPinasDebates VP LEG: Corrupt si VP Binay based on evidence. - Sen Trillanes</t>
  </si>
  <si>
    <t>10. Alma Moreno</t>
  </si>
  <si>
    <t>2015/11/11 11:16 PHT #trndnl https://t.co/dRwxiUtCOV</t>
  </si>
  <si>
    <t>"Nognog para sa nognog" excuse me di sunog balat ko ha wag kang mandamay binay</t>
  </si>
  <si>
    <t>@inquirerdotnet @VPJojoBinay @Team_Inquirer Chill lng kayo ready si VP Binay depensahan ang sarili niya, wait lng busy pa eh. #PHVoteBinay</t>
  </si>
  <si>
    <t>@tessalollipop We also released a full video during Binay's UPLB forum but did my get the same sentiment despite na "roast" siya doon.</t>
  </si>
  <si>
    <t>#PHVOTEDUTERTE</t>
  </si>
  <si>
    <t>#NOTOROXAS https://t.co/Io8nlUifRk</t>
  </si>
  <si>
    <t>RT @ANCALERTS: 'Don't cheapen the presidency,' Duterte tells Poe's camp #Halalan2016 https://t.co/P2FN0ab3ql</t>
  </si>
  <si>
    <t>"Sino pang tutulong sa nognog? Eh di ang nognog din." - Luh, Binay. Ikaw lang nognog, wag kang nandadamay. https://t.co/FuYxCX8ELa</t>
  </si>
  <si>
    <t>@anjieling sino binoto mo~!?? ROXAS-TRILLANES!?</t>
  </si>
  <si>
    <t>Mar Roxas, rerespetuhin sana kita eh. Kaso yung mga ginagawa mo di karespe-respeto. Di ko alam kung tanga ka o tanga ka talaga. #AyawSaDilaw</t>
  </si>
  <si>
    <t>LP ‘black ops’ vs Poe, Binay, bared https://t.co/FYEWig5JtE #Manila #News #Asia</t>
  </si>
  <si>
    <t>Hey I have an idea! 
Why not let Roxas,Poe,and Binay quit then encourage their voters to vote for Sen.Santiago? #AyawSaDILAW</t>
  </si>
  <si>
    <t>A TALE OF 2 DATA SETS | NEDA cites recovery in E. Visayas, Binay says govt stats show 2M more poor https://t.co/rQ1wtVVJ0E | via News 5</t>
  </si>
  <si>
    <t>Im surprised binay's campaign manager didnt go for "V-day #Vinay2016". No? Okay. :/</t>
  </si>
  <si>
    <t>Sa aking palagay ..</t>
  </si>
  <si>
    <t>Sinong Nognog? Sinong Pandak?</t>
  </si>
  <si>
    <t>Ikaw BINAY! Wag kang mandamay oyy! Grabe s'ya oh.</t>
  </si>
  <si>
    <t>Nag... https://t.co/37Cou5a992</t>
  </si>
  <si>
    <t>"If they are thinking that someone among us will withdraw, I won't withdraw." - @SenGracePOE on Roxas' call for talks</t>
  </si>
  <si>
    <t>OO! #MarHasMyVote #RoxasRobredo #LabanLeni #MarLeniWins #SaluteMarRoxas  https://t.co/9DO9hUdBWt</t>
  </si>
  <si>
    <t>@llyanricerra @jaymarluise kung ako tatanungin roxas ako eh kasi walang class si duterte mura pa ng mura</t>
  </si>
  <si>
    <t>@v_vangogh Poe doesn't want Binay to beat her by the number of actors in slate</t>
  </si>
  <si>
    <t>@DreamForDaniel well, tama ang pagkasabi mo KUNG c Binay, Poe, Miriam ang eendorse ni Daniel.. but infairness to Daniel He Choose the Best.</t>
  </si>
  <si>
    <t>RT @teroristard: ".. KASO AYOKO KAY MAR ROXAS TALAGA HAHAHAHA FEELING KO WALANG KWENTA EH" LT BEA HAHAHAHAHAHAHAHAHAHAHAHAHAHAHAHAHAHAHAHAHA</t>
  </si>
  <si>
    <t>Kung wala ang mga Guro walang mga Propesyunal! Tandaan mo yan Binay!</t>
  </si>
  <si>
    <t>Manalo na lahat wag lang si Mar Roxas</t>
  </si>
  <si>
    <t>@xanadriano Y U ALWAYS LYIN! U kennat fool me. I got dem binay powerzx. https://t.co/uZ0eF1X8vW</t>
  </si>
  <si>
    <t>Pag nanalong Presidente si #Duterte, bumalik na sana POE sa pinanggalingan nila ang mga taong WALANG TUNAY na malasakit sa inang bayan.</t>
  </si>
  <si>
    <t>RT @Ilovetippee: Para sa bayan - Mar Roxas &amp;amp; Leni Robredo! Tamang timpla. Tamang panahon. Tamang desisyon. #roxasrobredo2016  https://t.co/…</t>
  </si>
  <si>
    <t>Consistent  Candidate  VP Binay,  Sigurado ka sa boto ko sampu ng mga kamag-anakan ko. @VPJojoBinay</t>
  </si>
  <si>
    <t>@_edgee_: Kung sino pang Vice President siya pang kurakot! Yan si Binay!! Tsk</t>
  </si>
  <si>
    <t>RT @News5E: Duterte o Binay? Trillanes: Wala akong itutulak, lulunukin ko nalang ang mandate ng tao. #BilangPilipino https://t.co/ofYXvAJmLx</t>
  </si>
  <si>
    <t>May bayag ba si Daniel Padilla? Saan siya kumuha ng lakas ng loob para Iendorso yung Putapeteng si Mar Roxas? Ay! Pera pera nga naman!</t>
  </si>
  <si>
    <t>sana si ALLAN CARREON nalang ang manalo imbis na si Mar Roxas. WALA AKONG PAKE SA SUPPORTERS NYA NA AAWAYIN AKO</t>
  </si>
  <si>
    <t>@PNPLUPPO @pnppro1 Agoo PNP provided area security &amp;amp; police presence during the visit of VP BINAY at Agoo, La Union. https://t.co/ow365spNAT</t>
  </si>
  <si>
    <t>RT @v_vangogh: Dont vote for corrupt politicians - #Binay #Duterte https://t.co/AKaFXksqwG</t>
  </si>
  <si>
    <t>Senator Miriam Santiago hits corrupt government officials https://t.co/6qnY6lQuZX | via Eagle News</t>
  </si>
  <si>
    <t>@evin140 I guess that's the message. Though I wonder if the commenters will now profess full support for Binay and the Romualdezes.</t>
  </si>
  <si>
    <t>The BINAY Makati Business:" What he did in Makati was theft." Mar Roxas https://t.co/ojQyPlSSYZ</t>
  </si>
  <si>
    <t>Tuwing palabas ang tvc ni mar roxas, nililipat ko muna sa ibang ch, kairita eh ??</t>
  </si>
  <si>
    <t>I'm voting for #Du30
But those who are voting for GP or MDS, don't fret
Not #SelfishPOE , it's #GreedyMar
#DisenteKuno #MatuwidKuno</t>
  </si>
  <si>
    <t>Bka paasahin lng tyo neto. Pra sumaya nmn tyo tas huli si Roxas lng pala mananalo! NO WAY</t>
  </si>
  <si>
    <t>@OreoKp i'd be honored hahaha tatalunin ko si binay obviously hahahaha</t>
  </si>
  <si>
    <t>Manalo lang talaga si binay or poe tangina goodbye philippines ????</t>
  </si>
  <si>
    <t>Bongga si Mar Roxas. Dami haters. Hahaha. Baka maging Phenomenal pa yan siya. Hahaha</t>
  </si>
  <si>
    <t>Si Pope @Pontifex nga napatawad si Mayor Duterte bakit si Mar Roxas and ibang kalaban nya hindi? ??</t>
  </si>
  <si>
    <t>si mar roxas lumalabas kahit si binay ang binoto? WAW</t>
  </si>
  <si>
    <t>Plunder sa mag-amang Binay, inirekomenda sa partial report ng Senate Blue Ribbon subcommittee https://t.co/HhoLciHAkf | @jongmanlapaz</t>
  </si>
  <si>
    <t>What the fukk is wrong with BINAY!!! I really have his new Ad.</t>
  </si>
  <si>
    <t>pinainit na naman ni Binay ulo ko. sa Jollibee, nagkakamay? Possible pero too good to be true. OA. Publicity. Wag kami.</t>
  </si>
  <si>
    <t>PPCRV Presidential candidate results: (PARTIAL) as of 10:20 p.m.
1 - DUTERTE- 12,051,853
2 - ROXAS-6,861,153
3... https://t.co/7RuczjNljG</t>
  </si>
  <si>
    <t>Hindi ko talaga gets. Nung si Binay yung ginanun, tuwang tuwa mga tao. Nung kay Duterte, biglang bastos na kami. UGH sobrang nakakabadtrip</t>
  </si>
  <si>
    <t>@Winawoseee @TVPatrol Balita sa GMA Sa room ni Mar roxas to eh ????</t>
  </si>
  <si>
    <t>Kahit ano pa man yung ginawa ni Binay, wala parin kayong karapatang siya.  #NogNogHambog</t>
  </si>
  <si>
    <t>Aguyyyyy!Boooohhh... ?????? VP Binay.Kaw ang laman ng debates tungkol sa corruptions.Hahhahaha! #DUCAY #CAYETANO</t>
  </si>
  <si>
    <t>Reelectionist Sen. Sotto says he has no arrangements yet w/ VP Binay to campaign but will show up in Honasan sorties #Halalan2016</t>
  </si>
  <si>
    <t>8k na lamang ni atey. Ok na siguro to. 
Walang Binay, walang Bongbong. 
Pilipinas, NOT BAD. ????</t>
  </si>
  <si>
    <t>That "sanay na akong maloko" feeling, pag nanalo si Mar Roxas bukas ????????????????</t>
  </si>
  <si>
    <t>Understandable na 1st si Duterte pero si Roxas 2nd tapos si Mirriam 5th??? ??</t>
  </si>
  <si>
    <t>Binay: NHA not at fault for 'Yolanda' housing woes https://t.co/h8cpeKBjWW https://t.co/EUAR3RaFPp</t>
  </si>
  <si>
    <t>Bwahahaha! Tangina si Mar Roxas sasamahan ka pa kung asan mi nagtitinda ng shabu amazing! Hahahahahahha https://t.co/wUvDw2RrWu</t>
  </si>
  <si>
    <t>SAYANG POE dapat nakipagkaisa ka kay Mar Roxas na magquit para mag give way kay Miriam! :( #BigSwitch2Miriam</t>
  </si>
  <si>
    <t>GAGO #PHVoteDuterte!</t>
  </si>
  <si>
    <t>Kung kailan malapit na #Halalan2016 nagkakalat siya!</t>
  </si>
  <si>
    <t>The more he talks shit bababa ratings niya till #PHVotePoe WINS!</t>
  </si>
  <si>
    <t>Roxas denies LP's role in Binay's booing in Cebu: Administration bet Mar Roxas has denied alleg... https://t.co/JKgdPLphZf (via GMA News)</t>
  </si>
  <si>
    <t>may rineserve na si god para sayo wait mo lang wag mong hapitin sige ka si anak ni binay ibibgay ni god para sayo  https://t.co/5frqvg1F2W</t>
  </si>
  <si>
    <t>PAG IYANG PUTANGINANG MAR ROXAS NA IYAN AY NANALO, ABA'Y PUTANGINA NA LANG #AyawSaDILAW</t>
  </si>
  <si>
    <t>Other Mar Roxas withdraws, has request for namesake in LP https://t.co/2suF1eSPhl</t>
  </si>
  <si>
    <t>Pwede ba Binay!? Hiya hiya din huh!??!</t>
  </si>
  <si>
    <t>Kung si Pacquiao ang Plan B ni Binay, Si Alma naman ang Leche Plan. ??</t>
  </si>
  <si>
    <t>WTF, mahahati boto kay Miriam at Duterte -_- hay nako</t>
  </si>
  <si>
    <t>Anyare ba kina Mar Roxas?</t>
  </si>
  <si>
    <t>Good morning Pilipinas! Para sa tuloy tuloy na magandang umaga at bukas,let's choose good leaders. #RoxasRobredo https://t.co/C4ZUPvKRkQ</t>
  </si>
  <si>
    <t>@RodjPars27 but i love miriam too... but i can't really say that i'm 100% going for Duterte and federalism. i'm still open for other options</t>
  </si>
  <si>
    <t>Still disappointed on people who voted for Binay &amp;amp; Roxas instead of Santiago</t>
  </si>
  <si>
    <t>RT @imbebelove: @jojovenuts @judibanania HAHAHAHAHAHAHA ! PAKYU KA BINAY ! ???????? MISS KO NA KAYO</t>
  </si>
  <si>
    <t>Binay blames Aquino for failing to act on blood money proposals https://t.co/nAyPf4bFU8 https://t.co/GwoMxKHXvh</t>
  </si>
  <si>
    <t>VP Binay.. Di ka naman nakakainis dahil nognog ka o maliit pandak ka etc...</t>
  </si>
  <si>
    <t>PULPOL ka that's why</t>
  </si>
  <si>
    <t>Ano na Leyte! Roxas next to Du30? Tanggap ko pa kung Binay eh pero tangina nakalimutan niyo ba kung ano ginawa ni Mar Roxas? Ay wala pala.</t>
  </si>
  <si>
    <t>Too desperate, Mar Roxas. Grabe. Going on national tv asking Grace Poe to withdraw? Kahihiyan.</t>
  </si>
  <si>
    <t>HAHAHAHAHAHAHA NATATAWA TALAGA AKO. BULAG-BULAGAN SYA KAY BINAY https://t.co/u7Zj7nOhrc</t>
  </si>
  <si>
    <t>RT @leahnavarro: IIRC, Duterte lambasted Poe for being anti-federalism. Has she changed her view? Why? https://t.co/KAYxMIpN5N</t>
  </si>
  <si>
    <t>At every turn, Mar Roxas impresses the audience - businessmen, TV hosts, newspaper journalists, youth, or ordinary citizens. YestoMar!</t>
  </si>
  <si>
    <t>@potatodrey nag dukot kay binay</t>
  </si>
  <si>
    <t>Dutertes barbarism and Poes dishonesty are brother and sister | https://t.co/b1LASwzdrY #PHVoteDuterte</t>
  </si>
  <si>
    <t>I bet nag sisisihan na ang camp ni Mar Roxas, Trillanes, and ng ABS-CBN ?????</t>
  </si>
  <si>
    <t>You may be a Soldier to our Country, Trillianes but you fight like a rebel scum. 
DUTERTE TILL THE END</t>
  </si>
  <si>
    <t>Desperate Mar Roxas! Booooo #AyawSaDILAW</t>
  </si>
  <si>
    <t>@mrnndgl_ Panakot lang yun ni Nancy Binay eh. ??</t>
  </si>
  <si>
    <t>‘CA order on Junjun’s dismissal expected’ – Binay spokesman https://t.co/DO28ICkXBg https://t.co/fbEUl34MGT</t>
  </si>
  <si>
    <t>Yung mga taong puro issue'ng paninira lang sa kanya ang alam shut up na lang! ?? @VPJojoBinay #RespectforBINAY #ISaluteVPBINAY</t>
  </si>
  <si>
    <t>Kaya naman pala TRAFFIC dahil nung MOTORCADE ni BINAY! ???????? Muntik ko ng hindi makita (partida nasa gitna)... https://t.co/2iMWTpPzNA</t>
  </si>
  <si>
    <t>Aquino-Roxas conspiracy insult to Filipinos' #PHVote https://t.co/BvM80uWroy via @rapplerdotcom</t>
  </si>
  <si>
    <t>Pano si Miriam??? ??</t>
  </si>
  <si>
    <t>Sana pala nag VP nalang si Duterte ??</t>
  </si>
  <si>
    <t>RT @arroyomitch: UNG NABABASA KO SA FB KAMUKHA DAW SYA NI BINAY,TAWANG TAWA AKO HAHAHA
 #ALDUB17thWeeksary</t>
  </si>
  <si>
    <t>RT @Bahala_Na: @FSTopacio Mar Roxas is the runaway leader in Political Spending. Binay &amp;amp; Poe are far behind in 2nd and 3rd. @lesliebocobo</t>
  </si>
  <si>
    <t>‘I’m not scared of Binay’ |https://t.co/XFVq9J8IuR - Ako takot. Takot sa kakapalan ng mukha niya at kaitiman ng kaya pa niyang gawin.</t>
  </si>
  <si>
    <t>Bakit may cover pa yung sinakyan ni binay pang kampanya sa Zambales eh maitim na sya wala nang magbabago don.hahahaha :D</t>
  </si>
  <si>
    <t>Binay: Yolanda rehab a 'management disaster' - https://t.co/kVnqVXbhpo via @rapplerdotcom https://t.co/kGFkmVBWDo</t>
  </si>
  <si>
    <t>my mama don't like u cos she likes mar roxas</t>
  </si>
  <si>
    <t>Every Time i look at and hear binay's words i can really feel that he is lying. Like YOU. ????</t>
  </si>
  <si>
    <t>Tigil tigilan mo nga yang palakad lakad no binay nakakabwesit ka.</t>
  </si>
  <si>
    <t>"...Binay: Puro Ho Allegations lang yun, wlang pruweba..." - Oo isa kang ALLIGATOR sa Kuweba #ALDENvasionIn3Days #ALDUBTagapagmana</t>
  </si>
  <si>
    <t>bwesit tang commercial mo Mar Roxas!!! isang milyon trabaho!!! puta backer ang kylangan.. amputa.. walang mkuha trabaho sa gobyerno!!</t>
  </si>
  <si>
    <t>Leche ni Binay walang maipangtira na iba kay Poe HAHAHA. https://t.co/ywxGPl0B9A</t>
  </si>
  <si>
    <t>@diosaguzman_ lalo na si mar roxas! pesteee hahaha</t>
  </si>
  <si>
    <t>Brigada News Update! - Pagdinig sa graft case ni Mrs. Binay, ipinagpaliban - https://t.co/xlMq2pbOKW #brigadanews #brigadanewsfm</t>
  </si>
  <si>
    <t>I like Leni pero Hndi pwedeng Manalo ata si MarengLeni dahil manok sya ni Roxas! Baka sya pa ang magpabagsak sa Duterte Administration ?? No!</t>
  </si>
  <si>
    <t>Me: Ma Sino Iboboto mo 'Mar Roxas or Binay ?</t>
  </si>
  <si>
    <t>Siya: WALA ! DI AKO BOBOTO !</t>
  </si>
  <si>
    <t>Wooowww Harshhh ! Wahahaha ????????????</t>
  </si>
  <si>
    <t>Nog nog</t>
  </si>
  <si>
    <t>Yan si binay ????</t>
  </si>
  <si>
    <t>I am for Miriam. Pero in case na hindi kayanin, DUTERTE for the win!
#NoToRoxas</t>
  </si>
  <si>
    <t>OFW rights’ advocate Toots Ople agrees to be a guest candidate of UNA, completing VP Binay’s Senate slate. #PHvote</t>
  </si>
  <si>
    <t>Bayaaaaaaaan... Duterte and Santiago ??</t>
  </si>
  <si>
    <t>Napakawalang kwenta nung ad ni Binay.</t>
  </si>
  <si>
    <t>Roxas, iginiit na walang kinalaman ang LP sa pag-'boo' umano kay Binay sa Cebu https://t.co/mcOFyKvbAZ</t>
  </si>
  <si>
    <t>Using innocent children for ur BLACK PROPAGANDA is the lowest of the low type of campaign.You disgust me Mar Roxas &amp;amp; LP #DuterteTillTheEnd</t>
  </si>
  <si>
    <t>Wait, si mommy ko na ?? #PiliPinasDebates2016 #GracePoe2016 ???? https://t.co/tu6erCvWnw</t>
  </si>
  <si>
    <t>RT @Musicgeek_Geron: Bakit kasi Presidente pa abg pinaplanong takbuhin ni Duterte. Di ba pwedeng sya na lang ang VP ni Miriam ??</t>
  </si>
  <si>
    <t>Isa pa ito si Binay. Enough of the pity fest and sob stories. Debate na! https://t.co/Ka73FPPRIQ</t>
  </si>
  <si>
    <t>Nakakatakot kung ikakampanya ng AlDub si Binay! ???? #ALDubEBTamangPanahon  https://t.co/asLktR9WrO</t>
  </si>
  <si>
    <t>Either Binay is lying to the people about supporting PNoy for five years or he is lying now about his attacks on "lazy", "teka-teka" govt.</t>
  </si>
  <si>
    <t>8. Accused the Uplb students of booing binay! #ABSCBNFAIL https://t.co/eMnEmW0PE9</t>
  </si>
  <si>
    <t>Grabe! Kaya pala ganun makapagsalita si Manny Pacquiao tao sya ni Jejomar Binay!</t>
  </si>
  <si>
    <t>#PrayForMannyPacquiao https://t.co/Cg5uAuXeAX</t>
  </si>
  <si>
    <t>RT @HecklerForever: Political Ad: Bakit dahil kay Binay libu-libong kabataan ang napag-aral? At maraming matanda ang buhay prinsesa?</t>
  </si>
  <si>
    <t>Pera…</t>
  </si>
  <si>
    <t>Mar ranked 4th among local absentee voters from AFP, PNP, Gov't officials. It's Duterte, Binay &amp;amp; Poe ahead of Roxas. https://t.co/JzoKCVavQs</t>
  </si>
  <si>
    <t>RT @jicobanana: "liars go to hell" wag mag taka kung bakit sunog si binay :)</t>
  </si>
  <si>
    <t>Saw a black propo ad showing children using swear words as campaign vs #Duterte... this is just OUTRAGEOUS! #Eleksyon2016</t>
  </si>
  <si>
    <t>Since tatakbo si Duterte, sino iboboto mo at ng pamilya… — Mom - Rodrigo Duterte
Dad - Mar Roxas
Ako - Miriam Defe… https://t.co/VUNBDFCGnH</t>
  </si>
  <si>
    <t>I hope we won't be fooled by VP Binay's sweet sounding words. I have no problems w/nognog, pandak. (I'm dark + short). I don't like Corrupt</t>
  </si>
  <si>
    <t>VP Binay cuts short Ilocos Norte campaign to prepare for debates: VIGAN City, Ilocos Sur — Vice... https://t.co/Q1r7nkuESF (via GMA News)</t>
  </si>
  <si>
    <t>Sec.Mar Roxas for the win !!!</t>
  </si>
  <si>
    <t>#MarRoxasAllTheway</t>
  </si>
  <si>
    <t>Don't cheapen the presidency,' Duterte tells Poe's camp #Halalan2016 https://t.co/Vwlve6upfL https://t.co/sMximFFouU | via ABS-CBN News</t>
  </si>
  <si>
    <t>@ABSCBNNews Mar Roxas hindi nyo n mauuto mga tao!dalang dala n s inyo!oras n para lumayas kayo s.pwesto!#Duterte#tilltheend</t>
  </si>
  <si>
    <t>@interaksyon dyan sila magaling. throwing bad issues to VP Binay.</t>
  </si>
  <si>
    <t>RT @TSEeekenWING: binay=optimism goals for finals ?? https://t.co/RQEV5OzW1L</t>
  </si>
  <si>
    <t>VP Binay dances with AiAi de las Alas at UNA Campaign kickoff @manila_bulletin https://t.co/5GVuasZIfw</t>
  </si>
  <si>
    <t>ulol Mar Roxas! Wag ako, kagigising ko lang ??</t>
  </si>
  <si>
    <t>mar roxas for the win</t>
  </si>
  <si>
    <t>Si Duterte na ang panalo sa mga votes, pero si daw Roxas ang magiging Presidente.  #Dayaanfeels</t>
  </si>
  <si>
    <t>wala pa g INC votes to, if it happen they choose grace poe then we have a new president atleast hindi si binay?... https://t.co/XRSi43uiAm</t>
  </si>
  <si>
    <t>@yopyopiee @mariteeeeeth si nancy binay tsaka si VP hanna</t>
  </si>
  <si>
    <t>Can't believed Mar is in 2nd place while poe is 3rd. ???? #Election2016 #halalan2016</t>
  </si>
  <si>
    <t>#WantedPresident interviews so far
Binay: "Ha?" &amp;amp; Hindi diretso sumagot
Roxas: Animated na pagkumpas. Malayo ang sagot.
Duterte, ikaw ba?</t>
  </si>
  <si>
    <t>OMG DJ @imdanielpadilla  Bakit si Mar Roxas pa? ???? atleast hindi si binay ??</t>
  </si>
  <si>
    <t>Poe: MMK Story.</t>
  </si>
  <si>
    <t>ME: ?????? another MMK STORY PAG SI MAR NA. TULOOGGG</t>
  </si>
  <si>
    <t>NOOOOOOOOOOOOO MAR ROXAS ???????????????????????????????????????? https://t.co/d2NwaAmdnK</t>
  </si>
  <si>
    <t>May bagong campaign ad nanaman pala si Binay... Daming pera ah #NoToBinay</t>
  </si>
  <si>
    <t>Di ko kinaya yung ky binay! HAHAHAHAHAHA https://t.co/gzwK8hL100</t>
  </si>
  <si>
    <t>Digong #duterte should really sit Mar #roxas down and show him how to be a better presidential… https://t.co/2GGCxhvndI</t>
  </si>
  <si>
    <t>MAR ROXAS will obviously win because he cheated????????</t>
  </si>
  <si>
    <t>Sorry but I can't still move on on why Mar Roxas blamed the victims of laglag bala scam z</t>
  </si>
  <si>
    <t>"Si Duterte at si Poe na lang maglalaban sa election. Yung tatlo baka di manalo."
Pag si Miriam ang nanalo o naging 2nd humanda kayo.</t>
  </si>
  <si>
    <t>@khieeeeen nognog pandak laki sa hirap, yan si binay</t>
  </si>
  <si>
    <t>Ikaw Na Ba: Panayam kay Mar Roxas (Ikaapat na Bahagi) https://t.co/MSU2e3rLSv  #DZMMTeleIkawNaBa https://t.co/T0EaaWz5QY</t>
  </si>
  <si>
    <t>waiting for roxas, binay, and trillanes to concede. #DU31</t>
  </si>
  <si>
    <t>PaoloRoxas thanks crowd for their support. "It means so much to me that you're all here." #PHVoteRoxas #DaangMatuwid https://t.co/ixpSJpWDQa</t>
  </si>
  <si>
    <t>@fffllluuufffyyy owww shit wag niyo idadamay si binay a</t>
  </si>
  <si>
    <t>Swerte ni Binay, napansin ni @camerondallas  ???? https://t.co/5AV0emHBJ8</t>
  </si>
  <si>
    <t>TANGINA MAR ROXAS WALANG MAY PAKE KUNG NAG SUSUOT KA NG SIRA SIRANG DAMIT SA BAHAY NYO</t>
  </si>
  <si>
    <t>RT @jeshkajung: Major plot twist if the DNA test result is positive which would make Grace Poe and Bongbong Marcos half-siblings.</t>
  </si>
  <si>
    <t>Totoo nga un kaso ang problema is bawal gumamit ng bata #BINAYarang #MARuming #POElitika #du30 #duterte2016 https://t.co/JIougERVhl</t>
  </si>
  <si>
    <t>“@NoToBinay2016: Well I think we need to unite for one candidate to get the biggest possible chance of defeating Binay.” Loser na yan!!!!</t>
  </si>
  <si>
    <t>Di na pwede yang pag-iwas mo sa corruption issues, VP Binay. Harapin mo na tao. Baka ma-BOO ka mula Aparri to Jolo!?? https://t.co/ibDLU8CoCT</t>
  </si>
  <si>
    <t>VP Jojo Binay said the Aquino admin will be known as the period of missed opportunities and unfulfilled promises.</t>
  </si>
  <si>
    <t>https://t.co/aL7zXQMj97</t>
  </si>
  <si>
    <t>@JaimeAraneta damn binay. Annoying</t>
  </si>
  <si>
    <t>Puro political ads ni Mar Roxas ang nakikita ko. *turns tv off*</t>
  </si>
  <si>
    <t>Eh kahit nga Rank 3 hindi deserve ni Mar Roxas eh! Dapat walang bumoto diyan.</t>
  </si>
  <si>
    <t>Napalaw si Mar Roxas?</t>
  </si>
  <si>
    <t>AKO LANG BA YUNG MATIC NA NAPAPAMURA KAPAG LUMALABAS SA TV YUNG MGA CAMPAIGN ADS NI VP BINAY. ANNOYING ASFVCK</t>
  </si>
  <si>
    <t>RT @Gemini_sexy20: PWEDE BA BINAY.. MANAHIMIK KA, NAIINIS AKO KAPAG NAKIKITA O NARIRINIG KO BOSES MO SA TV. caps yan para intenses #ALDUBLa…</t>
  </si>
  <si>
    <t>Nov. 6: On Pangako Sa  'Yo, saw tv ads of Jojo Binay, Martin Romualdez, Alan Cayetano #epalwatch</t>
  </si>
  <si>
    <t>Ano yan binay???</t>
  </si>
  <si>
    <t>Let's play a drinking game. Take a shot every time you see a yellow "Daang Matuwid: Roxas &amp;amp; Robredo" tarpaulin.</t>
  </si>
  <si>
    <t>Based on looks daw,  aba BINAY nako dyan??? https://t.co/FeCcDsElHe</t>
  </si>
  <si>
    <t>Binay o Binay?</t>
  </si>
  <si>
    <t>#RadyoPatrol Mga militante at SSS pensioner, nag-rally sa Mendiola; veto ni PNoy, zero vote umano ang katapat para kay Mar Roxas | via DZMM…</t>
  </si>
  <si>
    <t>RT @nembikolano: Duterte already filed his COC for Mayor of Davao. now we're left with nothing but one good choice. #Defensor2016</t>
  </si>
  <si>
    <t>@imgabrieldevera di kaya.. first choice ko si binay no!</t>
  </si>
  <si>
    <t>Pero serreh ka di ako nag paregester kaya di pa ko boboto hahahaha..</t>
  </si>
  <si>
    <t>Binay completes Senate slate https://t.co/qFiWau1srr https://t.co/IsWFIBXkA8</t>
  </si>
  <si>
    <t>coz it EDMBangerz fridays</t>
  </si>
  <si>
    <t>Ano Ano Ano by J Binay x M Roxas https://t.co/XPW8KoqZlK</t>
  </si>
  <si>
    <t>Magtulungan tayo. Let’s have a sense of shared destiny, not shared destruction. ‘Yan ang problema sa Pilipinas eh. - @senmiriam #Miriam2016</t>
  </si>
  <si>
    <t>@ReReRelle hahaha diba nakaka inis binay binay pa dami alam takte XD</t>
  </si>
  <si>
    <t>Si Mar Roxas nagpatalo sa Alaska.</t>
  </si>
  <si>
    <t>Wecome  Mar Roxas and NoyNoy Aquino</t>
  </si>
  <si>
    <t>PALANGA KA GUID NAMON..</t>
  </si>
  <si>
    <t>ROXAS CITY CAPIZ #VoteMaineFPP #KCA</t>
  </si>
  <si>
    <t>#Journeyto30 Notes on Binay</t>
  </si>
  <si>
    <t>https://t.co/BRVGgTJRZx @VPJojoBinay https://t.co/v5JjRRGWF7</t>
  </si>
  <si>
    <t>Parañaque Mayor Oliveras, VP Binay, Rep. Tambunting at Parañaque City Hall @manila_bulletin https://t.co/YWjoXNw2lE</t>
  </si>
  <si>
    <t>DESPERADO KA NA TALAGA, ROXAS! NAG-PRESSCON KA PA DAHIL KAY DUTERTE ?? #NoToRoxas</t>
  </si>
  <si>
    <t>Binay appeals graft indictment, says it’s meant to ruin 2016 run https://t.co/SUK904POpM via @inquirerdotnet</t>
  </si>
  <si>
    <t>did anyone notice, during the #apec2015 VP Binay is nowhere to be found.</t>
  </si>
  <si>
    <t>Nakakasira ng araw? Edi yung commercial ni Binay ??</t>
  </si>
  <si>
    <t>Others are judging Mar Roxas coz they hate him. Very wrong?? #Election2016</t>
  </si>
  <si>
    <t>Mar Roxas - PUTANG INA ANO BA TO!!! https://t.co/AY0WNasiUB</t>
  </si>
  <si>
    <t>@neverbealoner malelate ka kasi wala kang makikitang medyas. nagfoot sock ka na lang ulit. matatrapik ka kasi nandun pala si Binay.</t>
  </si>
  <si>
    <t>Puppet daw ng dilaw si Leni. So puppet ng asul si Binay? Poe ng puti? Duterte ng pula? Rainbow pala? ???? #Eleksyon2016 #LabanLeni #RecountVP</t>
  </si>
  <si>
    <t>Investors wary of a Binay win–EIU https://t.co/fYF1EI7Hsq | @InquirerBiz #VotePH2016 https://t.co/HAldkEKdvg</t>
  </si>
  <si>
    <t>HEADLINE:</t>
  </si>
  <si>
    <t>??INC vote is for Du30? OMG!</t>
  </si>
  <si>
    <t>(Nothing against with INC is that just c'mon... religiously speaking... https://t.co/EauCQOaUWT</t>
  </si>
  <si>
    <t>I thought Binay was the worst Presidential candidate we could ever have, but Mar is on another level. No to Mar Roxas</t>
  </si>
  <si>
    <t>Thank You Mar kasi hindi ka katulad ni Binay!! Hindi marunong tumanggap ng pagkatalo!!</t>
  </si>
  <si>
    <t>RT @Dyan_Kanalang: Si Apl maitim (di naman nognog), maliit (di pandak), laki sa hirap (di nangurap). Si Binay kurap na laging paandar! http…</t>
  </si>
  <si>
    <t>Ruffa Mae @imrufamaequinto ay lumabas na rin para suportahan sina #RoxasRobredo #BayangMatuwid https://t.co/ZiUJgSxvuV</t>
  </si>
  <si>
    <t>LOOK: 'Binay' sign ala Hollywood rises on Banaue Rice Terraces https://t.co/0lhvaUlVWR https://t.co/eixTR5lgdo</t>
  </si>
  <si>
    <t>Wag mo ng subukan iangat sarili mo binay. Hampas kita sa lupa eh #BinayEpal</t>
  </si>
  <si>
    <t>RT @churvalenn: Congrats to Mar Roxas for being declared a DATU in Lanao Del Sur. I'm sure you earned it. The people have voted for you. Ch…</t>
  </si>
  <si>
    <t>@bungisngis106 ayaw ng mga tao si Mar Roxas kasi isa syang alamat ng kapalpakan</t>
  </si>
  <si>
    <t>nakakapagtaka parin yung votes kay Mar Roxas. ????</t>
  </si>
  <si>
    <t>Mar roxas. Kahit anong pagmamakaawa mo jan walang boboto sayo. Parehas kayo ni binay. Mga ./.</t>
  </si>
  <si>
    <t>Binay ang itim mo!!!!</t>
  </si>
  <si>
    <t>[NATION] SC ruling bittersweet for Junjun Binay https://t.co/idm8FEhJwU | via ABS-CBN News</t>
  </si>
  <si>
    <t>Alma Moreno OK despite being bashed over TV interview: Binay #Halalan2016 https://t.co/XyoJ4mhFQU https://t.co/Tug7RNeH0m</t>
  </si>
  <si>
    <t>Duterte is not a God. nong si Binay pinahiya keri lang ganern? Ignore?</t>
  </si>
  <si>
    <t>WATCH: Mar Roxas and wife Korina eat breakfast at a palengke ahead of voting https://t.co/QsnRnVNwON</t>
  </si>
  <si>
    <t>syempre kailangan ni Binay maghanap o gumawa ng mga kung ano ano laban sa kalaban niya https://t.co/nw0EdNXmvJ</t>
  </si>
  <si>
    <t>Nabadtrip nako aning commercials ni Mar Roxas ba.</t>
  </si>
  <si>
    <t>@iAngeluVia Walang Binay?</t>
  </si>
  <si>
    <t>Lagot kayo sa DU30 fans kapag nanalo si Mar Roxas #DayaangDILAW #Eleksyon2016 #DapatTama</t>
  </si>
  <si>
    <t>MIRIAM DESERVES A HIGHER RANK THAN POE, ROXAS, &amp;amp; BINAY. #DuRiam</t>
  </si>
  <si>
    <t>RT @Dyan_Kanalang: #DyanKaMagaling Binay! Lakas gumasta kasi pera naman ng taumbayan no?  https://t.co/NNvnqySaQL</t>
  </si>
  <si>
    <t>So many things happened inside the Makati Coliseum today. Makati residents finally taking a stand against Binay. These same people saying...</t>
  </si>
  <si>
    <t>Buhay party-list representative Lito Atienza now giving his speech. His party list is supporting Binay. #PHvote https://t.co/1AbF4Ri8ba</t>
  </si>
  <si>
    <t>Para sa campaign manager nitong si Binay, pwede bang ibahin nyo naman yung concept or much better wag na kayong gumawa ng TV commercial.</t>
  </si>
  <si>
    <t>See mar roxas...tignan mo anung ginawa mo sa kapwa mo pilipino nag away away dahil sa ginawa mong... https://t.co/X8NdWenl3v</t>
  </si>
  <si>
    <t>Ngawa pa Roxas, talo ka lang ni Binay eh! #BinayforPresident #binayparin #OnlyBinay</t>
  </si>
  <si>
    <t>Bias na bias naman yung isang network kay Mar Roxas. Halatang halata.</t>
  </si>
  <si>
    <t>LOOK: Aerial shot of Roxas-Robredo miting de avance. Photo from @OrasNaRoxasNa #VotePH2016 https://t.co/zn6CIAebgp | @JLDejesusINQ</t>
  </si>
  <si>
    <t>Si Mar Roxas iboboto ko!! hahaha awayin niyo na ko mga mapanghusgang tao sa mapang husgang mundo ng social media</t>
  </si>
  <si>
    <t>Yung commercial ni BINAY. Ano yon, nilalait ba siya o pinupuri? Anggulo bessy ????</t>
  </si>
  <si>
    <t>RT @charmeynr: Binay, ilabas mo na ang pondo ng bayan. Wag mo ilagay sa Cake mo! HAHAHA ????</t>
  </si>
  <si>
    <t>Mar Roxas pasampal nga. Isa lang. ?</t>
  </si>
  <si>
    <t>Ang plataporma ng Daang Matuwid sa pangunguna ni #Roxas. Sama sama po tayo para ipaalam ang konkretong plano ni Mar https://t.co/815dsDlLK1</t>
  </si>
  <si>
    <t>Si ateng naka cross legs sa jip na ayaw umusog. Binay supporters' rally. Traffic af. Ugh. *rolls eyes*</t>
  </si>
  <si>
    <t>Pilipinas nga naman. Walang asenso.</t>
  </si>
  <si>
    <t>@sandsduenas um, parang gusto ni Du30 makulong si Binay... And ayaw lang ni Du30 manalo si Mar dahil incompetent.</t>
  </si>
  <si>
    <t>Sabi ni Mar Roxas, hindi daw problema ng gobyerno ang 'tanim bala' scam.... Ahhhhh kanino po pala?</t>
  </si>
  <si>
    <t>Miriam or Duterte please! 'Wag lang si Roxas. ?</t>
  </si>
  <si>
    <t>RT @Seeeeaaaannnnn: Kung sino pa daw nognog siya pa nag-bigay liwanag tigas ng mukha neto ni binay</t>
  </si>
  <si>
    <t>Mar roxas will have his meeting de avance tomorrow at Quezon City. . blocking the passes for duterte... https://t.co/dpE12sR57F</t>
  </si>
  <si>
    <t>What a desperate move???? RT @iamkarendavila: JUST IN. Mar Roxas calling on Grace Poe to talk. "This is for unity. Mag-usap tayo" @ANCALERTS</t>
  </si>
  <si>
    <t>para kang si mar roxas, e. patagong nanloloko. ??</t>
  </si>
  <si>
    <t>How desperate can Mar Roxas get going on national tv asking Grace Poe to withdraw? Smh.</t>
  </si>
  <si>
    <t>Ang manalong presidente si Binay.</t>
  </si>
  <si>
    <t>Doomsday! @Senyora</t>
  </si>
  <si>
    <t>#ScaryStoryIn5Words</t>
  </si>
  <si>
    <t>VP Binay is not fake..</t>
  </si>
  <si>
    <t>Grace Poe: Simple lang, walang problema, nandyan ang Ama ko, ang PANDAY! 
#PiliPinasDebates2016</t>
  </si>
  <si>
    <t>RT teddyboylocsin: NCR survey, 1,136 respondents: With Duterte as sub: Duterte33%, Binay21%; Poe13%, Roxas7%, Sabio (who he?), 6%, Santiago…</t>
  </si>
  <si>
    <t>MADAMI PO NASABI SI BINAY DAHIL PAULIT ULIT PO! SAME AS POE!</t>
  </si>
  <si>
    <t>SI MAR KAYA MADAMI NASABI CUZ IT'S OBVIOUSLY SCRIPTED!</t>
  </si>
  <si>
    <t>Haaay nakooo binay, leche sarap patayin ng tv pag may commercial ka..</t>
  </si>
  <si>
    <t>Umay na commercial ni binay. Nognog pandak ano paba? Haha putcha  tamaaaaaaaa na. ???? sa makati ka nlng.</t>
  </si>
  <si>
    <t>@Bessie_2012 what is your criteria : corrupt - Binay; women as "spare cars" - Duterte; Poe - DQ; Santiago - cancer. gigil - Roxas.</t>
  </si>
  <si>
    <t>Duterte's so powerful either Roxas or Poe is willing to step down to strengthen either one's race just so Duterte wouldn't win wow</t>
  </si>
  <si>
    <t>Astig. Para sayo Mar Roxas. ?</t>
  </si>
  <si>
    <t>#AyawSaDilaw https://t.co/dLmg3LqCY8 via @youtube</t>
  </si>
  <si>
    <t>Retweeted ALDubKoTo™ (@OFCALDubKoTo):
UPDATED
DU30-1.4M
POE-831,617
ROXAS-819,674
BINAY-504-991
SANTIAGO-164-756
#Election2016</t>
  </si>
  <si>
    <t>6. SecondChanceFor CHARLHONE</t>
  </si>
  <si>
    <t>7. Abigail Binay</t>
  </si>
  <si>
    <t>8. LOISHUA MusicAndLyrics</t>
  </si>
  <si>
    <t>9. Derpcon 2.0</t>
  </si>
  <si>
    <t>2015/9/18 01:13 PHT</t>
  </si>
  <si>
    <t>nagdidikit si roxas at du30, ano para di halata kapag nagkadayaan na? Dont us roxas</t>
  </si>
  <si>
    <t>Ayan nanaman yung ano ni binay leche</t>
  </si>
  <si>
    <t>Ang mga bata ay nagtatanong...Sagutin nyo na lang! #RoxasRobredo</t>
  </si>
  <si>
    <t>Duterte o Miriam? Hirap mamili. Haha</t>
  </si>
  <si>
    <t>There's something in Mar Roxas! Ganon na lang ba yung takot niong manalo si DU30? :3</t>
  </si>
  <si>
    <t>#AyawSaDILAW #SoShutUpNaLang</t>
  </si>
  <si>
    <t>Feeling ko si Mayor Duterte na ang mananalo pero laban lang Sen Poe. ??????</t>
  </si>
  <si>
    <t>Ready na akong sumigaw kanina na nadaya ako kung lalabas si Mar Roxas sa resibo ko. Pero buti hindi. Hahahaha #Eleksyon2016</t>
  </si>
  <si>
    <t>With GP still in d race, 4-way fight pa rin ito. All of them having their regional strongholds. Kung wala si GP, more likely Binay gets them</t>
  </si>
  <si>
    <t>Kairita mga commercial ni binay zzz</t>
  </si>
  <si>
    <t>RT @_torvics: @AyyTangaLangDre @airopotato ang oily ng mukha ni VP Binay.</t>
  </si>
  <si>
    <t>@MarleneAlcaide: Pagkatapos mapanood ang speech ni VP Binay, sabi ni Cong. Erice 'wala naman laman, ampaw na ampaw, puro general accusation'</t>
  </si>
  <si>
    <t>RT @TrendiePH: "Trending Philippines 11:58 AM PHT"
6. MarisOnNingning FindingNiña
7. TwoDaysTo MAJAsty
8. VP Binay
9. Byron Scott
10. Mabuh…</t>
  </si>
  <si>
    <t>RT @PatamaPost: "Bahala kayo sa buhay niyo." 
- Mar Roxas
#2YearsAfter https://t.co/KbSMeh4SGE</t>
  </si>
  <si>
    <t>Ongoing: VP Binay keynotes K to 12 symposium in Hinunangan, Southern Leyte. https://t.co/ksDQWEfyt7</t>
  </si>
  <si>
    <t>RT @chankidskids: Me: Binay anong klase kang lalaki?
Binay: Nognog. Pandak. Laki sa hirap. Pero di tulad ng iba, maraming nagawa. Yan si B…</t>
  </si>
  <si>
    <t>BADTRIP KABDAY KO KASI SI BINAY E</t>
  </si>
  <si>
    <t>Kasinungalingan naman result kay roxas mag satisfied pah ako kung c grace poe....walang dayaan please lang</t>
  </si>
  <si>
    <t>RT RatsadaBalitaIZ: Mendoza: Hanggang ngayon naman wala pang napapatunayan laban sa kanya (Binay) iamalexsantos | via DWIZ 882</t>
  </si>
  <si>
    <t>Nancy Binay mistaken for a maid by politiko. Here's how she reacted - Politiko https://t.co/bggBOEgwBs</t>
  </si>
  <si>
    <t>Puro daw Sandro Marcos,Jake Ejercito,Ryan Recto,Brian Poe,Luis Hontiveros,Sebastian Duterte at Paolo Roxas.Paano naman daw si Jun Jun Binay?</t>
  </si>
  <si>
    <t>Debates Summary
Magaling magsalita: Poe, Roxas
Matapang: Defensor-Santiago, Duterte
Nognog, Pandak, Laki sa hirap: Binay</t>
  </si>
  <si>
    <t>Sinungaling si Binay! https://t.co/mvPiqD9h2H</t>
  </si>
  <si>
    <t>LSS sa Only Binay!</t>
  </si>
  <si>
    <t>OMG! Di pa ito tapos? Mahiya ka naman Junjun Binay https://t.co/GrOJdCCM6P</t>
  </si>
  <si>
    <t>Makati Rep Abby Binay in SMS to rapplerdotcom: Last week I was informed that my office at city hall will be used b… https://t.co/nrtogfRxft</t>
  </si>
  <si>
    <t>nuisance candidate diumano si Mar Roxas... https://t.co/z77huoEVp2</t>
  </si>
  <si>
    <t>Pangalawa na si MAR ROXAS. Anyare??? #DayaangDILAW  #DayaanMOVES https://t.co/ZbMGmiRjTp</t>
  </si>
  <si>
    <t>VP Binay: hindi ba kapag masyadong matraffic mali ang namamahala?</t>
  </si>
  <si>
    <t>Binay isa ka sa namamahal so mali ka rin?</t>
  </si>
  <si>
    <t>“@Factsionary: Not having friends has the same health risk as smoking a pack of cigarettes a day.”</t>
  </si>
  <si>
    <t>DUTERTE for President, MAR ROXAS for Kagawad!</t>
  </si>
  <si>
    <t>@babyg0rl pero babe kapag federal republic na tayo bicameral system na, not na congress
cc Miriam, Duterte, Binay
#BatmanvSuperman</t>
  </si>
  <si>
    <t>Balita ko walang tax pag presidente na si Binay. Nakakaawa naman siya paano na siya makakapagnakaw niyan. ????</t>
  </si>
  <si>
    <t>WAG KAYONG BUMOTO NG PRESIDENTENG MAS MATALINO PA KAYO (sabi ng MC ni duterte) sapuuul roxas</t>
  </si>
  <si>
    <t>Selfie With Binay ?????? https://t.co/KxeVFMf54o</t>
  </si>
  <si>
    <t>Umay na kay mar roxas saka kay binay araw-araw mo ba naman makita sa TV nyo eh.??</t>
  </si>
  <si>
    <t>Dinamay mo pa ung iba sa pagiging nognog mo Binay! Ugh! Kainis yung TV ad. ??</t>
  </si>
  <si>
    <t>pag nakahabol pa si mar roxas kay du30 naku sinasabi ko na alam na</t>
  </si>
  <si>
    <t>Kasalanan lahat to ni Binay. ????</t>
  </si>
  <si>
    <t>Wait lang.
Di ba kayo natatakot na biglag nawala sa limelight si Binay? Like walang TVC, walang topic about him, wala. #PiliPinas</t>
  </si>
  <si>
    <t>I don't understand why some people hates Mar Roxas. What has he ever done to you? Lol</t>
  </si>
  <si>
    <t>Binay: No gov’t shortcomings in effort to save Joselito Zapanta https://t.co/axiZjW6Bhq https://t.co/26wVhgK9pk</t>
  </si>
  <si>
    <t>Binay visits LP mayor in Parañaque, accuses LP of vote-buying https://t.co/rFnbuMnRVM | via INQUIRER</t>
  </si>
  <si>
    <t>Binay hopes for improvements in next presidential debates | https://t.co/DoQBzmpPgx</t>
  </si>
  <si>
    <t>Exactly! Enough of Cory's legacy... Serfdom! #DuterteCayetano #DUTERTE OR NOTHING https://t.co/aTizCiBdII</t>
  </si>
  <si>
    <t>ARI SI BINAY SA SM ??</t>
  </si>
  <si>
    <t>Ahh si mar roxas pala ang e endorso ni dj</t>
  </si>
  <si>
    <t>Galit si Duterte sa mandurukot pero ikakampanya si Binay, palalayain si Arroyo. Kanino kaya pakawala si DU30 at galit lang kay MAR? @mgvtrb</t>
  </si>
  <si>
    <t>Mama is for Roxas but after seeing Duterte's interview in CNN we can't help but just clap our hands, including mama ?????? #PiliPinas2016</t>
  </si>
  <si>
    <t>Duterte on top is a no brainer. Pero Roxas on second is kinda fishy to me.</t>
  </si>
  <si>
    <t>Expecting Duterte on the first spot pero yung kay Roxas at Santiago?? Nakakapagtaka!</t>
  </si>
  <si>
    <t>Pag si mar roxas pa nanalo may dayaang nangyare ???? #DayaanMOVES</t>
  </si>
  <si>
    <t>the ombudsman is talking about Jejomar Binay again!</t>
  </si>
  <si>
    <t>#Corruption #2016PHVote</t>
  </si>
  <si>
    <t>https://t.co/6Zc545S7jk</t>
  </si>
  <si>
    <t>Mar Roxas on Monday: "Today is CHEAT DAY." 
iykwim #AyawSaDILAW</t>
  </si>
  <si>
    <t>@abipude @danzforsenator Alangan kay kana man gd si monsenyor murag si binay ayjk HAHAHAHAHAHA</t>
  </si>
  <si>
    <t>@MARoxas on 4Ps: Hindi ito gastos, hindi ito pamumulitika. Ito po ay programa para mabasag natin ang siklo ng kahirapan #PHVoteRoxas #Roxas</t>
  </si>
  <si>
    <t>Nasatin parin yong kung sino talagah ang e bo vote natin diba? Pag ayaw nyo k Mar Roxas wag idamay si DJ binabayaran lang siya ??</t>
  </si>
  <si>
    <t>@News5E si VP Binay talga ang para sa mga Pilipino kahit sino kahit kanino hindi nakakaimot.</t>
  </si>
  <si>
    <t>Imbes na 'Itutuloy ko ang Daang Matuwid', bakit di natin sama-samang sabihing "PAGAGANDAHIN KO ANG DAANG MATUWID". #RoxasRobredo po tayo!</t>
  </si>
  <si>
    <t>Makati ang pinupuhunan lagi ni Binay. Patunay na wala siyang nagawa nung VP siya</t>
  </si>
  <si>
    <t>#AyawSaDILAW gusto na namin pagbabago ayaw na namin sa madumi niyong paraan mar roxas at aquino</t>
  </si>
  <si>
    <t>Philippines has more than 15,000 hotels/restaurants but these bright Smartmatic folks chose to meet in a hotel in Mar Roxas' Araneta Center?</t>
  </si>
  <si>
    <t>Mar Roxas, sashay away.</t>
  </si>
  <si>
    <t>Just watched Binay's new advertisement.</t>
  </si>
  <si>
    <t>WTF.</t>
  </si>
  <si>
    <t>Hindi po ito totoo na umaatras sina BP Binay at Sen Poe. Yellow propaganda po ito.</t>
  </si>
  <si>
    <t>#DayaangDILAW https://t.co/C0MDcDjv2J</t>
  </si>
  <si>
    <t>WAG POE SA CERTIFIED MAKATI ANG KAMAY</t>
  </si>
  <si>
    <t>VP Cayetano  ???????? https://t.co/URkhyYbJYX</t>
  </si>
  <si>
    <t>Magiyak ako pag nalagpasan ni Roxas si Duterte, tunay na dayaan yun. Dayaang Matuwid. Sorry not sorry ??</t>
  </si>
  <si>
    <t>Makalait naman kayo kay binay, kala ang puputi. He's a terrible politician, let's give it that,but to make fun of his skin color is wrong.</t>
  </si>
  <si>
    <t>Seriously, Mar Roxas needs a makeover. You don't have to be Olivia Pope to notice.</t>
  </si>
  <si>
    <t>Ano na Trillanes, Binay at Roxas? Ano na next step nyo? Anong kaso nanaman? Haaay.  https://t.co/gzjlt6suUa</t>
  </si>
  <si>
    <t>that binay ad on tv really fcks me off. damn i miss cable tv. wow bratty ????</t>
  </si>
  <si>
    <t>May humahabol. Go Poe! Kahit hindi ikaw yung kandidato ko, basta wag lang manalo c DU30! https://t.co/Ys0vIVZsxM</t>
  </si>
  <si>
    <t>Vice President Jejomar Binay answers Mike Enriquez questions on #WantedPresident. Still airing on GMA.Tutok lang mga kapuso @GMA_PA @gmanews</t>
  </si>
  <si>
    <t>SC asked to declare as illegal VP Binay’s leadership at Boy Scout of the Philippines https://t.co/UkBr9EteYs | via GMA News</t>
  </si>
  <si>
    <t>Democracy ba ang diktahan ang mga boboto na iboto sila? Dba yan ang gusto ni Mar Roxas at PNoy? Yan ba ang democracy na sinasabi nyo?</t>
  </si>
  <si>
    <t>Ewan ko ba jan kay Binay kung bakit tinatawag sarili niya ng nognog. Nilalait lang sarili niya. ??</t>
  </si>
  <si>
    <t>@kitkatsauce Ganyan kase sila sa Makati. Kesa naman kay  Mar Roxas, bigti na talaga pag nangyare yun.</t>
  </si>
  <si>
    <t>#Binay bucks proposed 14 percent VAT https://t.co/VcLYorjFaX @VPJojoBinay https://t.co/IU6zPE2uEJ</t>
  </si>
  <si>
    <t>Mar Roxas grabe galawan mo para lang manalo kailangan siraan mo ang Davao? pwes magsasayang ka lang ng pera di ka... https://t.co/IHCXp5MNlO</t>
  </si>
  <si>
    <t>"After weighing the character, career preparation, and competence of the presidential candidates, I have chosen Mar Roxas," 1</t>
  </si>
  <si>
    <t>MAR ROXAS WILL NOT WIN IN AN HONEST ELECTION. ??</t>
  </si>
  <si>
    <t>Putangina lang ng mga political ad ni Binay. Nakakaumay!</t>
  </si>
  <si>
    <t>MAR ROXAS DOESN'T DESERVE TO BE IN 2ND MIRIAM DOES SO WAKE UP PEOPLE WHY ARE U VOTING FOR MAR OVER MIRIAM https://t.co/58nTJHclIr</t>
  </si>
  <si>
    <t>RT @jowana: NOTE: So Mar Roxas rejects Leni Robredo's House Bill? We cannot make this sh*t up.   https://t.co/Suf54jFt5O</t>
  </si>
  <si>
    <t>@OrasNaRoxasNa Napansin ko sa lugar namin, halos walang bumoto kay Binay at Poe. Pero lamang ang RoRo sa DeCay o Dut-BBM. #RoxasRobredo na</t>
  </si>
  <si>
    <t>#NakakatakotYung idea na ang susunod na pangulo ay si Mar o si Binay... pano na ang sambayanang pilipino?</t>
  </si>
  <si>
    <t>Binay: I did not steal people's money, mamatay man ako.
God: Sure ka na ba?</t>
  </si>
  <si>
    <t>Imagine if Trillanes or Mar or Poe took the fall. Maybe the gap wouldn't be so big. MAYBE WE COULD HAVE A BETTER SHOT AT CIVILIZED SOCIETY.</t>
  </si>
  <si>
    <t>Senator Trillanes pwns VP Binay. Trillanes shows proof that Binay's ad is FALSE. Watch Trillanes takes Binay down: https://t.co/2hdxPfaqkF</t>
  </si>
  <si>
    <t>As campaign stretches, it just makes it clearer: this is a stand against evil &amp;amp; their friends. #PoliticsPH #Binay  https://t.co/8LBjoUUrXF</t>
  </si>
  <si>
    <t>Binay camp calls Senate report against him ‘farce’ https://t.co/7D4U8wyldD | @MJcayabyabINQ https://t.co/ODddrRkiRi</t>
  </si>
  <si>
    <t>Kung martyr si Mar Roxas, kaya niya bang mawala sakanya si Korina Sanchez para mailigtas ang bayan?</t>
  </si>
  <si>
    <t>I don't think Grace Poe will heed Mar Roxas' call for her to back out from the presidential fisticuffs. Mar's a Roxas, Grace's a Poe.??</t>
  </si>
  <si>
    <t>President Aquino &amp;amp; Mar Roxas, you've just shown us that you are the true enemies of democracy.</t>
  </si>
  <si>
    <t>Daniel Padilla poses questions to Mar Roxas https://t.co/JAFe5W4dVD</t>
  </si>
  <si>
    <t>early next year kukuha na talaga ako ng isa pang Fender Telecaster. Tandaan mo yan Binay, tang ina mo</t>
  </si>
  <si>
    <t>Akala mo aping-api siya. Nairita ako na lalaitin sarili para magmukhang kawawa or ano pa. Wag kami Binay, iba na lang. Bwisit.</t>
  </si>
  <si>
    <t>@VPJojnews24 di hahadlangan ni VP Binay ang mga bagay na mkakatulong pra sa mihirap nting kbabayan #OnlyBinayMagAangatSaTacloban</t>
  </si>
  <si>
    <t>NEWS: Duterte doubts Binay will</t>
  </si>
  <si>
    <t>disclose bank accounts</t>
  </si>
  <si>
    <t>There is no let up for Davao... https://t.co/gvjBXblXER</t>
  </si>
  <si>
    <t>Para dun sa maiitim, ramdam tayo ni Binay!!! Mabuhay mga nognog! Nognog pero may nagawa. HAHAHAHA! ?????? #MMKBFFTwins</t>
  </si>
  <si>
    <t>Yung ad. ni mar at binay jusko nakakaasar.</t>
  </si>
  <si>
    <t>Sabi na dapat di ko na lang tiningnan yung partial and unofficial count. Nakakalungkot lang na sina Roxas and Binay are over Miriam.</t>
  </si>
  <si>
    <t>Mar-Noy vs Binay-Erap....juicecolored I don't wanna live in this country anymore hahaha</t>
  </si>
  <si>
    <t>@Team_Inquirer @deejayap hindi pa rin matitibag ang suporta namin kay VP Binay. Siya lang at siya lang</t>
  </si>
  <si>
    <t>I don't understand why Miriam is below Roxas and Binay for God's sake. Kasi actually dapat kay Duterte,  Miriam, and Poe ang labanan</t>
  </si>
  <si>
    <t>Lahat na lang pinapaasa ako pero si Binay lang ang hindi. VP Binay for president.</t>
  </si>
  <si>
    <t>WATCH: Grace Poe’s anti-discrimination and violence against women ad is so spot on! https://t.co/UjZ0F11AGx</t>
  </si>
  <si>
    <t>Mar has visited 39 provinces, Binay 25, Poe 19, and Duterte 13. Miriam has only been to one: Metro Manila.... https://t.co/sPALBaQPKt</t>
  </si>
  <si>
    <t>Mmk, life story ni binay, poe, duterte. Cge patunayan nyo hindi kayo bias!!! #ABSCBNIRRESPONSIBLE</t>
  </si>
  <si>
    <t>Grace poe = good Roxas = good Binay = good. Duterte = verygood #thuglife #GGV</t>
  </si>
  <si>
    <t>More details of VP Binay, kin and pals assets and bank transactions in tom issue of Inquirer</t>
  </si>
  <si>
    <t>@Gelatine16 sana si binay</t>
  </si>
  <si>
    <t>Not all signs point to a sure victory for Vice President Jejomar Binay in Batangas https://t.co/mMLJ7o5K2N #TheFilipinoVotes | via CNN Phi…</t>
  </si>
  <si>
    <t>I'll just leave this here.</t>
  </si>
  <si>
    <t>#binay #speechless https://t.co/cRfIk2u6qn</t>
  </si>
  <si>
    <t>Think The Brighter Side of Life: Regine Velasquez Will Not Vote For Mar Roxas And Was Banned To... https://t.co/X5OR7YPR48</t>
  </si>
  <si>
    <t>Desperado na talaga si Mar Roxas. I pity you! ??</t>
  </si>
  <si>
    <t>READ: Judgment in Carpio Morales v. CA and Binay, GR 217126-27; text of majority and dissenting opinions to follow. https://t.co/KO4GQOD5uU</t>
  </si>
  <si>
    <t>Alma Moreno on supporting VP Binay: "Siya ang unang nakapansin sa akin. Siya ang unang tumulong sa akin." | via @MB_ChelBurce</t>
  </si>
  <si>
    <t>Bat puro kayo sandro, may anak din naman si binay ah ??</t>
  </si>
  <si>
    <t>Para kang si binay, huli ka na, dinedeny mo pa.??????</t>
  </si>
  <si>
    <t>@junyyyyyyy @marianmatibag Binabaliktad mo ang pangbubullu binay eh. Hahahaha. Bugnot ka na! ??</t>
  </si>
  <si>
    <t>#NogNogSinunog lahat kunu akusasyun wala syan kasalanan, mahiya ka NogNog gusto mu Isaisahin natin ang mga ninakaw mu VP Jojo Binay</t>
  </si>
  <si>
    <t>RT @cocoy: How Mar Roxas started in politics: https://t.co/pFmyLKm05M https://t.co/pHGDai2Nmf</t>
  </si>
  <si>
    <t>@BilangPilipino @alanpcayetano @VPJojoBinay hindi naman totoo lahat ng binabato nyo'ng issues kay VP Binay e</t>
  </si>
  <si>
    <t>Mar Roxas to issue statement tomorrow (Tuesday) 10am.</t>
  </si>
  <si>
    <t>And Miriam will withdraw for Duterte. Owrayt! https://t.co/zcUQjb8TkI</t>
  </si>
  <si>
    <t>I relate to Mar Roxas' candidacy in the sense that this is something he's prepared for, waited for, a destiny of sorts. #WantedPresident</t>
  </si>
  <si>
    <t>Cong Erice tinawag na 'master trapo' si VP Binay at walang utang na loob matapos mapanood ang speech ni VP Binay</t>
  </si>
  <si>
    <t>Si Binay panay ang praise sa sarili niya at panirang panira sa mga co-candidates. Wat the eff ??#PiliPinasDebates2016</t>
  </si>
  <si>
    <t>PNoy on VP Binay: Why would vote for a known corrupt official? How many years in government, and called to Senate for cases, no ans. #TalkPH</t>
  </si>
  <si>
    <t>Binay is exploiting the class war that the privileged middle class perpetuates.</t>
  </si>
  <si>
    <t>no to mar roxas! ???? https://t.co/yC6E4JJduC</t>
  </si>
  <si>
    <t>I mean it when I swore that should Binay be elected as the next Pres of this country,i  would accept defeat by having my head shaved bald ????</t>
  </si>
  <si>
    <t>Tama na Franco para kang si Binay #PBBTheBigTapatan #defensive</t>
  </si>
  <si>
    <t>Pagnatalo c VP Binay sa makati kalokohan. isa lang ibig sabihin nun eh nagkadayaan. #OnlyBinayInMakatiSanKaPa</t>
  </si>
  <si>
    <t>Mar Roxas is the Black Propaganda King ?? galing manira</t>
  </si>
  <si>
    <t>6. Ateneo 7. Mac Belo 8. Sarah Geronimo - MINAMAHAL 9. Gimme5 Rocks SMManila 10. Only Binay  2015/11/22 05:18 PHT … https://t.co/UfpANP51ea</t>
  </si>
  <si>
    <t>Honasan on why Binay leading surveys: No other candidate can replicate his genuity</t>
  </si>
  <si>
    <t>Binay can't answer a simple question wtf</t>
  </si>
  <si>
    <t>Sana may isang salita ka kasi at hindi pabago bago. At sana nag VP ka nalang under Miriam Santiago. #Duterte2016 #Thoughts</t>
  </si>
  <si>
    <t>Binay's 'sino ba si nognog?' TVC popped in, and TADA!! My hatred for him is at an all time high. Tangina mo nognog!</t>
  </si>
  <si>
    <t>mar roxas again in wrong move... desperation is written all over his face... merger w/ grace poe is a manifestation of  defeat...</t>
  </si>
  <si>
    <t>Roxas called for a dialogue with Poe</t>
  </si>
  <si>
    <t>Will they unite against Duterte? #phpolls</t>
  </si>
  <si>
    <t>Read here: https://t.co/VxdGuDZ9kW https://t.co/YSeSlqFqbk</t>
  </si>
  <si>
    <t>Hindi daw magnanakaw si Mar! D ba pagnanakaw ung gamitin ang Pondo ng Bayan sa kampanya??? Sagutin mo yan!!!!</t>
  </si>
  <si>
    <t>#NotoMarRoxas</t>
  </si>
  <si>
    <t>my soul is as black as binay</t>
  </si>
  <si>
    <t>"@yannahcdngg_: @mrkrvn_ 
• Nog nog ??
• Pandak
• Binay
• Bes ????
• Hokage. ??
• Love ko ????
• payatot
• D A N C E R ??
• McDo ko ??" Thank youuu</t>
  </si>
  <si>
    <t>@NicoZey grabe cla kay Binay sorry natatawa ko kc hinilamos eh ????</t>
  </si>
  <si>
    <t>Chill lang. ??</t>
  </si>
  <si>
    <t>Mar Roxas, pwede ka na mawala now na. Wala iiyak.</t>
  </si>
  <si>
    <t>Tindi rin ni Mar eh. Nagpatama sa mga kalaban niya. Hindi raw madrama (Poe), hindi nagsisiga-sigaan (Duterte), hindi nagnanakaw (Binay)</t>
  </si>
  <si>
    <t>Uy si Mar Roxas nasa tv!! Tulugan na. Magsama kayo ni Korina sa Grabe Sya</t>
  </si>
  <si>
    <t>@shnldsm bakit kasi nakilala pa si BINAY!</t>
  </si>
  <si>
    <t>RT @seanabells: NOGNOG EGGNOG ANG NAWNG DAGHAG BUN'OG. LAKI SA IBANG PLANETA YAN SI BINAY. DI TULAD NG IBA DAHIL ALIEN SYA ??</t>
  </si>
  <si>
    <t>@RodjPars27 but still analizing. Hahaha ?? how about binay?</t>
  </si>
  <si>
    <t>Duterte or Santiago Huhu I'm fucking confuse who will be my president this coming elections I love both of them though</t>
  </si>
  <si>
    <t>Giving false allegations to Duterte. And now asking Poe to join his party.. wtf! Desperate moves of a very desperate person! #AyawSaDILAW</t>
  </si>
  <si>
    <t>Kala ko horror na commercial, campaign ad pala ni Binay hahaha</t>
  </si>
  <si>
    <t>Gen. Napeñas endorses VP Binay.... https://t.co/2SieZQN0dN</t>
  </si>
  <si>
    <t>VP Binay: What created the fear of would be investors is the intensity of the allegations (of corruption) #BilangPilipino | @josebimbosantos</t>
  </si>
  <si>
    <t>Mar roxas is like Macbeth. obsessed over powers. mura na xag buang. kulang nalang mupatay xa.</t>
  </si>
  <si>
    <t>@sayNOtoMARroxas Mar Roxas will have to thank you then.</t>
  </si>
  <si>
    <t>RT @ABSCBNNews: Binay, Grace, Mar top TV ad spenders in 2015: Nielsen #Halalan2016 https://t.co/GgX024LTVQ</t>
  </si>
  <si>
    <t>@lopezmiggy_01 @maga_justine @AksyonTV @alanpcayetano yung amo mo nga nakipagplastikan lang wala pang nagawang maganda sa taguig</t>
  </si>
  <si>
    <t>Pulse: Grace 39%, Binay 24%, Mar 21%  
Pulse: VP - Escudero 43%, Marcos 21%, Cayetano 11%, Leni 7% 
Trillanes 6%</t>
  </si>
  <si>
    <t>Presidente ko si Mar Roxas. Ipasa sa 10 katao at mabibigyan ka ng tsinelas...
Wag kayo, yung kapitbahay ko may Duralite na.</t>
  </si>
  <si>
    <t>Si tita boto kay Mar, si lola naman kay Binay. Ano ba 'yan.</t>
  </si>
  <si>
    <t>Kaloka na talaga! Haaay Binay na lang kami. #binay2016</t>
  </si>
  <si>
    <t>Yung ayaw nila matulog kasi baka paggising si Mar Roxas na no.1 ?? #HalalanResults</t>
  </si>
  <si>
    <t>No need for Binay to prepare for Cebu debate–UNA https://t.co/ACBkreeisj https://t.co/u7QLxuNtTX</t>
  </si>
  <si>
    <t>Eto ka Mar Roxas ./. Push mo yan</t>
  </si>
  <si>
    <t>#ALDUB16thWeeksary</t>
  </si>
  <si>
    <t>Mar Roxas from 100 to 0... https://t.co/wLbLzCmo2U #bogo</t>
  </si>
  <si>
    <t>We may not agree on his position on Sen. Poe but Mayor Duterte running will make our democarcy stronger and more vibrant. Choices is good.</t>
  </si>
  <si>
    <t>Pag lumamang na sa survey ang Daang Matuwid, tiyak yun sabihin ng mga kurakot, mamamatay tao at OJT, binayaran. #PHVoteRoxas #RoxasRobredo</t>
  </si>
  <si>
    <t>Okey lang na manalo si Duterte, wag lang si Roxas. #Eleksyon2016 #DapatTama</t>
  </si>
  <si>
    <t>6. Chile</t>
  </si>
  <si>
    <t>7. Club Filipino</t>
  </si>
  <si>
    <t>8. Kim Chiu On KrisTV</t>
  </si>
  <si>
    <t>2015/9/17 08:56 PHT #trndnl http://t.co/dRwxiUtCOV</t>
  </si>
  <si>
    <t>Sad that you didn't have the charisma needed to lift you up in the polls &amp;amp; you had to carry the baggages of the administration. #MarRoxas</t>
  </si>
  <si>
    <t>Ang tindi mo Mar Roxas. Nagtraffic sa kanto dahil sa 500 na pinapamigay mo sa mga tao.</t>
  </si>
  <si>
    <t>Wala silang binoto sa Pagka-Pangulo ngunit lumabas sa kanilang resibo mula sa Vote Counting Machine ay si Mar Roxas. https://t.co/YRQ3sCt4vL</t>
  </si>
  <si>
    <t>RT @aaanGELATO: Binay ad. Stfu</t>
  </si>
  <si>
    <t>This is just the beginning, so stop that LP-Mar Roxas thingy! https://t.co/0vderA4A12</t>
  </si>
  <si>
    <t>Oops! I mean Binay and yung mga nahakot nya. #PiliPinasDebates2016</t>
  </si>
  <si>
    <t>@iamkarendavila Nakakalungkot tong si mar roxas. Desperadong desperado sa kapangyarihan. Napaka-incompetent naman.</t>
  </si>
  <si>
    <t>Nov. 9: On Ang Probinsyano, saw tv ads of Grace Poe (2x), Martin Romualdez, Jojo Binay, Mar Roxas #epalwatch</t>
  </si>
  <si>
    <t>Mean ba sabihin na kapag nag campaign sortie c binay e mag crash ung airplane or heli na sinasakyan nya  sa bahay nila??!</t>
  </si>
  <si>
    <t>Our chance to put a stop to these Rich Oligarchs/ MEDIA, pati funds ginagamit sa pang sarili??
DUTERTE TILL THE END https://t.co/q7nsZXhCWs</t>
  </si>
  <si>
    <t>Hoy Roxas. Kahit mag fusion pa kayo ni Poe na parang si vegetta at goku, 'di mo ako makukumbinsi na 'di iboto si DU30. So shut up na lang!!</t>
  </si>
  <si>
    <t>Mar Roxas xx Daniel Padilla https://t.co/SmYAUGziAt</t>
  </si>
  <si>
    <t>May valid na reason ka ba para hindi iboto si Miriam Santiago? Kung wala bakit mas pinili mo pa si Poe? Duterte? Binay? Roxas? #MiriamTayo</t>
  </si>
  <si>
    <t>Pwede bang Duterte-Santiago na lang :-(</t>
  </si>
  <si>
    <t>Kung anu-ano na lng din ang ibinabato kay @MARoxas kasi tulad ni PNoy , di siya baluktot. #DaangMatuwid #RoxasRobredo2016</t>
  </si>
  <si>
    <t>Nakakawala sa mood 'tong commercial ni Binay ??</t>
  </si>
  <si>
    <t>Ilagan: He (Binay) is ground warrior, lagi syang laman ng kalye kaya napanatili nya ang pagiging no. 1 @iamalexsantos</t>
  </si>
  <si>
    <t>RT @sebastiancruth: Siguro dun sa gumawa ng Ad ni Binay nasusuka-suka na siya habang ginagawa 'yon.</t>
  </si>
  <si>
    <t>@rapplerdotcom @MARoxas @RRD_Davao nakakatakot mamuno si roxas kasi tuta pa rin sya ng mga nakaraang administrasyon, d nag iisip, gahaman.</t>
  </si>
  <si>
    <t>BINAY: "IPAGPAPATULOY HO NATIN ANG LABAN SA CORRUPTION."
LABAN SA CORRUPTION? TANGINA NAIIMAGINE KO BINUBUGBOG NI BINAY SARILI NIYA ??</t>
  </si>
  <si>
    <t>#Binay pengeng bente pls! https://t.co/M4atq0cQ1h</t>
  </si>
  <si>
    <t>ANGKININ NYO NALANG HO SI GRACE POE, TSAKA SI BINAY, DAMAY NYO NA SI NOYNOY! WAG LANG SI YAYADUB KO! HAHAHA! https://t.co/BHoKZQfDlk</t>
  </si>
  <si>
    <t>Pakitang tao talaga si VP Binay *sigh*</t>
  </si>
  <si>
    <t>RT @uniqloeee: 50 shades of Binay ?? #NetflixPHShows</t>
  </si>
  <si>
    <t>Roxas to Poe mag usap tayo dala ka food ?? Desperate na si Mar ???? Sorry kasi SOLID kami ky Mayor Duterte!</t>
  </si>
  <si>
    <t>“I would rather have an issue of citizenship rather than plunder &amp;amp; corruption.” -Sen. Grace Poe</t>
  </si>
  <si>
    <t>BINAY is corrupt. DEFENSOR SANTIAGO has health issues. DUTERTE is in a self-destruct mode. POE LLAMANZARES is a puppet. ROXAS is incompetent</t>
  </si>
  <si>
    <t>Tae di dapat manalo si Binay! -_-</t>
  </si>
  <si>
    <t>Throwback: Another Mar Roxas video exposes more evidence that he is not fit to be in a position of power https://t.co/V7MaisMVSy #PhVote2016</t>
  </si>
  <si>
    <t>Binay, Honasan kick off campaign in Mandaluyong | Cebuano News Live https://t.co/sf2fOeFCpX #TheFilipinoVotes | via CNN Philippines</t>
  </si>
  <si>
    <t>I don't get the point why the LP especially Mar Roxas is seeking that power. Like srsly. Mayor Duterte is not even giving sht about them</t>
  </si>
  <si>
    <t>#TV5Aksyon | Mayor Estrada at Sen. Enrile, dumalo sa maagang birthday celebration ni VP BInay kahapon https://t.co/5TTAjRk1Bx</t>
  </si>
  <si>
    <t>C poe na mukhang school principal ang peg. And c vp binay infairness ala ng dalang kodigo</t>
  </si>
  <si>
    <t>No applause heard throughout Binay's opening speech.</t>
  </si>
  <si>
    <t>@ReannaPrazaa Delete mo yun. ?? Omaygaad. Ingay mo e, binay ka talagang bata ka! ????</t>
  </si>
  <si>
    <t>Presidente Duterte, don't let this debate pass without giving Binay, Roxas and Poe what they deserve after attacking u these previous days.</t>
  </si>
  <si>
    <t>Trending ang kuya ko Binay ah. Haha dunno what's happening but I think nilalait nya mga teachers. Wtf</t>
  </si>
  <si>
    <t>Yung natupad na ang tuwid na daan ni Mar Roxas, di ka pa nakakalimot sakanya. Hahaha. #saklap #Halalan2016</t>
  </si>
  <si>
    <t>Sandro&amp;amp;Paulo just finished.
Brian,Baste&amp;amp;Binay arguing who's next.
Alma Moreno : Pwede bunutan na lang kung sinong next ?
#RP69fanfic ????????</t>
  </si>
  <si>
    <t>Kakausapin sana kita kaso sabi mo "Si Binay ang pag-asa ng bayan"</t>
  </si>
  <si>
    <t>EQ Post Says...</t>
  </si>
  <si>
    <t>Binay or Duterte:Are you voting FOR THE LESSER OF 2 EVILS? Choosing the lesser evil is still evil! https://t.co/um9evsKr0X</t>
  </si>
  <si>
    <t>Gumagalaw na po mga MINIONS NI MAR ROXAS mga guys! #HalalanResults</t>
  </si>
  <si>
    <t>@janepartosa ang tagal-tagal na niyang nagpaparamdam, tapos gagamitin niyang dahilan yung kay grace poe, nako nako</t>
  </si>
  <si>
    <t>Hay Mar Roxas</t>
  </si>
  <si>
    <t>I don't know why Mar Roxas keeps pinpointing the faults of other presidential candidates.</t>
  </si>
  <si>
    <t>Hello Mar Roxas ! Asan na yung Silent Majority? ?? asan na yung undecided na sayo daw? #DayaangDILAW</t>
  </si>
  <si>
    <t>Binay, di mo ikapapanalo yang dami ng tv ad mo ??</t>
  </si>
  <si>
    <t>Please take Roxas and Trillanes to Mt. Fuji's Suicide Forest.</t>
  </si>
  <si>
    <t>Why is VP Binay against Bottom Up Budgeting? Binay said bad to give funds to barangay, particularly in need of funds. #TalkPH</t>
  </si>
  <si>
    <t>Tangina pag nanalo si Mar Roxas putangina niya</t>
  </si>
  <si>
    <t>“Reminder: Please choose the good leader not the best speaker! #PiliPinasDebates2016” opoe. ?? #Halalan2016</t>
  </si>
  <si>
    <t>May bayag ba tong si Daniel Padilla? Saan siya kumuha ng lakas ng loob para Iendorsed yung Putapeteng si Mar Roxas? Ay! Pera pera nga naman!</t>
  </si>
  <si>
    <t>Wag mong lokohin ang Bayan Mar Roxas wag kang Sinungaling. #ABSCBNUNAWARE</t>
  </si>
  <si>
    <t>CTO https://t.co/tIV9uUCAeL</t>
  </si>
  <si>
    <t>BAKIT PAG SINABING NAG EENDORSE KAY MAR ROXAS, KATHNIEL AGAD? PUÑETA KATHNIEL LANG TINITIRA NG LAHAT. YUNG... https://t.co/SXCryHbqkS</t>
  </si>
  <si>
    <t>@unSauLicited So far wala pa kong na-encounter na crazy Grace supporters. And Binay supporters are just... Wrong.</t>
  </si>
  <si>
    <t>Grace Poe deserves to be the President.?? She have a Big Heart. Not comparing to other presidentiables. @SenGracePOE  #PiliPinasDebates2016</t>
  </si>
  <si>
    <t>Si Nancy Binay nga nanalo bilang Senador na walang posisyon dati, paano pa si Alma Moreno na "legislation" daw sia.. #PrayForAlmaMoreno ??</t>
  </si>
  <si>
    <t>RT @thysz: Anyone going as Binay for Halloween? That's scary.</t>
  </si>
  <si>
    <t>"@ANCALERTS: Now on ANC: Manila Mayor Joseph Estrada says he skipped UNA launch bec he wasn't feeling well" wasn't feeling well abt Binay</t>
  </si>
  <si>
    <t>Trillanes: Poor turning blind eye on Binay’s lies, corruption https://t.co/fEUqXelLar https://t.co/rqb8M0l0QF</t>
  </si>
  <si>
    <t>#KonekNews: Mga kalaban ni Binay dapat mag-alala https://t.co/2FModM76rq</t>
  </si>
  <si>
    <t>All in good fun. #Halalan2016 #RoxasRobredo https://t.co/XJ6YyKmuJt</t>
  </si>
  <si>
    <t>Would you vote Mar Roxas and Leni Robredo for President and Vice President? #AyawSaDILAW</t>
  </si>
  <si>
    <t>Million na si duterte, si roxas 700k palang ????</t>
  </si>
  <si>
    <t>Nung nakita kong pangatlo si mar roxas. Naisip kong ang tanga ng mga tumanggap ng pera. Dahil lang sa pera? Mas gugustuhin nyong maghirap?</t>
  </si>
  <si>
    <t>Kairita mga ads ni Binay wtf.??</t>
  </si>
  <si>
    <t>Si Binay iboboto mo? Pabor ka sa magnanakaw at sinungaling? Pabor ka na lalong magkakagulo lalo ang Pilipinas sa susunod na anim na taon?</t>
  </si>
  <si>
    <t>Duterte shows courage..di patitinag. Poe shows plans..promising. Santiago shows intelligence.Mar and Binay..mabulaklak #PiliPinasDebates2016</t>
  </si>
  <si>
    <t>Una si duterte , Pangalawa si Roxas? putangna pag nanalo si Roxas mananapak ako tangina.</t>
  </si>
  <si>
    <t>I think Roxas will not win. Geez, don't let Binay win. The rich will become richer. The poor will become poorer.</t>
  </si>
  <si>
    <t>Mas pinapakita ng kandidato nyo na si MAR ROXAS at TRILLANES ang karakter nila bilang LEADER sa ginagawa niyong paninira.</t>
  </si>
  <si>
    <t>@VPJojoBinay @gringo_honasan VP Binay Wala pang pangako, aksyon agad! #OnlyBinay</t>
  </si>
  <si>
    <t>Punyeta ka Mar Roxas. Punyeta ka rin Binay. Leche kayo.</t>
  </si>
  <si>
    <t>NEVER-ENDING CYCLE 'TO GUYS KELAN TITIGIL SA TINGIN NIYO PAG NANALO SI DUTERTE, ROXAS, SANTIAGO??? (Legit question)</t>
  </si>
  <si>
    <t>RT @iamvincematthew: Binay thinks he'll gain sympathy and earn our votes by insulting himself. lol NO</t>
  </si>
  <si>
    <t>Z ateng mas mapagkakamalan xang anak ni binay hahaha.. just sayin' ;))</t>
  </si>
  <si>
    <t>The fvck! 3 million na ang agwat ni Duterte kay Poe ??</t>
  </si>
  <si>
    <t>RT @attyvera: Apology by @rapplerdotcom to Mar Roxas for a real sound bite but never apologized to @erwinaguilonINQ for copyright infringem…</t>
  </si>
  <si>
    <t>Took 8 hours to make a trip mix about Binay x Roxas zzz</t>
  </si>
  <si>
    <t>Hindi ni VP Binay na magkaroon ng patayan  #OnlyBinayWinner Only B1NAY</t>
  </si>
  <si>
    <t>RT @ann_525: "KathNielsUnites: No one was forcing you to vote Mar Roxas. Dj wasn't forcing you to vote Mar. He was just endorsing his bet."…</t>
  </si>
  <si>
    <t>In between two gentlemen; Daniel Padilla and Mar Roxas. https://t.co/aMReESUYRg … https://t.co/QrqrHYuD8a</t>
  </si>
  <si>
    <t>walang talab na yang Christian songs sa mala-Binay mong kalul'wa bibeh</t>
  </si>
  <si>
    <t>@ANCALERTS : #Duterte does not based his candidacy to Poe 8's about the PH Constitution. #respect the #Law</t>
  </si>
  <si>
    <t>siguro binibilang na ung boto sa mga tga dasma,biglang tumataas si Mar e.Hi sa mga govt emplys.na required iboto si mar roxas. #DayaangDILAW</t>
  </si>
  <si>
    <t>Naiirita ko sa advertisement ni Binay. ??</t>
  </si>
  <si>
    <t>The return of the 'juggernaut'? What Binay needs to do to win by @maracepeda via @rapplerdotcom https://t.co/8RYCDQqS0j</t>
  </si>
  <si>
    <t>Binay? He's the one we should watch.esp his consultant Ronnie Puno who has a shady reputation in past elections. https://t.co/7HdYo252JG</t>
  </si>
  <si>
    <t>RT @jovydelrey: in fairness sa UNA ha, very consistent! Binay's "hindi ko function yan" and Alma Moreno's "kailangan pa ba sagutin yan?" v …</t>
  </si>
  <si>
    <t>Binay as President? Hell NO!</t>
  </si>
  <si>
    <t>Mar as President? Kill me now!</t>
  </si>
  <si>
    <t>Lumabas na ebidensya nagtatanga tangahan pa rin ang botante. Sarap ba ng groceries ni binay pag pasko? Tlagang... https://t.co/uQT4N0WEa8</t>
  </si>
  <si>
    <t>@papaoguevarra siguro yung part wherein nag pose sila for the picture tapos wearing mar Roxas ballers inside the precint hahahha</t>
  </si>
  <si>
    <t>VIDEO: Binay singing "May Bukas Pa" in Tolosa, Leyte, dubbed as his favorite song @rapplerdotcom https://t.co/lMTtF0uIba</t>
  </si>
  <si>
    <t>poverty eradication for Poe #PiliPinasDebates2016</t>
  </si>
  <si>
    <t>RT: President Noynoy Aquino is now a full time #Roxas2016 campaigner.</t>
  </si>
  <si>
    <t>Using gov't resources in #Roxas sorties.</t>
  </si>
  <si>
    <t>Duterte and Miriam Fans, Papayag ba kayong manalo si Mar Roxas? Let's support the Hashtag #AyawSaDILAW</t>
  </si>
  <si>
    <t>WHAT THE FUCK BINAY? #PiliPinasDebates2016</t>
  </si>
  <si>
    <t>Nagmamalinis naman tong si binay huehue</t>
  </si>
  <si>
    <t>Realtalk: Nakaka-asar na si VP Binay. #ALDUBWishMoKayaKo #ALDUBTheRing</t>
  </si>
  <si>
    <t>Wag kang mbahala sa ibang mga kandidato kung si Binay ang mapili mo wla knang talo.</t>
  </si>
  <si>
    <t>@inquirerdotnet @leisalaverria I feel sorry for Mar Roxas, he's being dictated by his boss PNoy. Sorry! Game over for you both!</t>
  </si>
  <si>
    <t>Mar roxas is like the second coming of pnoy! Ugh bye!</t>
  </si>
  <si>
    <t>Binay, suportado ang dagdag budget sa K-12 https://t.co/SsdhjgHsaD</t>
  </si>
  <si>
    <t>*ad ni Binay*</t>
  </si>
  <si>
    <t>Pa: Aba ayos ah</t>
  </si>
  <si>
    <t>@gmanewsbreaking @amitalegaspi ang dami nang nagaantay kay Binay! suportahan natin si Binay!</t>
  </si>
  <si>
    <t>@Politiko_Ph Puro lang sila bintang at labas ng issue na walang katotohanan para siraan si VP Binay. #PHVoteBinay</t>
  </si>
  <si>
    <t>Vice President Binay, Sen. Honasan here at Cainta for UNA sortie. @PhilippineStar #BilangPilipino https://t.co/nJ7tveSDc3</t>
  </si>
  <si>
    <t>Still waiting for Mar Roxas..</t>
  </si>
  <si>
    <t>Ewan Binay ! Aga mo masyado bwiset ??</t>
  </si>
  <si>
    <t>Tangina ka Mar Roxas gumawa ka pa ng traffic habang natatae ako matatalo ka rin naman pala pakyu ka pulpol</t>
  </si>
  <si>
    <t>Binay? ??? https://t.co/DNFUqVnnrW</t>
  </si>
  <si>
    <t>Oh nose naay bag.o commercial si binay</t>
  </si>
  <si>
    <t>Binay is extraordinarily annoying.</t>
  </si>
  <si>
    <t>"Mare, tumataba ka."
"Ba't wala ka pa ring boyfriend?"
"Binay for President!" https://t.co/LQ5PjO7APq</t>
  </si>
  <si>
    <t>Sen. Grace Poe: Lean resume means less political baggage | https://t.co/mSmfFE7PSR</t>
  </si>
  <si>
    <t>Pimentel to Roxas camp: Stop Duterte attacks https://t.co/pgRzpmSNZM</t>
  </si>
  <si>
    <t>Jejomar "Corrupt" Binay, Rodrigo "Killer"Duterte, Grace "American Lady" Poe, Mar "Daang Matuwid" Roxas  #BallotNames ha ha biased!</t>
  </si>
  <si>
    <t>Sana miriam duterte na lang. Syang. Tsk.!</t>
  </si>
  <si>
    <t>@liscabo_iya Napoles in jail, Binay investigation, RHLaw not achievements? I can go on but wag na. Vote for who you want. Not forcing you.</t>
  </si>
  <si>
    <t>instant BV sa ad ni binay</t>
  </si>
  <si>
    <t>Seriously, Mar Roxas? #LaglagBala means #LaglagMar</t>
  </si>
  <si>
    <t>Mr. Mar Roxas, magreporter kana lang tutal puro salita lang alam mo eh. Atleast dun kasama mo si korina. Relationship goals pa yun</t>
  </si>
  <si>
    <t>after three days....survey result...</t>
  </si>
  <si>
    <t>Poe--------3 votes</t>
  </si>
  <si>
    <t>Duterte----4 votes</t>
  </si>
  <si>
    <t>Binay------4 votes</t>
  </si>
  <si>
    <t>Mirriam----4 votes</t>
  </si>
  <si>
    <t>Mar----------1 vote</t>
  </si>
  <si>
    <t>Nakalista lahat ng ginawa ni Binay sa ad niya na Only Binay. HAHA!!</t>
  </si>
  <si>
    <t>Show us your passbooks, Mar Roxas. What are you hiding. #DuterteTillTheEnd</t>
  </si>
  <si>
    <t>Ayaw na natin ng gobyernong manhid.</t>
  </si>
  <si>
    <t>Wlng pgbabagong mararanasan kung hindi natin iboboto ang karapat dapat. Kay VP Binay siguradong tuloy tuloy ang pgbbgo.</t>
  </si>
  <si>
    <t>gustong gusto ko yung campaign commercial ni binay na pandak thingy ??????</t>
  </si>
  <si>
    <t>Ombudsman upholds criminal charges vs VP Binay, son https://t.co/MQrH3llgNq #PHvote https://t.co/empoIhSreH</t>
  </si>
  <si>
    <t>baby! naman e baket kase kay Mar Roxas ka pa! ayan tuloy nababash ka na dun sa interview mo ???? https://t.co/smKbDRDkmm</t>
  </si>
  <si>
    <t>Poll says Binay tops the survey. If this is really going to happen, then I say Philippines deserves to be in deep shit.</t>
  </si>
  <si>
    <t>SC reverses ombudsman suspension of Makati Mayor Junjun Binay | https://t.co/E5jhhoJFTw</t>
  </si>
  <si>
    <t>Mar Roxas majority of PH hates you already. Stop fooling us. You are making a joke of yourself. #AyawSaDILAW</t>
  </si>
  <si>
    <t>pandak. yan si binay. wag tularan si binay HAHAHAHAHAHAHAHAHA https://t.co/8A0H7NefHt</t>
  </si>
  <si>
    <t>Sa totoo lang si mar roxas dapat manalo. ??</t>
  </si>
  <si>
    <t>Kung hindi man si poe or miriam nalan.</t>
  </si>
  <si>
    <t>@veeciously mar roxas #NBAVote</t>
  </si>
  <si>
    <t>Kasalanan 'to ni Mar Roxas bakit nasisira ang KN. Bakit ka pa kase tumakbo. ??</t>
  </si>
  <si>
    <t>mar roxas famewhore so as kathniel hahaha mga pota</t>
  </si>
  <si>
    <t>From the distance... I do observe that VP Jojo Binay is the choice of the poor... Class E and Class D!</t>
  </si>
  <si>
    <t>Pulse... https://t.co/5USbbvxOTe</t>
  </si>
  <si>
    <t>LP standard-bearer @MARoxas on "issue" of private planes: Di ‘yan libre, hindi ‘yan pabor, at hindi ‘yan arbor. Binayaran ko ‘yan. #PHvote</t>
  </si>
  <si>
    <t>‘Batang Pasay’ Binay gets sentimental on birthday https://t.co/1UCHvFS00e | @manila_bulletin</t>
  </si>
  <si>
    <t>RT @maria_ressa: Join us LIVE for #TheLeaderIWant series: Mar Roxas on Daang Matuwid and decisiveness  https://t.co/iB46bJvqep via @rappler…</t>
  </si>
  <si>
    <t>RT @tinaarceodumlao: For me, the citizenship issue hounding Grace Poe is more of a moral issue, rather than a legal issue. https://t.co/cT7…</t>
  </si>
  <si>
    <t>Bakit dahil kay binay?</t>
  </si>
  <si>
    <t>ABS-CBN tinatamad maglabas ng unofficial tally of results kasi talo ang manok nilang si Roxas.</t>
  </si>
  <si>
    <t>Nognog+pandak= BINAY #ftw</t>
  </si>
  <si>
    <t>Tss. Binay???????? https://t.co/hFN0EC6S4e</t>
  </si>
  <si>
    <t>Sorry Grace Poe, sayang bayad sa commercials lels ??????</t>
  </si>
  <si>
    <t>@denicelansangan sobrang lala nya. white text pa on black bg HAHAHAHAAHAHA leche binay ano ba ??</t>
  </si>
  <si>
    <t>@LocoJoieRacal nognog pandak laki sa hirap. yan si Binay</t>
  </si>
  <si>
    <t>hahahahaha lt yan pota</t>
  </si>
  <si>
    <t>Iniisip ko..pag natalo si duterte at nanalo si Mar matic na nandaya na kahit totoong yun ang resulta?</t>
  </si>
  <si>
    <t>I stand for decency! Ako ay para kay MAR ROXAS! #ROXAS2016 https://t.co/ccSTDob3Mt</t>
  </si>
  <si>
    <t>Wala ba kayong awa sa mga bata? At sinira niyo pa Si Mayor Duterte? Ofcrs, di kayo mananalo eh. Tss. @ABSCBNNews DUTERTE TILL THE END</t>
  </si>
  <si>
    <t>Binay: ‘This is the eve of our freedom from poverty’ https://t.co/PypaBR9Iy6 #PHVote https://t.co/VcKEBes1Rr</t>
  </si>
  <si>
    <t>.@MARoxas , not Binay is leading spender for poll ads, says VP’s camp #BilangPilipino https://t.co/STd3k8rH9h</t>
  </si>
  <si>
    <t>@ABSCBNNews @SayChiz @jeffcanoy Haha now even Grace Poe/Escudero is pointing to Mar Roxas/PNOy/LP as behind demolition job against Dut. ????</t>
  </si>
  <si>
    <t>LOOK: 'Fake' SSN? #PHVotePoe shows Boston College ID to disprove it https://t.co/O0eeoAFXsi #PHVote https://t.co/7XoKqwBDf4</t>
  </si>
  <si>
    <t>Umaariba ngayon si Binay sa mga TV ADs nya. Push mo yan Only Binay.. tsk tsk</t>
  </si>
  <si>
    <t>Trabaho at pagkakakitaan, edukasyon, suporta sa bawat pamilya - yan ang mga bagay na tututukan ni Mar Roxas</t>
  </si>
  <si>
    <t>TANGINA PURO BOLAHAN KAY BINAY NAKAKAPURGA</t>
  </si>
  <si>
    <t>It's not altruistic and sympathetic to see Binay eating in public places with homeless and poor citizens.#tryingHard</t>
  </si>
  <si>
    <t>"Bahala na kayo sa buhay niyo" -Mar Roxas to Tacloban
That alone is enough reason for me to hate this man w/ a burning passion</t>
  </si>
  <si>
    <t>Grabe banda ni binay wala naisip ko lang??</t>
  </si>
  <si>
    <t>Peña denies evicting Abby Binay from Makati field office https://t.co/ACap3ijzlv | via The Philippine Star</t>
  </si>
  <si>
    <t>For my wonderful Alden &amp;amp; @mainedcm
To Bashers,mas galit kayo kay A or M kesa kay Binay? Di nga?
#ALDUB42ndWeeksary https://t.co/mMx0iugda8</t>
  </si>
  <si>
    <t>nognog. pandak. laki sa hirap.</t>
  </si>
  <si>
    <t>you forgot the word corrupt and trapo pa Binay</t>
  </si>
  <si>
    <t>Kainis. Sa lahat ng chika mo Binay lagi na lang "alam niyo po, ako po..." This is not about you po. #PiliPinasDebates2016</t>
  </si>
  <si>
    <t>Trillanes is behind in polls, so he just funded the anti-Duterte ad knowing he'll lose anyway.
Roxas, so desperate to win, tries to get Po…</t>
  </si>
  <si>
    <t>Mar Roxas tayooo ??????????????????</t>
  </si>
  <si>
    <t>magsama sila ni binay. Mukhang pera.</t>
  </si>
  <si>
    <t>VP Binay at Sen.Honasan habang pumipirma sa Integrity pledge ng COMELEC matapos maghain ng kanilang COC @NewsLightTV http://t.co/i9Eu6oE4cb</t>
  </si>
  <si>
    <t>Pag nag ash wednesday ba si binay tomorrow, baby powder gamit???? No hate tho...... ??</t>
  </si>
  <si>
    <t>Dapat lang na tumakbo si Mayor Duterte for Pres. para mapigilan ang mga #traPOE at #oPOErtunista sa pagka presidente sa 2016</t>
  </si>
  <si>
    <t>Srsly sobrang nakakairita ang campaign ni Binay</t>
  </si>
  <si>
    <t>Alam ni G?? kung sino ang karapat dapar na maging presidente #Election2016 
For me, Mar Roxas ??</t>
  </si>
  <si>
    <t>Ulol please.</t>
  </si>
  <si>
    <t>Ombudsman's decision a 'calculated attack,' says Binay camp - Philippine Star https://t.co/g5SO1Tj7kE</t>
  </si>
  <si>
    <t>Binay asked about infra plan: We have to accelerate infra devt. There has been a lot of underspending. PPP too much analysis by paralysis</t>
  </si>
  <si>
    <t>Binay Ads - patawa saka nandadamay</t>
  </si>
  <si>
    <t>Mar Roxas Ads- paawa HAHAHAHA</t>
  </si>
  <si>
    <t>Roxas says Binay should not be given the chance to do the whole nation what he did in Makati https://t.co/CtFZakceGh</t>
  </si>
  <si>
    <t>Sino dito nakapanuod na ng political advertisement ni Grace Poe? HAHAHA, Sorry guys! I can't help it na magtaka,... https://t.co/kA9nUTlR9T</t>
  </si>
  <si>
    <t>RT @Halalan2016PH_: The Promises made by UNA
#Halalan2016 #halalan #UNA #news #Binay #Binay2016 #election
http://t.co/6Qp8FIH31Q" target="_blank"&gt;http://t.co/6Qp8FIH31Q http://t…</t>
  </si>
  <si>
    <t>"bakit dahil kay Binay..." iniinis nila ako na aman ko siya?! Punyeta!</t>
  </si>
  <si>
    <t>@clariiiiing HAHAHAHA *insert binay campaign add here* lol</t>
  </si>
  <si>
    <t>Pangalawa na pala si Mar Roxas? O_O Nag uumpisa na mag magic si Mar walang matutulog! ?? #HalalanResults</t>
  </si>
  <si>
    <t>sobrang kainis yung commercial ni binay na nognog, eh hindi naman ako nognog! excuse meeeeee!</t>
  </si>
  <si>
    <t>Dear Hackers,pwd bang tantanan mo si @mainedcm bkit hinde si binay ang pagtuunan mo ng pansin mas madameng pera yun #ALDUB16thWeeksary</t>
  </si>
  <si>
    <t>Mar Roxas, BAHALA KAYO sa BUHAY Niyo. (PROBLEMA BA NG GOBYERNO YAN) DILG, DOTC, DTI head &amp;amp; SENATOR,  as a DILG &amp;amp;... https://t.co/2HUlpfMCAo</t>
  </si>
  <si>
    <t>Binay to alleviate the needs of the poor.</t>
  </si>
  <si>
    <t>RT @kwishasevewino: I think, It'll be good if its "Duterte-Defensor" ?? #Duterte2016</t>
  </si>
  <si>
    <t>#Binay: Walang Kurakutan! #MARamingTrabaho https://t.co/uJWwEcmCTH</t>
  </si>
  <si>
    <t>" Anong pinagkaiba ni Alma at ni Binay?
Si Binay : nognog
Si Alma : moreno "
Hala siya ?????????????? @claraangelab @binibiningning @jjdida etc</t>
  </si>
  <si>
    <t>Roxas, duterte, binay, cayetano. https://t.co/o1243QGdgm</t>
  </si>
  <si>
    <t>Pota ka binay yes or no lang!</t>
  </si>
  <si>
    <t>Grabe andami ads ni Only Binay kawawa nmn taxes natin #YFSFRocks</t>
  </si>
  <si>
    <t>#NoToChiz #NoToBinayEVER “@TheChiefJester: Oh Chiz. Come on. YOU have a Plan B. Plan Binay. @SayChiz  https://t.co/hGjGkyhy0W”</t>
  </si>
  <si>
    <t>8. PH 2016</t>
  </si>
  <si>
    <t>9. Ateneo</t>
  </si>
  <si>
    <t>10. Mac Belo</t>
  </si>
  <si>
    <t>2015/11/22 03:18 PHT #trndnl https://t.co/OGEyDQb6lV https://t.co/UfpANP51ea</t>
  </si>
  <si>
    <t>Foreign investors worried of VP Binay win in 2016 elections https://t.co/jLRA7QIdB7</t>
  </si>
  <si>
    <t>UNA confirms Binay’s senatorial slate https://t.co/fEUqXelLar https://t.co/606A8xi1X0</t>
  </si>
  <si>
    <t>PNoy, Binay visit 'Lando'-hit areas https://t.co/JoejY7LE5N #Manila #News #Asia</t>
  </si>
  <si>
    <t>Kahit hindi ako botante. Manalo na ang lahat wag lang si MAR, POE, BINAY. For short, Mds/Duterte! DAANG MATUWEED ./.</t>
  </si>
  <si>
    <t>PPCRV count as of 7pm 6.2M for Duterte, 3.8M Poe, 3.4M Roxas, 2.1M Binay and MDS 666,000</t>
  </si>
  <si>
    <t>Napakamabulaklak ng mga pahayag ni Binay! Puro bulaklak, bagay sa araw ng mga puso. Reverse psychology ang tawag diyan! #GisingJuan</t>
  </si>
  <si>
    <t>It's a botty world of paid Binay trolls that only know how to cut and paste. #NoToBinay https://t.co/ctUn1mpYEc</t>
  </si>
  <si>
    <t>SC ruling win-win for Binay, Morales https://t.co/fEUqXelLar https://t.co/cHmPcNdZZ9</t>
  </si>
  <si>
    <t>Nog nog, pandak, laki sa hirap. Pero di tulad ng iba walang nagawa, yan si binay. 
Jusko! Makati lang naman e. Buti di siya nagkakamot lels</t>
  </si>
  <si>
    <t>I will vote Miriam not because Duterte isn't running. I'll vote her for she is the one I am really expecting. She is never my option. #E2016</t>
  </si>
  <si>
    <t>RT @vimeooooo: Alma Moreno is a full-pledge idiot. No offense meant, kakainin sya ng buhay ni Miriam Santiago. If given a chance to be seat…</t>
  </si>
  <si>
    <t>Binay leading presidential race</t>
  </si>
  <si>
    <t>Marcos close to leading VP race</t>
  </si>
  <si>
    <t>Sotto leading senate race</t>
  </si>
  <si>
    <t>Baka nga pagbawalan mg boto ang Pilipino.</t>
  </si>
  <si>
    <t>6. Only Binay 7. BATB 8. PH 2016 9. Ateneo 10. Mac Belo  2015/11/22 03:18 PHT #trndnl https://t.co/OGEyDQb6lV Nie… https://t.co/UfpANP51ea</t>
  </si>
  <si>
    <t>#BINAY:Did your enormous wealth all come from your salary in the 25 years as a government official? https://t.co/3LidMronaP</t>
  </si>
  <si>
    <t>My sympathy goes to Mar Roxas, but not my vote ??</t>
  </si>
  <si>
    <t>6. Ateneo 7. Mac Belo 8. Sarah Geronimo - MINAMAHAL 9. Gimme5 Rocks SMManila 10. Only Binay  2015/11/22 05:53 PHT … https://t.co/UfpANP51ea</t>
  </si>
  <si>
    <t>VP Binay is winner in providing good leadership in the country. #OnlyBinayBFF</t>
  </si>
  <si>
    <t>The person behind the anti-duterte ad is too desperate.</t>
  </si>
  <si>
    <t>Hirap intindihin ng explanation ni mayor about federalism. #RoxasRobredo</t>
  </si>
  <si>
    <t>LP standard bearer Mar Roxas on Comelec rift: They are mature people. they can solve it on their own. | @alexisbromero</t>
  </si>
  <si>
    <t>That moment when Binay passed by... #LSS #OnlyBinay iyon pala iyong kinakanta nina @CHALABSyu @IamSiomaiGirl In fairness ang init ah..</t>
  </si>
  <si>
    <t>Hindi mawawala ang suporta ko para ky VP Binay</t>
  </si>
  <si>
    <t>Nonog.</t>
  </si>
  <si>
    <t>HAHAHAHA. Natatawa talaga ako sa campaign ad ni Binay. Yung NOGNOG kasi nagdala. ??????????</t>
  </si>
  <si>
    <t>Hindi lang ipagpapatuloy kundi pagyayamanin pa ni Binay ang 4Ps para sa lahat.</t>
  </si>
  <si>
    <t>Kailan pa nagkaroon ng Roxas City sa Iloilo? Hahahaha @BilangPilipino @BilangPilipino1016 https://t.co/WHUgf1pjcn</t>
  </si>
  <si>
    <t>If Duterte won't run I'll go to #Miriam2016 #Duterte2016</t>
  </si>
  <si>
    <t>@leahnavarro @cocoy For Binay everything is allowed ; to lie, to cheat &amp;amp; to stealAnd that's a Pledge (sarcasm)</t>
  </si>
  <si>
    <t>Nakakasawa na puro nalang binay eh</t>
  </si>
  <si>
    <t>@zaicajane ge. magsama kayo ni binay. pero common sense lang nmn yun bala na yun eh. kung may nkita silang isang bala o ano ngayon?</t>
  </si>
  <si>
    <t>Binay vows to improve PH Internet to create more jobs, especially for those in provinces, SMEs. 
#PHvote</t>
  </si>
  <si>
    <t>Happening now.. An open forum with Sen. Mar Roxas https://t.co/W4GhZawnYC</t>
  </si>
  <si>
    <t>Roxas: Pinapangako pa lang nila, nagawa na
Binay: Kung totoo yan, walang magrereklamo ngayon
#PiliPinasDebates2016</t>
  </si>
  <si>
    <t>If I were to vote:
Duterte's out of my list after all the statements unfit for a statesman. The others are meh (Poe, Binay, Mar)
Go Miriam!</t>
  </si>
  <si>
    <t>Rank ng presidentiables na tinake ko omg si miriam number 1 for me kaso scary 2 ko huhu si binay. Then Poe, Roxas, and last is Duterte</t>
  </si>
  <si>
    <t>RT if your President is Vice President Jejomar Binay #PiliPinasDebates2016 https://t.co/vQlqnQZjzA</t>
  </si>
  <si>
    <t>RT @tonymananquil: Bakit dahil kay binay ampanget mo</t>
  </si>
  <si>
    <t>Binay promises to bring back PNR to Bicol region https://t.co/2h7ynW6F2R</t>
  </si>
  <si>
    <t>Inaaway nila ko. Binay kase ko. Wahahhaha</t>
  </si>
  <si>
    <t>Pilipinas, pinaka-corrupt na bansa.. paano kase alam na nilang corrupt si binay iboboto pa nila?? Mga bobo tlaga!... https://t.co/Z8X7t5aRZf</t>
  </si>
  <si>
    <t>RT @rapplerdotcom: Pimentel responds: Only Binay's life improved http://t.co/g6fqCQEDJO http://t.co/eqU0iVp90s</t>
  </si>
  <si>
    <t>Oh really? and who do think has the ability to be the next President? ROXAS? POE? BINAY? Oh come on, THINK TWICE?????? https://t.co/EXoMlUAzLn</t>
  </si>
  <si>
    <t>Binay. You shatap! HAHAHA.</t>
  </si>
  <si>
    <t>letshe ka binay hahahahaha sakit sa tenga ng commercial  mo hayop ka hahahaha????????</t>
  </si>
  <si>
    <t>I liked a @YouTube video from @thefqmom https://t.co/KdBLXkBAIq Si Binay o si Roxas o si Poe?</t>
  </si>
  <si>
    <t>Roxas nakikiusap na kay Grace Poe na magwithraw, kawawa ka naman Mar #AyawSaDILAW #DuterteTillTheEnd</t>
  </si>
  <si>
    <t>Me: What if you're stuck in an elevator with a famous person? Who would that be?</t>
  </si>
  <si>
    <t>Froi: Hayley Williams</t>
  </si>
  <si>
    <t>Cy: Mar Roxas</t>
  </si>
  <si>
    <t>Froi and me: WTF ??</t>
  </si>
  <si>
    <t>RT @suigeneris_05: Only Binay is the corrupt among them all.</t>
  </si>
  <si>
    <t>#NoToBinayFOREVER https://t.co/hLTsPpcRcl</t>
  </si>
  <si>
    <t>#UNTVRepaso2015 Dismissed Makati Mayor Binay, sinampahan ng bagong plunder complaint sa Office of the Ombudsman [18-12-2015] [NY-A1711]</t>
  </si>
  <si>
    <t>Ofcourse Nancy Binay is against Grace Poe Hahaha! Minsan wag pahalata ah?… https://t.co/6GSBewOjWn</t>
  </si>
  <si>
    <t>"The balance between the three major sectors of our government." - VP Binay 
#OnlyBinay || OnlyBinay https://t.co/ARzzHuNDeh</t>
  </si>
  <si>
    <t>Dayaan na!</t>
  </si>
  <si>
    <t>Mar Roxas will not win in an honest election. Subukan n'yo talaga! https://t.co/44gs4B5bBH</t>
  </si>
  <si>
    <t>Nagmamagic na ang kampon ni Mar Roxas! ??</t>
  </si>
  <si>
    <t>Malamang si mar roxas. Naka yellow e</t>
  </si>
  <si>
    <t>@ABSCBNNews Nobody is prejudging...it is Binay prejudging the citizens...to get the INC votes....well INC is selling votes in mass.</t>
  </si>
  <si>
    <t>Hindi naman halata sa ABSCBN na maka-Roxas sila. Una, yung about kay Binay. Pangalawa, kay Defensor. Ngayon, kay Du30. THAT'S NOT JOURNALISM</t>
  </si>
  <si>
    <t>Sana Bilibid ang gawing Binay country. Dun siya bagay!  https://t.co/1IVsHFaTgE</t>
  </si>
  <si>
    <t>#NogNogHambog nagtweet na ako knna about dito. jusko biglang brownout. taena binay!</t>
  </si>
  <si>
    <t>Only Binay touches my skin, what touches yours? ahahhahaha</t>
  </si>
  <si>
    <t>Mali naman analogy ni Kris sa sunburn! So ano si Binay, aping api?</t>
  </si>
  <si>
    <t>Gabagting dulunggan ko sa napangwakal ni mar roxas ah</t>
  </si>
  <si>
    <t>CarGlen Wala Nang Iba</t>
  </si>
  <si>
    <t>Not to judge, but Binay made the same argument, right? https://t.co/hrevwEmNcE</t>
  </si>
  <si>
    <t>Ayun naman pala e. Mas malupit pa ang sinabi ni Mar Roxas. Kayo talaga, Rappler, ambilis nyong mapresyur ng dilaw. https://t.co/G1n2wbW1JN</t>
  </si>
  <si>
    <t>Dahil natu(a)wa talaga ako dito, share ulit.haha Hinahamon po ni VP Binay sina Grace Poe for VP 2016 Sen. Miriam... https://t.co/EgJqT8SEP1</t>
  </si>
  <si>
    <t>@abbyxxdicen NOGNOG? PANDAK? LAKI SA HIRAP? YAN SI BINAY. ????</t>
  </si>
  <si>
    <t>RT @SpongyMica: "Only Binay...Only Binay..." https://t.co/OgjkpcXjfZ</t>
  </si>
  <si>
    <t>Nahiya si Binay sa Makati kaya dito na lang sa Mandaluyong bwiset hahaha</t>
  </si>
  <si>
    <t>LP's Mar Roxas, suportado ng mga opisyal ng Romblon https://t.co/4o7UMPO0qB</t>
  </si>
  <si>
    <t>Nasstress talaga ako pag naiisip ko ang bloc voting system ng Iglesia. Kasi mukhang si Binay ang iboboto nila. Maawa kayo sa ibang Pilipino.</t>
  </si>
  <si>
    <t>DAILY TRIBUNE Headlines [Tuesday - 02.02.16]:</t>
  </si>
  <si>
    <t>-Trillanes ordered arrested over Binay’s libel suit</t>
  </si>
  <si>
    <t>-Poe DQ... https://t.co/vv61C2GUYW</t>
  </si>
  <si>
    <t>Si Grace Poe ang kaklase mong kumpleto ang notes pero ayaw naman magpahiram kasi baka raw mas mataas pa angscore mo sa kanya.</t>
  </si>
  <si>
    <t>Basta wala sa choice list ko si Binay at Duterte.. ??</t>
  </si>
  <si>
    <t>"@tagaloganswer: 205. Anong opinyon mo kay Binay?" Lakas mo mambatikos eh may issue ka din.</t>
  </si>
  <si>
    <t>So the anti Duterte ads in ABS-CBN has started huh. They even had to use innocent children for their black propaganda. That's so DECENT</t>
  </si>
  <si>
    <t>@shnhrmn huo hahaha na kontra ina ni mar roxas muna supermarket lang hahahaha</t>
  </si>
  <si>
    <t>"Tangna ka Binay"....yan lang nadidinig ko sa campaign nyang kagaguhan</t>
  </si>
  <si>
    <t>Guia Gomez: JV, Erap not part of endorsement of Mar Roxas https://t.co/cJlCDjv19M | @Team_Inquirer #VotePH2016 https://t.co/FcJFUGSmOG</t>
  </si>
  <si>
    <t>Kahit anong labas ng pera ni Mar Roxas panalo parin ang magaling !!! #DU30 #HalalanResults #DayaangDILAW</t>
  </si>
  <si>
    <t>Tigas talaga ng mukha ni binay</t>
  </si>
  <si>
    <t>RT @cnnphilippines: Amado Valdez argues Grace Poe lost her natural-born status when she renounced it for US citizenship | @JCGotinga https:…</t>
  </si>
  <si>
    <t>Did Binay mention Makati na? I don't think he did, but Poe already brought out FPJ. #PiliPinasDebates2016</t>
  </si>
  <si>
    <t>Kathryn nakasuot pa ng baller ni Mar Roxas.</t>
  </si>
  <si>
    <t>TANGGAP KO NAMAN KUNG MANANALO SO DUTERTE PERO ANG HINDI KO MATANGGAP BAKIT LAST RANK SI MIRIAM AT NASA 2ND SPOT SI ROXAS #DayaangDILAW</t>
  </si>
  <si>
    <t>magkano kaya ang tinanggap ni Rizalito David kay Ulikbang Binay para lang kasuhan si Grace Poe? hahahahaha!</t>
  </si>
  <si>
    <t>Kailangan bang apihin at laitin ang mga guro o teachers? No to Binay kapag ganyan #NogNogHambog</t>
  </si>
  <si>
    <t>Ilagan: Some voters said they voted for Binay, but says receipt showed vote for Roxas. #BilangPilipino | @janvicmateo</t>
  </si>
  <si>
    <t>ONLY Binay claims good deeds done through @govPH yet denounces  government, claims poverty but not really poor! ?? https://t.co/MkyohD6RXI</t>
  </si>
  <si>
    <t>YUNG ATE KO NAKA MAR ROXAS NA BALLER HABANG BUMOBOTO, IBASH NYO PO SYA HAHAHAHAHAHA</t>
  </si>
  <si>
    <t>@VPJojoBinay happy birthday!,,VPres.Binay!:-)fr:Bangkal,Makati City.</t>
  </si>
  <si>
    <t>Yes!</t>
  </si>
  <si>
    <t>That's why I will vote for</t>
  </si>
  <si>
    <t>Mar &amp;amp; Leni !</t>
  </si>
  <si>
    <t>#RoxasRobredo2016  https://t.co/wTC33Qw7Vf</t>
  </si>
  <si>
    <t>RT @News5AKSYON: Statement of Mar Roxas on the withdrawal of candidacy of Manny Roxas | @trish_roque https://t.co/NVlcWRscxN</t>
  </si>
  <si>
    <t>Hakot Buses ni Grace Poe</t>
  </si>
  <si>
    <t>No to Vote Buying https://t.co/HUWzK8zUhC</t>
  </si>
  <si>
    <t>Si Binay nga , namigay rin ng relief goods kahapon. Di ko na pinintasan kasi kailangan ng mga nasalanta ang tulong kahit kanino pa galing.</t>
  </si>
  <si>
    <t>Naisip ko lang...  Si Mar Roxas nga...  Ilang buwan ko ng nakikitang naka yellow polo shirt eh! Sympre pwedeng... https://t.co/3uiTd50ny1</t>
  </si>
  <si>
    <t>VP BINAY, Survey is just a survey. Remember, there's no permanent in surveys</t>
  </si>
  <si>
    <t>@ItsGelicaa @JbMavini grabe kana gel ang hard mo na talaga hahahah! Makatulog na nga. Pero PANGET PADIN SI BINAY BULLSHEYT!</t>
  </si>
  <si>
    <t>Channel 2 promotes Mar Roxas and Leni Robredo. Wiw. ??</t>
  </si>
  <si>
    <t>@BinayPaRin2016 Pagbabago at kaginhawaan! VP Binay para sa pagka pangulo #OnlyBinayPriority4Ps</t>
  </si>
  <si>
    <t>Palasyo sinabing pahayag ng Ombudsman; patama kay VP Binay https://t.co/VsgNtWgQ1J | via Bandera</t>
  </si>
  <si>
    <t>RT @udineswift: @sanjoseiia kung naibibigay lang e. Hahahahahaha. Si Binay kase eh laki sa hirap ?????? HAAHAHAHAHA</t>
  </si>
  <si>
    <t>Duterte on copying plans of Poe, Santiago wala talagang originality  #PiliPinasDebates2016 Kay ROXAS Kami</t>
  </si>
  <si>
    <t>Trillianes, PNoy &amp;amp; Mar Roxas needs to STFU</t>
  </si>
  <si>
    <t>Kampante na ako sa lamang ng boto na meron si Mayor Duterte ngayon ?????? Wag lang pag gising ko eh, Panalo na si Mar Roxas. Dayaang Matuwid! ??</t>
  </si>
  <si>
    <t>RT @ajejejessa: I do not want a president who changes his mind constantly. Yeah, I'm talking to you, Duterte. Miriam all the way!</t>
  </si>
  <si>
    <t>Just wait for it guys, Mar Roxas will do something heroic.</t>
  </si>
  <si>
    <t>I'm #notproudtobepinoy because Mar Roxas is a hollow and shallow talker, an insincere doer at that!</t>
  </si>
  <si>
    <t>Abby Binay, pakilagyan naman ng wifi per offices. Jusko, ang hirap magtrabaho na limited connection lang. May pera naman tayo diba??????? huhu</t>
  </si>
  <si>
    <t>Why tf are Trillanes and Roxas desperate af. Daig pa nila yung ahas na gutom eh.</t>
  </si>
  <si>
    <t>Vice President Jejomar Binay arrives here at UNA kick-off in Mandaluyong. #BilangPilipino | @janvicmateo https://t.co/PCgfZxLY4Y</t>
  </si>
  <si>
    <t>Fuentebella, Villafuerte vow support for Binay https://t.co/Faj1BmglvO" target="_blank"&gt;https://t.co/Faj1BmglvO https://t.co/Faj1BmglvO" target="_blank"&gt;https://t.co/Faj1BmglvO #TheFilipinoVotes https://t.co/fLpNEsOdna</t>
  </si>
  <si>
    <t>2015/11/22 05:53 PHT https:…</t>
  </si>
  <si>
    <t>PAKYU TONG BAGONG AD NI MAR ROXAS. ../..</t>
  </si>
  <si>
    <t>@leahnavarro we are trying hard to stop this crooks isama mo ang traPoe. Kahit maliit lang basta makatulong. #RoxasRobredo2016</t>
  </si>
  <si>
    <t>@imdanielpadilla is more responsible as a youth, as an artist, a brother and a son rather than Mar Roxas being a DILG Sec ???? #PSYPagyanig</t>
  </si>
  <si>
    <t>RT @JulieJLazatin: Inconsistent. Indecisive. Sorry Duterte, Miriam Santiago for President pa rin ako. #Duterte2016 #Miriam2016 #Halalan2016…</t>
  </si>
  <si>
    <t>TV5Aksyon | Mar Roxas, maagang dumating sa Roxas City para bumoto. Umaaksyon si @ryanangnews5 #BilangPilipino https://t.co/SgxXDb7XPs</t>
  </si>
  <si>
    <t>Binay takes swipe at Poe #Halalan2016 https://t.co/jTjMc55ffv https://t.co/7v6zgtCb33 | via ABS-CBN News</t>
  </si>
  <si>
    <t>Kumakain sa Jollibee naka-kamay. galing talaga ni Binay. kaya hindi ko sya iboboto eh</t>
  </si>
  <si>
    <t>Prof: Sabi nang walang notes sa exam eh!!!</t>
  </si>
  <si>
    <t>Binay: THIS IS NOT A NOTE. THIS IS A DOCUMENT.</t>
  </si>
  <si>
    <t>Chiz slams VP Binay and LP’s offer for Gordon to file DQ cases against Poe - Read: https://t.co/gEhDcL7ymL https://t.co/TtydJ8GTQP</t>
  </si>
  <si>
    <t>That Only Binay ad tho</t>
  </si>
  <si>
    <t>Presedential bet Grace Poe immediately REJECTED administration standard-bearer Mar Roxas's call for unity... https://t.co/1Orltfel00</t>
  </si>
  <si>
    <t>And even sinabi ni mr. Mar roxas na dapat ay international excellency ang manalo si duterte nga nakuha nya yung iron fist nya sa time mag.</t>
  </si>
  <si>
    <t>Communion ni Poe.</t>
  </si>
  <si>
    <t>Fliptop Battle si Duterte.</t>
  </si>
  <si>
    <t>Uniform na naman si Mar.</t>
  </si>
  <si>
    <t>Sekyu si Binay.</t>
  </si>
  <si>
    <t>GO MIRIAM GOOO!!!</t>
  </si>
  <si>
    <t>#FashionPulis</t>
  </si>
  <si>
    <t>RT @islas_pilipinas: Ombudsman finds probable cause to charge VP Binay with graft https://t.co/dpjaMSDaid via @inquirerdotnet</t>
  </si>
  <si>
    <t>Good boy look yung kay Poe</t>
  </si>
  <si>
    <t>Kay Roxas keri lang</t>
  </si>
  <si>
    <t>Kay Duterte ang hot na bad boy</t>
  </si>
  <si>
    <t>Yung kay Binay hot din ayan nasunog. https://t.co/egzOAEnDwo</t>
  </si>
  <si>
    <t>VP Binay to businessmen: Poverty not corruption is the country’s moral problem | helenmflores</t>
  </si>
  <si>
    <t>WALA KA TALAGANG KWENTA BINAY</t>
  </si>
  <si>
    <t>OPagibigBAILONA SaHH2016</t>
  </si>
  <si>
    <t>Fuck Binay tama na ang panloloko. Marami na nga nang loko samin sasama ka pa. kaya manahimik kana.</t>
  </si>
  <si>
    <t>VP Binay on traffic: Lahat naman may solusyon kaso hindi lang inoorasan ang solusyon. #IkawNaBaBinay</t>
  </si>
  <si>
    <t>RT @Dyan_Kanalang: Sumama loob ni Binay na di siya kasali sa #APEChotties lineup. Hot naman daw siya. Smoldering pa nga... #BoomSunog ?? htt…</t>
  </si>
  <si>
    <t>Suspendidong si Makati City Mayor Junjun Binay, nakapuntos sa unang round ng kaniyang laban sa Korte Suprema | #SonshineNewsBlast</t>
  </si>
  <si>
    <t>If this is against Poe and Duterte!! Go Grace Poe!!!!!!</t>
  </si>
  <si>
    <t>BINAY -_- #PBBTheBigNight</t>
  </si>
  <si>
    <t>Kung sino mang hudas nag pauso ng "only binay only binay" na commercial, isang malaking continental para sayo. Kaninang tanghali pako lss!!!</t>
  </si>
  <si>
    <t>Theory: If Poe didn't run at all, we could have finally had a majority president
by the name of Rodrigo Roa Duterte</t>
  </si>
  <si>
    <t>Ang layo naman sa itsura ni mar roxas yan ?? #KMJS11</t>
  </si>
  <si>
    <t>Hiniling mo na sana si MAR ROXAS na lang para may gig? GAGO KA BA? TANGINA NG UTAK MO</t>
  </si>
  <si>
    <t>Akala ko si Nancy Binay. HAHAHA ??????</t>
  </si>
  <si>
    <t>RT @punyeta_quotes: Magkaibang magkaiba yang si Binay at si Alma.
Si Binay, nognog. Si Alma, moreno.</t>
  </si>
  <si>
    <t>#sanamagkaraonkayongmovie #tittlengmovienyo #finaldestiNATION Mar Roxas Jojo Binay Rody Duterte Grace Poe</t>
  </si>
  <si>
    <t>@Chip2chip2 actually, nung una, Poe was accusing both Binay &amp;amp; Mar. After a few days, Poe zipped, Chiz took over, blamed Mar. #ChizLovesBinay</t>
  </si>
  <si>
    <t>Knowing people chose to vote Roxas and Binay over Miriam makes me cringe</t>
  </si>
  <si>
    <t>Burn, Binay, Burn! Literal #PiliPinasDebates2016</t>
  </si>
  <si>
    <t>Thank you Quezon Province! Lets show them on May 9. Mar Roxas and Leni Robredo! Number 5 sa balota! https://t.co/OfBc6cL2kq</t>
  </si>
  <si>
    <t>@MARoxas: Ang bawat isa sa mga 4Ps ay patunay na may natulungan tayo. Isasabatas natin ang 4Ps! #PHVoteRoxas #Roxas #MayoNaRoxasNa</t>
  </si>
  <si>
    <t>pag ikaw ang nakagawa ng mali patay ka na agad</t>
  </si>
  <si>
    <t>Iboto nyo si Roxas parang ang resulta si Duterte ang binoto nyo. ??</t>
  </si>
  <si>
    <t>Trillanes on VP Binay case: May probable cause na ready sa Ombudsman at gugulong na yan.</t>
  </si>
  <si>
    <t>RT @ANCALERTS: #BeyondPolitics Trillanes says he won't have a negative campaign against Binay. "I will only address the Binay issue when as…</t>
  </si>
  <si>
    <t>Binay’s birthday wish: Poverty alleviation for all https://t.co/Kgwurc513H</t>
  </si>
  <si>
    <t>Binay at Morales, parehong nakapuntos sa bagong ruling ng SC https://t.co/LufxljX3YF | via Radyo Inquirer 990 AM</t>
  </si>
  <si>
    <t>We saw Binay at GenSan airport and it made me sick. #NoToBinay</t>
  </si>
  <si>
    <t>#DU30 #Election2016 #BilangPilipino</t>
  </si>
  <si>
    <t>KAKARMAHIN KA ROXAS HINTAYIN MO LANG ??????</t>
  </si>
  <si>
    <t>"Kids are not props. Do not use them for your desperate motives"
DUTERTE TILL THE END</t>
  </si>
  <si>
    <t>@Politiko_Ph @VPJojoBinay @noynoyaquino im sure Cory will be more disgusted by the corrupt charges vs Binay.</t>
  </si>
  <si>
    <t>Binay boos Trillanes over corruption allegations in VP debate   I @YGonzalesINQ https://t.co/vuxT56kkVa</t>
  </si>
  <si>
    <t>@oklolau he's full of crap and total nonsense but i guess he's better than Binay..</t>
  </si>
  <si>
    <t>Sana para ka ding si Binay yung kahit alam mong wala ng pag-asa , ilalaban mo pa din hanggang wakas ?</t>
  </si>
  <si>
    <t>It's unbelievable that Mar roxas in on 2nd spot. #HalalanResults</t>
  </si>
  <si>
    <t>#RadyoPatrol VP Binay, nangunguna pa rin sa survey pero lamang sa kalaban, lumiit - SWS survey #Halalan2016 | via DZMM TeleRadyo</t>
  </si>
  <si>
    <t>SC upholds the TRO and writ of preliminary injunction issued by the CA on dismissed Makati Mayor Junjun Binay's preventive suspension.</t>
  </si>
  <si>
    <t>THE STANDARD: UPDATE: Vice President Jejomar Binay visits Bustos and other towns in Bulacan.</t>
  </si>
  <si>
    <t>Baduy ng commercial ni Mar Roxas. ??</t>
  </si>
  <si>
    <t>If not Duterte, please let it be Miriam. Di ko maaatim na mapamunuan nina Grace, Roxas, at lalo na ni Binay. #Halalan2016</t>
  </si>
  <si>
    <t>2.2M Filipinos fell below poverty line under ‘daang matuwid’ – Binay</t>
  </si>
  <si>
    <t>https://t.co/LxbNf3R6Qr https://t.co/dlTkoSb7fq</t>
  </si>
  <si>
    <t>tho ang bullshit nga naman isipin na mas mataas pa si roxas at binay kay madam :( damn</t>
  </si>
  <si>
    <t>Mar Roxas: #TanimBala could be part of demolition job vs. administration. (Not saying it's impossible but is this the proper response?)</t>
  </si>
  <si>
    <t>Mamigay na lang kayo ni Korina ng tsinelas, Mar Roxas. ????????</t>
  </si>
  <si>
    <t>Si Binay kung pagtulong tulungang sirain ganon nalang. Milyon lang ang usapan. Eto palang nasa DILG nawawalan... https://t.co/NG3MWr7y2f</t>
  </si>
  <si>
    <t>Digong on Binay woes: He brought it on himself #Halalan2016 https://t.co/A3u6oaNH4M</t>
  </si>
  <si>
    <t>Poe camp fires back at Duterte</t>
  </si>
  <si>
    <t>https://t.co/f2qI71rejM via @inquirerdotnet</t>
  </si>
  <si>
    <t>Cayetano to Binay: Pagsinabi niyang itigil ang corruption? Kaya bang itigil ng corrupt ang corruption? @PhilippineStar</t>
  </si>
  <si>
    <t>Kung butante na ko maalin kay BINAY OR DUTERTE. ????</t>
  </si>
  <si>
    <t>Roxas offer to Poe to unite vs Duterte is such a bald act of desperation. #Eleksyon2016</t>
  </si>
  <si>
    <t>Nakakaloka may bago nanamang commercial si Binay. #votewisely</t>
  </si>
  <si>
    <t>Something's wrong with Binay's add. He did a lot of things for Makati but that was his job. Also, it sounded like he used his own money...</t>
  </si>
  <si>
    <t>Walang katotohanan yung mga paratang niyo na nandaya sila at nagpalusaw sa pera. Sisihin niyo ung mga bomoto kay Binay.</t>
  </si>
  <si>
    <t>Ayan may Presidentiables and Vice Presidentiables na magaganap.. go go go @senmiriam @MiriamLines @MarengMiriam ilampaso si Binay at Roxas.??</t>
  </si>
  <si>
    <t>Desperate move for Mar Roxas. To think that May 9th is just around the corner. He gotta do what he gotta do even when it's dirty. #bullshit</t>
  </si>
  <si>
    <t>Municipal hall employees wait for arrival of VP Binay in Palompon,Leyte #VotePH2016 https://t.co/S4JlpaQB5B</t>
  </si>
  <si>
    <t>Duterte on allegations of corruption vs Binay: Mabigat 'yan. #IkawNaBaDuterte</t>
  </si>
  <si>
    <t>#KonekNews: Ang pagkukunwari ni Sen. Nancy Binay https://t.co/2qEb4LEJPH</t>
  </si>
  <si>
    <t>Hindi professional gumalaw si Mar Roxas nakakahiya na siya masyado.????????????</t>
  </si>
  <si>
    <t>Binay, wag kami. Wala kang maloloko dito.</t>
  </si>
  <si>
    <t>Binay to continue CCT program if elected https://t.co/mVeGG5Ca4j https://t.co/tVUx13wJwu</t>
  </si>
  <si>
    <t>Tatakbo para senador dahil sa 9 years na experience as councilor at 9 years na first lady. Huy! Nancy binay fanatic ka ba? ?????? @Senyora</t>
  </si>
  <si>
    <t>RT @iamvavavoom23: Be-bot be-bot be... Be-bot be-bot be... Be-buti-nga, Binay!  https://t.co/OmdXhVgKWp</t>
  </si>
  <si>
    <t>Can't you give a more concrete solution? #NoToDuterte Yes to #RoxasRobredo #BayangMatuwid #WantedPresident  https://t.co/CNKqTA0fmW</t>
  </si>
  <si>
    <t>I'm voting for Mar coz 1. He'll continue the plunder charges against GMA &amp;amp; Binay 2. He's for BBL 3. His work with BPO and cheaper meds bill</t>
  </si>
  <si>
    <t>Di ko lang alam kung meron pa</t>
  </si>
  <si>
    <t>Hindi na si binay eh https://t.co/GEbIveuCg6</t>
  </si>
  <si>
    <t>I can memorize Binay's ad now. Hahahahaha Baka nga ako na papalit dun sa boses e.</t>
  </si>
  <si>
    <t>6. Ateneo 7. Mac Belo 8. Sarah Geronimo - MINAMAHAL 9. Gimme5 Rocks SMManila 10. Only Binay  2015/11/22 05:33 PHT … https://t.co/UfpANP51ea</t>
  </si>
  <si>
    <t>Duterte 632,814. Against roxas 360,198. pls tambakn mo pa #Duterte ????????????????</t>
  </si>
  <si>
    <t>Binay...nyahahaha</t>
  </si>
  <si>
    <t>JOSHANELT FOR BLOODYCRAYONS https://t.co/F6DtlJ6qUJ</t>
  </si>
  <si>
    <t>Mar Roxas: Japan Emperor's acceptance of invitation to visit is a good sign https://t.co/XxAMTnuGEZ https://t.co/CFZCLFjLdR</t>
  </si>
  <si>
    <t>Boboto na ako next year, kailangan ko idagdag ang boto ko against Binay.</t>
  </si>
  <si>
    <t>@imcessfederico mauutas ka kakatawa hahahahahaha only binay ??????</t>
  </si>
  <si>
    <t>May pera kay grace poe!  Naku Sayang kung sa amin nakakakuha ng Tourist Bus pera na Sana hahaha...daming pera ni... https://t.co/fZk9rk0aCe</t>
  </si>
  <si>
    <t>PNoy: "Help Mar convince 'confused' voters." Voters only confused who to vote among Duterte, Poe, Binay &amp;amp; Santiago. Mar is a write off.</t>
  </si>
  <si>
    <t>Desperate move Mar Roxas. My middle finger salutes yow.</t>
  </si>
  <si>
    <t>#NagingGagoKaNa kasi binoto mo si Mar Roxas</t>
  </si>
  <si>
    <t>President Aquino campaigning against Duterte reminded why I never considered voting him in 2010. Such a disgrace for the Philippines!</t>
  </si>
  <si>
    <t>"Hindi problema ng gobyerno 'yan." - Mar Roxas
I'll never forget that. ????</t>
  </si>
  <si>
    <t>Binay: So far as the election is concerned, we will wait for the completion of the electoral process | @CeeElMatus @InqNational #VotePH2016</t>
  </si>
  <si>
    <t>Si Sen. Nancy Binay, booo… https://t.co/lLzkxgnwaB</t>
  </si>
  <si>
    <t>Sobrang nakakairita yung "Nognog" shitness ni Binay! Parang nang-de-degrade. ?? ??</t>
  </si>
  <si>
    <t>Pucha naman Binay nagsuot ka pa ng Boy Scout uniform ayaw mo naman maputikan! Ang arte! Mala-porcelana ba kutis mo? https://t.co/Niw60Pf4if</t>
  </si>
  <si>
    <t>Ayan ha number 2 na si Mar Roxas! Nagsisimula na bamg magluto? Char 5m pa ang kelangan nyang lutuin.</t>
  </si>
  <si>
    <t>repost ko lang para di makalimutan ang ka walanghiyaan ni Binay https://t.co/ck8cAI2nRb</t>
  </si>
  <si>
    <t>Poe, makakatakbo  ba o hindi?: “PILIPINO si Grace Poe, pero hindi siya natural-born kaya’t hindi siya kwalipik... https://t.co/GVUDwUZzd8</t>
  </si>
  <si>
    <t>Si Binay naghahanap ng voters sa Twitter hayys XD</t>
  </si>
  <si>
    <t>RT @ruffagucherez: Ibinayad kay @imdanielpadilla ni baklitang @MARoxas  https://t.co/JU4OkYUWRj</t>
  </si>
  <si>
    <t>Mar Roxas, did you ever call on people to unite to help Yolanda victims or to stop lumad killings? 
Now you call... https://t.co/1t3UR2PGnB</t>
  </si>
  <si>
    <t>@cjdelros meron dn ibang politiko. Di ko lng sure kung sino sino ung may mga mukha sa cups. Haha. Grabe ka "pinayaman" ni Binay ung makati a</t>
  </si>
  <si>
    <t>@easyhanonly dat plot twist. lahat pala tayo ay si binay :))</t>
  </si>
  <si>
    <t>PANOORIN: Sagot ni VP Binay sa mga akusasyon #Halalan2016 https://t.co/vmQDekXhHS https://t.co/mn31naGBrv</t>
  </si>
  <si>
    <t>@mynameisbengel at pano mo naman nasabi na Binay ako aber!? Tse.</t>
  </si>
  <si>
    <t>RT @aldrincredible: Mas mabuti na yung pabebe (Duterte) kesa sa makapal ang mukha (Binay). Kung Duterte - Santiago sana ang tandem. Sayang.…</t>
  </si>
  <si>
    <t>#AyawSaDILAW Shut up Mar Roxas ang Pinoy ????????</t>
  </si>
  <si>
    <t>Yung Ad ni Binay. Haha. ??</t>
  </si>
  <si>
    <t>"Grace Poe can finally continue her father's legacy..... of not being a president"
my friends on Facebook are so savage lol</t>
  </si>
  <si>
    <t>@inquirerdotnet @MARoxas @JLDejesusINQ tanga ka Roxas!  Ikaw ang mag-give way.  Mas mataas ang ratings sau ni Poe.</t>
  </si>
  <si>
    <t>may mga tao na talagang tinititigan ko sa likod. -Grace Poe</t>
  </si>
  <si>
    <t>@jayrcastillo24 @wawam produced and directed by Binay...</t>
  </si>
  <si>
    <t>Nakita ko si Binay kanina pero hindi ko siya masyadong naainag ????</t>
  </si>
  <si>
    <t>@PhilstarNews walang magsasawa patuloy lang lagiii tayo kay VP #OnlyBinayInMakatiSanKaPa</t>
  </si>
  <si>
    <t>Para ka talagang pinaghalong Binay at Mar eh</t>
  </si>
  <si>
    <t>makapgmagaling kau eh noh.. noh.noh.</t>
  </si>
  <si>
    <t>ang saya nio ha ..</t>
  </si>
  <si>
    <t>hahah nkakabwusit tlga  mukha ni mar roxas</t>
  </si>
  <si>
    <t>#ABSCBNLIARS</t>
  </si>
  <si>
    <t>Patrons of Presidentiables.
Patronage politics led by Roxas, followed by Binay and Poe. https://t.co/MC69DDJroj</t>
  </si>
  <si>
    <t>On top of spaghetti</t>
  </si>
  <si>
    <t>I lost my poor Binay~</t>
  </si>
  <si>
    <t>TANGINA NAKITA KO NA NAMAN YUNG COMMERCIAL NI NOGNOG PANDAK BINAY -_- DUMIDILIM YUNG PANINGIN KO SHET!!! #YFSFGoosebumps</t>
  </si>
  <si>
    <t>Actually his first salvo was against Poe.  Binay is consistently spared.  Magkano nga ba? #NoToDuterte  https://t.co/YffasFdB0s</t>
  </si>
  <si>
    <t>Nakakaloka! Puro "NOGNOG" narinig ko sa commercial ni Binay ?( º?º )?</t>
  </si>
  <si>
    <t>“@HeartNick13: Anong kadramahan yan Binay. ????????” ka epalan!!!! Wala ng masabi, pati saf44, may they RIP ??---dinamay mo pa!@NoToBinay2016</t>
  </si>
  <si>
    <t>My leaders are #RoxasRobredo never say die. It ain't over til it's over. #Election2016 https://t.co/GolTuhDeVB</t>
  </si>
  <si>
    <t>Mga kalaban ni Binay  dapat mag-alala https://t.co/216hJr8TTk | via Bandera</t>
  </si>
  <si>
    <t>Wala naman kasing maibibintang sayo kung walang pinanggalingan. Hay nako Binay. Palusot pa more</t>
  </si>
  <si>
    <t>RT @rapplerdotcom: Mar Roxas on #LaglagBala: Bullet carrier has to take responsibility https://t.co/jZMKeQIh4F https://t.co/s6PJPVPDUm</t>
  </si>
  <si>
    <t>@ABSCBNNews @ernie_manio Wala ba tong magawa si Cayetano at puro si VP Binay ang tinitira nya? HA? #OnlyBinayHatawSaCebu</t>
  </si>
  <si>
    <t>BINAY HAHA https://t.co/7Vr0RyrayK</t>
  </si>
  <si>
    <t>@PhilippineStar wala bang ibang ginagawa si Binay kundi tumira? Naku huwag niyong hahayaang manalo yan</t>
  </si>
  <si>
    <t>Sumasakit ulo ko sa advertisement ni Binay. ??????</t>
  </si>
  <si>
    <t>Nakakaasar mga paid ads nung nga pulitiko. Lalo na yung kay Binay! ??????</t>
  </si>
  <si>
    <t>@MARoxas Mar Roxas May be liable for graft and mishandling for MRT3 system. -rappler.com https://t.co/TobNHE2tkD</t>
  </si>
  <si>
    <t>@SenGracePOE live on @24OrasGMA , says she hasn't talked to Liberal Party bet Mar Roxas but is willing to do so.</t>
  </si>
  <si>
    <t>I don't see the need for @rapplerdotcom to apologize to Mar Roxas, when they were just simply quoting what he said during the interview. ??</t>
  </si>
  <si>
    <t>@me_lesliekaren Go Go Go hahaha. Binay!</t>
  </si>
  <si>
    <t>@23Ciciongco if manalo si Grace Poe, puro showbiz nanaman and gobyerno! notopoe #GoBinay</t>
  </si>
  <si>
    <t>@reinatee bkit k nmn tatakutin? Eh di nmn totoo ang paratang mo ky VP Binay #PHVoteBinay</t>
  </si>
  <si>
    <t>RT @gundalism: Bka oily skin RT @ANCALERTS: N.Binay: Kahit anong itapon nila sa amin hindi nagsi-stick.</t>
  </si>
  <si>
    <t>MANILA BULLETIN Headlines [Thursday - 03.10.16]:
-No-El on May 9 possible
-Poe, Binay top presidential... https://t.co/RZGXhrhcr8</t>
  </si>
  <si>
    <t>@TedPylon so sino po iboboto niyo? Mar? Binay? Poe? Hello?</t>
  </si>
  <si>
    <t>RT @venzie: Did Mar Roxas demand Rappler meme apology? 
If yes, that's bad. If no, worse.</t>
  </si>
  <si>
    <t>Nabarda ako sa hotline bling ni binay bwiset ??</t>
  </si>
  <si>
    <t>THE DAILY TRIBUNE Headlines [Thursday - 11.12.15]:</t>
  </si>
  <si>
    <t>-SC abandons condonation in Binay Jr.’s case</t>
  </si>
  <si>
    <t>-Magistrates... https://t.co/fdSm7AocLs</t>
  </si>
  <si>
    <t>Trillanes this one ia for you! Duterte till the end. Abscbn worst station #Du30 #Duterte2016 https://t.co/1wK4a2ldvu</t>
  </si>
  <si>
    <t>@VPJojoBinay @ricoquicho Ang pagbubulsa ng mga Binay sa pera ng bayan lang ang hindi humihirap!</t>
  </si>
  <si>
    <t>Walang hiyang Vice to! Dinamay pa si Binay! Naku ang sarap suntukin!</t>
  </si>
  <si>
    <t>Pero grabe nasasaktan talaga ako sa commercial ni binay ano bang problema nyo sa nognog? Hahahaha</t>
  </si>
  <si>
    <t>Laina aning Advertise ni binay papansin.</t>
  </si>
  <si>
    <t>Mar Roxas....Epal</t>
  </si>
  <si>
    <t>Binay, Duterte, Poe, Roxas, Santiago. Sino man sa kanila ang manalo, wag mo kalimutan sa sarili mo dapat magsimula ang pagbabago.</t>
  </si>
  <si>
    <t>May napansin lang ako, bakit lagi yung kay Mar Roxas yung candidacy na nakikita ko sa t.v? Anmeron?! ?? ????</t>
  </si>
  <si>
    <t>May nabalitaan ako! Na nauto ni Mar Roxas!! Clue: Anak ni Carla Estrada. Wahaha! Chis! Pisyow! #ALDUBMissingRing</t>
  </si>
  <si>
    <t>@MisterAlter101 @screwyourhole Hahahha si Jejomar Binay? HAHAHHAHAHAHAHHAHAHAH</t>
  </si>
  <si>
    <t>Global Pinoys: Will #Binay be the 4th TraPo PResident? The destiny of the Country is in YOUR HANDS! https://t.co/1qaZUyalTn</t>
  </si>
  <si>
    <t>@dominicBelieber oyy wag mong maliitin si binay kahit pandak at nognog yun-.....</t>
  </si>
  <si>
    <t>Nang-aasar ata yung ad ni Binay ah. Grabe mangmaliit sa pandak.</t>
  </si>
  <si>
    <t>aahaaay</t>
  </si>
  <si>
    <t>@bluevill i dont think so. Binay's man - Napenas is the "main witness" of Enrile to pin down PNoy...</t>
  </si>
  <si>
    <t>Nognog, pandak, at laki sa hirap. Welcome to La Union VP Jejomar Binay. ??????</t>
  </si>
  <si>
    <t>Puta nababadtrip ako sa commercial ni binay.</t>
  </si>
  <si>
    <t>@bayanmo pag nanalo pa si mar roxas ay may dayaan na talaga yan taena.</t>
  </si>
  <si>
    <t>#duterte</t>
  </si>
  <si>
    <t>#7million votes</t>
  </si>
  <si>
    <t>Poe is now behind Roxas. Duterte still has a 5 Million lead. #Du30 #PHElection2016</t>
  </si>
  <si>
    <t>Si Mar Roxas and President ko! #RoxasRobredo #RoxasRobredo2016 #MarLeni2016 #ForeverMar #BayangMatuwid</t>
  </si>
  <si>
    <t>You missed ? Binay though has a higher figure representing SMALL or NO TRUST compared to PNoy @iamkarendavila  https://t.co/v5lv9dg4RR</t>
  </si>
  <si>
    <t>RT @francesgarsain: Only binay tss sinong niloko mo haha</t>
  </si>
  <si>
    <t>LP standard bearer Mar Roxas reaches out but fails to meet Davao Mayor Rodrigo Duterte | https://t.co/h7bSwEQ0ZV</t>
  </si>
  <si>
    <t>#PinasPatayIn6Months</t>
  </si>
  <si>
    <t>VP Binay sana ang maging presidente natin wag lang si Dutirty dahil malagimat madugo ang mangyaayri sa pilipinas!!!!!</t>
  </si>
  <si>
    <t>RT @JETTYFIERCE: May kilala akong hindi naman nognog pero walang pambili ng pagkain. Anong pinagsasasabi nito ni Binay?</t>
  </si>
  <si>
    <t>In a statement, Makati mayor Junjun Binay once again denies involvement in alleged bid rigging for city hall prkng bldg @rapplerdotcom</t>
  </si>
  <si>
    <t>That's what u call decent! A very shallow mentality of the one who paid and made the ad. Tsk! DUTERTE TILL THE END ??????#Duterte2016</t>
  </si>
  <si>
    <t>ang pcos machine d2 naka mar roxas na. tsk tsk gs2 nyo cguro ng CIVIL WAR</t>
  </si>
  <si>
    <t>pakyuu binay</t>
  </si>
  <si>
    <t>Yellow (Roxas) from the other side. You must have called her (Poe) thousand times.</t>
  </si>
  <si>
    <t>Takot na ang LP ????</t>
  </si>
  <si>
    <t>#PHVoteDuterte ??</t>
  </si>
  <si>
    <t>Oh kaya naman pag si Binay nanalo, kabahan ka na Alden ??</t>
  </si>
  <si>
    <t>"@VPJojoBinay: Iaangat ho natin ang buhay ng bawat Pilipino sa administrasyon ni Jojo Binay." Usual schtick ng kandidato sa eleksyon.</t>
  </si>
  <si>
    <t>RT rvnlm: If Mar Roxas will win for the President, Well sorry! I will really join PEOPLE POWER 2016 ! PH VOTE DUTERTE !</t>
  </si>
  <si>
    <t>Bakit kaya hindi nagiisip kampo ni Binay... Pag talagang hindi totoo ang ads, nabubuking... #NoToBinay2016 https://t.co/pU25dz7dGq</t>
  </si>
  <si>
    <t>RT @cnnphilippines: Duterte son hits Escudero, accuses senator of using Poe for 'personal ill-interest' https://t.co/OcatE8o94F" target="_blank"&gt;https://t.co/OcatE8o94F https://t.c…</t>
  </si>
  <si>
    <t>Siguro ang susunod na episode sa MMK yung kay Mar Roxas. Haha! Aba matinding kampanya yan! Dami talaga alam ng pulitiko. Mga paepal ??</t>
  </si>
  <si>
    <t>Yes or No lang po Binay! kainis!  #PiliPinasDebates2016</t>
  </si>
  <si>
    <t>I think the fact that there are so many who still laugh at how "itim" Binay is shows there's something really wrong going on in the country</t>
  </si>
  <si>
    <t>Sabi sa commercial "Bakit dahil kay Binay ...?"
Ang sagot dyan eto,
KASI NGA NAMUMULITIKA SYA KAYA NYA GINAGAWA YAN!!</t>
  </si>
  <si>
    <t>Mar Roxas is distributing relief goods now. Good for you, man. Yolanda survivors from Tacloban will never forget though. ??</t>
  </si>
  <si>
    <t>"Presidential Partial and Unofficial Voting Result"
DUTERTE - 88,897
ROXAS - 64,606
POE - 52,255
BINAY - 38,317... https://t.co/BUuI9MlB0G</t>
  </si>
  <si>
    <t>If cheating is proven especially by Mar Roxas, we will REVOLT. Get ready for EDSA People Power 3!!! #WhatGoesAroundComesAround  #DayaanMOVES</t>
  </si>
  <si>
    <t>Pumapangalawa na si Roxas! ?? Wag tayong kabahan 5Million pa naman ang lamang. #Election2016 #Duterte</t>
  </si>
  <si>
    <t>Mar Roxas likens Philippines to sick patient https://t.co/sv0dzv9ti6 | via The Philippine Star</t>
  </si>
  <si>
    <t>@ellabiscocho yung selfie namin ni binay asan na ? Hahahaha ????</t>
  </si>
  <si>
    <t>Mar roxas 2nd place??? Damn nigga</t>
  </si>
  <si>
    <t>I think Leni Robredo just traded Mar Roxas for Marcio Lassiter... https://t.co/1cimcZicAn</t>
  </si>
  <si>
    <t>Why Rappler's apology to Mar Roxas raises more questions than it answers: https://t.co/SdSpsMXO78</t>
  </si>
  <si>
    <t>If Grace Poe had accepted mar Roxas's offer to be his VP candidate last year, we wouldn't be in this mess. #PHVote #Halalan2016</t>
  </si>
  <si>
    <t>RT @13FatimahMalik: The Mar Roxas I am supporting is qualified and ready. Yun hindi aatras sa pagkakataong maglingkod.  https://t.co/e3us8k…</t>
  </si>
  <si>
    <t>@laurelfantauzzo @Doc4Dead @unSauLicited I know po. Line yun ni Mar Roxas sa isang journo sa Evacuation center nung mga Lumad.</t>
  </si>
  <si>
    <t>kahit anong sakuna ang dumating may solusyon si Binay #OnlyBinayMagAangatSaTacloban</t>
  </si>
  <si>
    <t>RT @MissEditors: I'm not against Mar Roxas but ... NO Deej @imdanielpadilla please. NOT HIM</t>
  </si>
  <si>
    <t>8. DarlingBuena SiblingsLove</t>
  </si>
  <si>
    <t>10. Scottie Thompson</t>
  </si>
  <si>
    <t>2015/10/9 18:37 PHT http://t.co/dRwxiUtCOV</t>
  </si>
  <si>
    <t>Grabe 'tong kulay ko ngayong summer ???? para kong may sumpa ni Binay ???? naalala ko may isa pa pala kameng semester.</t>
  </si>
  <si>
    <t>Ew binay just ew</t>
  </si>
  <si>
    <t>Binay go back to your pedestal, hindi 'to sortie. #PiliPinasDebates2016</t>
  </si>
  <si>
    <t>Not pro-Binay but the double standard is just really annoying.</t>
  </si>
  <si>
    <t>RT @maracepeda: Romualdez says he's humbled that his senatorial bid is being endorsed by VP Binay, Senator Bongbong Marcos, and Davao Mayor…</t>
  </si>
  <si>
    <t>Binay applauded as he tells barangay capts: "May magandang balita ako.Wala nang eleksyon sa October" #VotePH2016 https://t.co/Uyd5yk98VN</t>
  </si>
  <si>
    <t>RT @ilda_talk: I don't get why no one questioned Grace Poe's citizenship when she filed her CoC for senate. Anyway, SC can still rule her p…</t>
  </si>
  <si>
    <t>China will likely to throw its support for VP Binay - The Maharlikan https://t.co/mQOvaHGNCe</t>
  </si>
  <si>
    <t>Endless Corruption and Lies of VP Binay https://t.co/RugqUd9M3K</t>
  </si>
  <si>
    <t>galit sa magnanakaw yan si VP Binay</t>
  </si>
  <si>
    <t>Why the thirst for blood?; Why Poe? What can she offer? Why Mar? What can he do?; Why Binay? Despite corruption allegations, why vote him?</t>
  </si>
  <si>
    <t>@SenGracePOE wag kang bibigay, sinisiraan kana ni @mlq3 Yan ang naghahangad ng UNITY? #QuitMarRoxas https://t.co/3I4viHbFOc</t>
  </si>
  <si>
    <t>#AyawSaDilaw si Grace Poe Hilaw, si Mar Roxas Tungaw.</t>
  </si>
  <si>
    <t>VIDEO: Liberal Party, itinangging sila ang nasa likod ng bagong TV ads tungkol kay VP Binay https://t.co/g3tTbyyTb0 https://t.co/IgkyTQU8iU</t>
  </si>
  <si>
    <t>Tang inang ads ni Binay, "Only Binay" letse pota!</t>
  </si>
  <si>
    <t>@arlene___ Binay: "Hors d'oeuvres? Wala bang monay?"</t>
  </si>
  <si>
    <t>Yaman talaga ni Binay, Pa-iba iba ng TV Ad. Wiw ??</t>
  </si>
  <si>
    <t>FU, Binay!!! ??</t>
  </si>
  <si>
    <t>Papa: nako kung si binay ang iboboto mo wag ka na bumoto hano.</t>
  </si>
  <si>
    <t>Sis: kamukha mo yun e hindi ko talaga iboboto yon.</t>
  </si>
  <si>
    <t>HAHAHAHAHAHA BASAG!</t>
  </si>
  <si>
    <t>I am not surprised that Sen. Grace Poe can deliver her speech very well. What really matters is how you implement it! #PiliPinasDebates2016</t>
  </si>
  <si>
    <t>Sen. Nancy Binay said she will be simply adopting Justices' dissent and will not be submitting written opinion. | via @adrianayalin</t>
  </si>
  <si>
    <t>Mas bur*t pa sa b*rat pa yung palabas. Tsk. #LeniOnMMK #MMKIna #RoxasRobredo2016 #ABSCBNFAIL</t>
  </si>
  <si>
    <t>VP Binay ang mkakaayos ng problema sa tacloban</t>
  </si>
  <si>
    <t>People hating on Binay but doesnt know he's 73 #WHUT #NotProBinay hahahah but 73.... ????</t>
  </si>
  <si>
    <t>Sana sinama narin nila sa Ad na VOTE FOR PUTANGINANG MAR ROXAS! Hayop</t>
  </si>
  <si>
    <t>#TV5Aksyon | San Juan Mayor Guia Gomez, ieendorso si Mar Roxas bilang pangulo #News5Aksyon. https://t.co/RUpg95XqHc</t>
  </si>
  <si>
    <t>#Election2016 #election #taxpayers #binayforpresident #roxasforpresident #roxas #binay #philippines #politicalad https://t.co/ABc4NqK1b1</t>
  </si>
  <si>
    <t>my gay friend supports Du30 but everytime he hears "Bayot" from him his offended. #OnlyBinayRespetoSaKababaihan https://t.co/ChNBxfLJoA</t>
  </si>
  <si>
    <t>Nasa school namin bukas si Pres.Mar Roxas at VP. @lenirobredo !</t>
  </si>
  <si>
    <t>RT @Team_Inquirer: #Binay camp sees ‘moral victory’ in SC decision https://t.co/7TzYPDMct1 | @TarraINQ #VotePH2016 https://t.co/Se9TBbzXZG</t>
  </si>
  <si>
    <t>Si grace poe puro FPJ ang gaga akala mo tlg ngng presidente si king of cinema</t>
  </si>
  <si>
    <t>si binay at mar yung classmate mo na binubully sa classroom hehe</t>
  </si>
  <si>
    <t>Pinagbabawal na teknik pati si</t>
  </si>
  <si>
    <t>Binay di makapaniwala</t>
  </si>
  <si>
    <t>Hokage moves level 999.</t>
  </si>
  <si>
    <t>(C) Bont Bryan Oropel</t>
  </si>
  <si>
    <t>#DRTYHNDS https://t.co/99FLQ67O8u</t>
  </si>
  <si>
    <t>@paoloberms aww HAHAHAHAHHA si Binay na lang ata loyal sa mundo eh</t>
  </si>
  <si>
    <t>Yan si Binay.... MARAMING NAKURAKOT -___-</t>
  </si>
  <si>
    <t>Kung sinopang NUGNOG, siya pa ang nagbibigay liwanag. -Binay (WAIT HAHAHAHAHAHAHA)</t>
  </si>
  <si>
    <t>Kahit kanino lang kila Duterte, Poe or Santiago ang manalo, wag lang si Roxas at Binay please. #DayaangMatuwid</t>
  </si>
  <si>
    <t>Nagdebate pa tong sila Binay at Roxas pareho naman silang talunan smh</t>
  </si>
  <si>
    <t>Tabunda: Despite survey margin, it won't be difficult for Duterte and Roxas to catch up with Poe and Binay. Nothing is impossible.</t>
  </si>
  <si>
    <t>Asked about his wish for 2016, VP Binay said "Next question please". On Mar Roxas' wish for him, VP said "Thank you!" | @jv_arcena</t>
  </si>
  <si>
    <t>Sobrang layo ng agwat no Du30 kay Poe</t>
  </si>
  <si>
    <t>Sobrang naaawa lang ako kay Peña. I mean nakita ko talaga kung paano siya binalewala nila Binay nung vice mayor siya.</t>
  </si>
  <si>
    <t>Happy birthday binay??????????</t>
  </si>
  <si>
    <t>@gianellielizon dalwa tlaga manok ko haha si rody pati si Miriam basta wag lang cla roxas pati binay</t>
  </si>
  <si>
    <t>60% pa lang yan, wag makampante, magugulat ang lahat pag 90% na ang na transmit si Roxas no. 1 https://t.co/aMy5YGlHUl #Halalan2016</t>
  </si>
  <si>
    <t>Yaan nnman si binay hahahahahaha</t>
  </si>
  <si>
    <t>Roxas - Robredo = RoRo</t>
  </si>
  <si>
    <t>Binay - Honasan = BiHon</t>
  </si>
  <si>
    <t>Duterte - Cayetano = TeTano</t>
  </si>
  <si>
    <t>Dahil di na tatakbo si Duterte wala na ang tambalang.. #TeTano</t>
  </si>
  <si>
    <t>Binay now speaking. In 2010, he was only second to Roxas in Pampanga w/ 220,357 votes. Roxas had 413,016. #PHvote https://t.co/AhQ2fQIswD</t>
  </si>
  <si>
    <t>Hindi na kumpkletong blood money kay Joselito Zapanta, tila sinisi ni VP Binay sa administrasyon I via Allan Francisco | via DWIZ 882</t>
  </si>
  <si>
    <t>Tang*na nyo po. Ayusin nyo. Wag kayo magpapaguli sakin. Kamag anak pala kayo ni Binay di naman ako nasabihan. ??</t>
  </si>
  <si>
    <t>"Mar Roxas" is Weak Lahat gagawin para manalo, samantala si #Du30 chill chill lang. 05+09+16=DU30</t>
  </si>
  <si>
    <t>Nakakainis yung commercial ni Binay ?? Sino ba si Nognog?</t>
  </si>
  <si>
    <t>so ano naman plano niyo ngayon? maga-alyansa si roxas at poe para pag nanalo si duterte, i-impeach niyo leche ??</t>
  </si>
  <si>
    <t>Check out how Binay, Mar, Grace, Miriam et al fared among your kababayans in the past elections. https://t.co/ITMY1w8Tgq</t>
  </si>
  <si>
    <t>Mar Roxas is the most evil of them all. ??????</t>
  </si>
  <si>
    <t>VP Binay:’Kahirapan isang moral problem keysa kurapsyon’ https://t.co/qvq3zDxdvn | via Brigada News Philippines</t>
  </si>
  <si>
    <t>NO TO BINAY!!!  #ALDUBPerformsTogether</t>
  </si>
  <si>
    <t>Never say die as long as VP BINAY is here!</t>
  </si>
  <si>
    <t>VP Binay on Junjun Binay: Dinismiss eh may kaso pa sa SC. Ikaw na magsabi anong klaseng daan iyon.</t>
  </si>
  <si>
    <t>Grabe bat biglang tumataas yung bilang ng mga bumubuto kay Mar Roxas ano to magic?? -.- :/</t>
  </si>
  <si>
    <t>#Duterte</t>
  </si>
  <si>
    <t>Naglalakad ka papasok, nakayuko, dahil ang daming tao tas biglang may hahawak ng kamay mo "De Lara ho, asawa ko, Team Binay tayo" ????</t>
  </si>
  <si>
    <t>... About graft and corruption. My point of view is, what if gloc-9 accepted to perform there para patamaan ang mga Binay...</t>
  </si>
  <si>
    <t>So RCBC's Tan can invoke Bank Secrecy law. But AMLC can divulge Binay's alleged dirty money? #doublestandard</t>
  </si>
  <si>
    <t>@Asdfghjkikoo kasi alaga sila ni binay at wala akong pake</t>
  </si>
  <si>
    <t>@profmssyj @akosimumble Mantakin mo si Mike Enriquez, halos ikampanya si Binay? Akala ko ba di niya tatantanan?</t>
  </si>
  <si>
    <t>Honasan on TV ads vs Binay: We don't expect admissions 'no, but that's part of the game. #PHvote https://t.co/QCT5EYX1AK</t>
  </si>
  <si>
    <t>Jusko naman, Mar Roxas. Lahat na lang ba? Desperado ka na ba? | Maranaw leader slams Roxas title as ‘datu’  https://t.co/fdO7jd3pvh</t>
  </si>
  <si>
    <t>Mar roxas 93,363</t>
  </si>
  <si>
    <t>Wala namang napatunayan e! Commented on: Binay camp: No regrets about strategy vs allegations: https://t.co/xuYztIcw6W</t>
  </si>
  <si>
    <t>BINAY ANO? HAHAHAHAHA PAGAMBANG NA YAN.</t>
  </si>
  <si>
    <t>Mar shades Binay in his latest ad, "hindi naman tungkol sa akin ang eleksyon eh".</t>
  </si>
  <si>
    <t>Ibang level n pagkairita ko sa tv ad ni binay</t>
  </si>
  <si>
    <t>good afternoon, BINAY! ????</t>
  </si>
  <si>
    <t>#TV5Aksyon | VP Binay, binatikos ang administrasyon sa pagharap niya sa business conference</t>
  </si>
  <si>
    <t>Sobrang wala na sa scene si Binay. Umaaksyon sa gilid-gilid</t>
  </si>
  <si>
    <t>150. Ayoko kay Binay!!! Magnanakaw!</t>
  </si>
  <si>
    <t>RT @venzie: #throwback #rememberhaiyan CNN rightly shames Aquino Government over typhoon Haiyan response Mar Roxas - YouTube https://t.co/l…</t>
  </si>
  <si>
    <t>Ahahahahahahaha humanda ka binay. Pag manlo si duterte, yari ka. Laki pa naman ng takot mo dun... hahaha https://t.co/fJXy0KerfE</t>
  </si>
  <si>
    <t>Pati ba naman BbPilipinas ginamit ni Roxas at ABS-CBN. Tsk. Tsk. Sana ginawang judge na din anak ni Poe, Binay at Duterte #BbPilipinas2016</t>
  </si>
  <si>
    <t>LP spokesperson Barry Gutierrez says Mar Roxas will hold press briefing tomorrow 10 a.m. #Eleksyon2016 via @kaeceealvarez</t>
  </si>
  <si>
    <t>Yeah, only people like Binay wouldnt be scared...  https://t.co/RGyPvLPNfv</t>
  </si>
  <si>
    <t>si mar roxas, masyadong pinagsisiksikan ang sarili nya?? wawa b3h</t>
  </si>
  <si>
    <t>Wag na natin paabutin sa buong bansa ang katarantaduhang ginagawa ng mga Binay sa Makati! #NogNogHambog</t>
  </si>
  <si>
    <t>THE STANDARD: Sen. Grace Poe says her DNA did not match the DNA of persons who she thought were her relatives.</t>
  </si>
  <si>
    <t>RT @AyyTangaLangDre: Pope: "Reject all forms of corruption"
Binay: Aray ko b3h.
http://t.co/bqg7dubMu9</t>
  </si>
  <si>
    <t>VP Binay ’s wealth which is 2,300% increase over 26 years in public service and his 700M campaign expense so far is a HUGE mystery.</t>
  </si>
  <si>
    <t>By: Admin_Dynz Baroa
Survey:
"Anong masasabi ninyo sa pagiging ganap na Datu Lanao si Sec. Mar Roxas sa Lanao... https://t.co/gxvEAguAyB</t>
  </si>
  <si>
    <t>@dnsepnd Nancy Binay! Tahimik!!</t>
  </si>
  <si>
    <t>Lakas ni Binay maka "paulit ulit na tanong" kay Roxas pero sya din naman 'tong paulit ulit kay Poe! Wag kame ?? #PiliPinasDebates2016</t>
  </si>
  <si>
    <t>Binay, Poe urge swift action on ‘tanim-bala’ scam https://t.co/F1cRlDXJza | via Tempo</t>
  </si>
  <si>
    <t>TUES #ANCHeadstart ?? Firehouse Justice Sec #LeilaDeLima believes VP Binay is not immune from suit "I… https://t.co/QXFeimGOBN</t>
  </si>
  <si>
    <t>Owmaygashhhh!!!... Desperado n talaga si Mar! Naghahanap na ng kakampi, dinamay pa si Poe para pigilan ang DUTERTE PRESIDENCIES.. TSK TSK ????</t>
  </si>
  <si>
    <t>Yung mga nag comment ng magagandang bagay tungkol kay Binay dun sa latest post niya ??????</t>
  </si>
  <si>
    <t>RT @Dddeybidson: Tangina ang dami commercial ni binay akala mo ang daming natutuwa na makita siya.</t>
  </si>
  <si>
    <t>Albay is for</t>
  </si>
  <si>
    <t>#OrasNaRoxasNa</t>
  </si>
  <si>
    <t>#SwitchToMar</t>
  </si>
  <si>
    <t>#LeniIsMyVP https://t.co/PSVddkPlJq</t>
  </si>
  <si>
    <t>HINDI ITO TOTOO! BWISIT NA ASPILLAGA! -&amp;gt;&amp;gt; Witness Aspillaga gave a damaging testimony against Dra. Binay https://t.co/DlFRuO0Zsc</t>
  </si>
  <si>
    <t>VP Binay, Sen. Honasan and some of UNA senatoriables at University of Batangas awhile ago. https://t.co/RknvS50kR7</t>
  </si>
  <si>
    <t>Vice President Jejomar Binay and running mate Senator Gringo Honasan live today at at GMA 7's UH Hiritan 2016. #PHvote @rapplerdotcom</t>
  </si>
  <si>
    <t>@seejeyemvee si Binay ata may plano nun, 'di ko lang alam kung trip ni Duterte gawin yun</t>
  </si>
  <si>
    <t>hindi ako nagugulat kay Roxas, yun kasi ang choice nila kapag ayaw nila kay Duterte. :(</t>
  </si>
  <si>
    <t>Buo na araw ko. Napanood ko na lahat ng campaign ads nila. Binay, Mar, Poe, Duterte, De Lima, Wyn, Leni at ni Tesdaman. ????????</t>
  </si>
  <si>
    <t>Nakakainis yung mga political ads ni Binay!!!!! Nangaasar ata sa Pandak e ?? @jeanliiee_it  neh ??</t>
  </si>
  <si>
    <t>Isabel Vice-Gov. Tonypet Albano endorses VP Binay; says "tindig pa lang, presidente na.", but denies he's campaigning today | @jv_arcena</t>
  </si>
  <si>
    <t>Muslim, Cebu at Ifugao sumuporta kay Binay https://t.co/3ASXRkQH5n</t>
  </si>
  <si>
    <t>Roxas camp fires back at Binay: 'Panis na ang reaction nila' https://t.co/7Kjtoqg2Qs</t>
  </si>
  <si>
    <t>After 4 hours+ sa wakas rehistradong botante na ko! Go Binay! Paglaban mo kulay natin! Charot. Si Intergalactic talaga iboboto ko</t>
  </si>
  <si>
    <t>Nakakasuka ka Mar Roxas at ang buong kulay yellow ! Pwe ! ????????</t>
  </si>
  <si>
    <t>Tangina ng Rated K! Natakot ako! Sana hindi manalo si Mar Roxas!!!</t>
  </si>
  <si>
    <t>Larosa: Bagamat nakalalamang si Mar Roxas sa overall Visayas, hindi naman napakalaki ang kanyang lamang kay Mayor Duterte. #Eleksyon2016</t>
  </si>
  <si>
    <t>@PhilstarNews let's be fair to voters, is Binay's "palpak", "manhid", "teka-teka" characterization of the Admin "positive" camapaigning?</t>
  </si>
  <si>
    <t>Si Mar Roxas pangalawa??  Lokohan HAHAHA</t>
  </si>
  <si>
    <t>Siguro binoto na ni Duterte si Roxas kawawa naman kase.</t>
  </si>
  <si>
    <t>RT @celinabcastro: Shet awkward. Tapos nung commercial ni Binay na nognog keme, marinated barbecue yung next na pinakita. Hahaha!</t>
  </si>
  <si>
    <t>MORENO... kabago bagong tumakbong senador mayabang na! kay binay ka? corrupt ka din ba?</t>
  </si>
  <si>
    <t>DUTERTE-CAYETANO 4EVER.  https://t.co/iMzb55G1qS</t>
  </si>
  <si>
    <t>nakakaiyak ka rin Binay. Ang hypocrite niyo eh!</t>
  </si>
  <si>
    <t>#KonekNews: Binay umupak kay PNoy: Nakakahiya wala siyang nagawa https://t.co/THDjuG5UzT</t>
  </si>
  <si>
    <t>Here we go!!! Binay must be sweating profusely bwahaha https://t.co/q80Z4m3JzZ</t>
  </si>
  <si>
    <t>LT YUNG KAY BINAY HAHAHAHAHAHA PUTANGINA AYOKO NA HAAHAHAHAHAH</t>
  </si>
  <si>
    <t>DUTERTE-CAYETANO FTW! Sorry Miriam, next election na lang uli.</t>
  </si>
  <si>
    <t>Wag niyo naman iboto si binay. ??</t>
  </si>
  <si>
    <t>BINAY: "Sa lawak ng karanasan wala na pong makakapantay sakin"
MIRIAM: 
#PiliPinasDebates2016 #SiMiriamAngSagot https://t.co/8IPgPssek2</t>
  </si>
  <si>
    <t>Roxas, Binay. Mamatey?! ??</t>
  </si>
  <si>
    <t>hala kamukha ni nancy binay yung isang pasahero hahahahahahha omg</t>
  </si>
  <si>
    <t>#HalalanResults We need to accept the results no matter what happen. #RoxasRobredo #PiliPinas2016 #DapatTama</t>
  </si>
  <si>
    <t>#TSOpinion Do you think Mar Roxas still has a strong chance of winning the May elections? https://t.co/FUkpJEMkD0 https://t.co/OkPbPzqIJQ</t>
  </si>
  <si>
    <t>@superEy_I @onikbautista17 @Joycekodayy_ Hinay-Hinay kang mga binay, wag masyadong masaya baka makarma ??</t>
  </si>
  <si>
    <t>Azar tong commercial ni binay e ??</t>
  </si>
  <si>
    <t>Kinda disappointed with Mayor Duterte for thinking that Sen. Poe is not qualified to run for presidency #Duterte2016</t>
  </si>
  <si>
    <t>AlDub Rejects P100-Million Offer to Campaign for Mar Roxas in 2016, Report Says https://t.co/MbZdMWUzw2</t>
  </si>
  <si>
    <t>Confirmed! Si Binay ang ieendorse ng INC ,
kasi nga Black Voting! Charaught!</t>
  </si>
  <si>
    <t>Bwct talaga ung ad ni Binay!</t>
  </si>
  <si>
    <t>MoreProjects For JUANKARLOS</t>
  </si>
  <si>
    <t>@Edvictan @TheMuslimGayGuy I think Binay sued but if it was for public interest , it should be dropped</t>
  </si>
  <si>
    <t>NAMO BINAY. ????????????????????</t>
  </si>
  <si>
    <t>Tumigil tigil ka Mar Roxas ah.,</t>
  </si>
  <si>
    <t>HAHAHAHAHAHAHA grabe kay binay ?? https://t.co/m1C5mYklxE</t>
  </si>
  <si>
    <t>Mar Roxas votes in Capiz - https://t.co/zNPfqgWse1 https://t.co/Ay8CV9oZYR</t>
  </si>
  <si>
    <t>seriously? Wrong move duterte ???? Baka manalo pa si binay nito JUSME DI KO KAKAYANIN ????</t>
  </si>
  <si>
    <t>Mar Roxas pa din. Opinyon lang. haha https://t.co/FKRuYYWewx</t>
  </si>
  <si>
    <t>Aww.talo si duterte dito sa region 4B maka roxas daw mga tao dito Paano mga bayaran haha #sorrynotsorry</t>
  </si>
  <si>
    <t>EPAL KA TALAGA BINAY!!!</t>
  </si>
  <si>
    <t>BWESET KA!! #MKML</t>
  </si>
  <si>
    <t>#PHVoteWatch dito po samin, pag kay duterte nag vote ung results mappunta po kay mar roxas . pls do necessary actions po</t>
  </si>
  <si>
    <t>"ONLY BINAY ONLY BINAY..." Aaannnddd the jingle war begins! Leche.</t>
  </si>
  <si>
    <t>No to Binay, No to Roxas. No to Duterte.
Its Miriam or Poe</t>
  </si>
  <si>
    <t>Binay denies hand in housing backlog 2 years after ‘Yolanda’ https://t.co/WrUaFGTeHj | via INQUIRER</t>
  </si>
  <si>
    <t>huy wag mo kaming idamay sa pagiging nognog mo, binay. ikaw lang yun ikaaaw</t>
  </si>
  <si>
    <t>Pple dont read</t>
  </si>
  <si>
    <t>Aquino entrusts Binay w/  ‘Yolanda’ housing projcts despite controversies</t>
  </si>
  <si>
    <t>https://t.co/h7Zvz9Uo6c</t>
  </si>
  <si>
    <t>https://t.co/NUaxtSnofD</t>
  </si>
  <si>
    <t>As for my observation, this is not about KathNiel's actions. This is about KathNiel supporting Mar Roxas, that's why you hate them.</t>
  </si>
  <si>
    <t>RT @wawam: are we being told something that the word "binayaran" has the name of Binay on it? #2016PHVote #NoToBinay</t>
  </si>
  <si>
    <t>RT @DiKukurap: Natalo ni Boborol si Eduardo Buenavista kaya si Angelo, si Mar Roxas na lang ang ineendorso? https://t.co/xybxAIXPCQ https:/…</t>
  </si>
  <si>
    <t>Why did Binay, Poe, Roxas, Santiago snub #TheLeaderIWant forum? – voters… https://t.co/ZfDJXbrncT #Quezon #news</t>
  </si>
  <si>
    <t>RT @inquirerdotnet: VP camp: Trillanes wants to ‘squeeze publicity’ from Binay corruption probe https://t.co/JS4bISpHw7 | @YGonzalesINQ htt…</t>
  </si>
  <si>
    <t>Binay doubts gov’t readiness over farm jobs loss due to El Niño https://t.co/x0FEvZdvxy | @YGonzalesINQ https://t.co/V3xl19ZF2Q</t>
  </si>
  <si>
    <t>makalagot ang ad ni binay ??</t>
  </si>
  <si>
    <t>Regine Velasquez-Alcasid says no to Mar Roxas https://t.co/AQyUPfDKiQ</t>
  </si>
  <si>
    <t>Shet. Ginagamit ni #Binay ang class card against #Du30. It's super effective!</t>
  </si>
  <si>
    <t>@heygabb02 @gmanews afraid of the backlash of an early presidential bid. Look at Binay, Mar and Poe. He is playing a safe game.</t>
  </si>
  <si>
    <t>Sa ano mang laban wag kang aatras VP Binay andto lang kami sa likod mo  Only B1NAY #OnlyBinayWinner</t>
  </si>
  <si>
    <t>Mar Roxas, kumbinsido na may halong pulitika ang tanim-bala sa NAIA #RapidoHatawAlas6</t>
  </si>
  <si>
    <t>Gaano nga ba katotoo na si VP Binay ang susuportahan ng INC sa darating na #Halalan2016</t>
  </si>
  <si>
    <t>May nakausap akong isang... https://t.co/ydpGkOp652</t>
  </si>
  <si>
    <t>Bwisit tong AD ni Binay! Dagdag sa inis ko sa psy</t>
  </si>
  <si>
    <t>DU30 OR POE. Bagi'y si roxas at binay ay wag na. Pero miriam pa din</t>
  </si>
  <si>
    <t>@jensenfabella_ Binay gaming nalang tayo oh</t>
  </si>
  <si>
    <t>An Open Letter to Mar Roxas ‘GIVE IT UP, MAR, IF YOU CHEAT YOU’LL DESTROY THIS COUNTRY’ #DayaanMOVES https://t.co/YvKTHew7Rf via @jayrobby</t>
  </si>
  <si>
    <t>Pag yung 7m ni Roxas dumikit sa 12m ni Duterte alam na! ????????#DayaangMatuwid</t>
  </si>
  <si>
    <t>people judge mar roxas for being bobo well his track record will be incomparable to your unheard voice in social media #LabanMiriam CHAROT</t>
  </si>
  <si>
    <t>Kita na ang baho ni ROXAS. He is convincing POE na one of them will give up. Para maapsan nila ang Rating ni Duterte. Hmmm</t>
  </si>
  <si>
    <t>"Dinaya ko naman, bakit ganon, pangatlo parin" Mar Roxas right now</t>
  </si>
  <si>
    <t>Kadiri 'tong Binay campaign ad *vomit* #OTWOLTooGood</t>
  </si>
  <si>
    <t>Trapong-trapo si Grace Poe kaloka.</t>
  </si>
  <si>
    <t>Bale ako si Mar Roxas now https://t.co/b4pkXiyMYO</t>
  </si>
  <si>
    <t>Hindi kakalimutan ni Binay ang kababaihan</t>
  </si>
  <si>
    <t>Itaga niyo sa bato pag natalo si duterte o nanalo si mar roxas may mangyayaring Hindi maganda</t>
  </si>
  <si>
    <t>PPCRV: as of 5:40pm duterte 631,814, roxas 360,198, poe 358,596 @DZAR1026 @SonshineMedia</t>
  </si>
  <si>
    <t>Hay naku binay! ????</t>
  </si>
  <si>
    <t>@Chaaarought_ @pambalitao HAHAHAHAHA. pag taga-Makati Binay agad? hahahaha</t>
  </si>
  <si>
    <t>A motorcade in Negros Occidental today validates that Negros Island Region is NOT, and NEVER WAS a Mar Roxas... https://t.co/IKKiI57cqR</t>
  </si>
  <si>
    <t>LOL. RT @ANCALERTS: 'Don't cheapen the presidency,' Duterte tells Poe's camp #Halalan2016 https://t.co/oHX3VxsSzs</t>
  </si>
  <si>
    <t>Yun pala yung "ONLY BINAY" ?? Yung sa commercial.</t>
  </si>
  <si>
    <t>@jaizen14 oi malaki naitulong ni Binay totoo lahat yun</t>
  </si>
  <si>
    <t>@lesliebocobo Hala ka dyan ! grabe ka paninirang puri yan parehas lng kau ni @MARoxas wala na ngang nagawa ang yyabang pa. #OnlyBinay</t>
  </si>
  <si>
    <t>Yung nasa likod nung nagtatanong jusko pasimple pakita nung sticker ni grace poe. ULOL WAG DITO TANGINA MO KANG BABAE KA</t>
  </si>
  <si>
    <t>@ppoopbastardd di ka updated beh</t>
  </si>
  <si>
    <t>satanas| roxas| binay| ikaw| vacant| vacant| vacant| vacant| ikaw| duhhhh</t>
  </si>
  <si>
    <t>If you vote #MarRoxas &amp;amp; #LeniRobredo, you will only contribute to @ABSCBN's system of bias and control #ABSCBNIrresponsible</t>
  </si>
  <si>
    <t>"Binay: Ipagpatuloy ho natin ang laban sa corruption. Pare-pareho po tayong galit diyan." Edi galit ka pala sa sarili mo puta! #Halalan2016</t>
  </si>
  <si>
    <t>sana di magbago tingin niyo sa akin kasi tangina naimagine ko na si Binay si Christian Grey tangina i quit</t>
  </si>
  <si>
    <t>kadiri gago :(((</t>
  </si>
  <si>
    <t>Senator Miriam Santiago hits corrupt government officials - https://t.co/Bbvk3lfCgU https://t.co/B8lco4YJSn</t>
  </si>
  <si>
    <t>Binay denies hand in housing backlog 2 years after ‘Yolanda’ https://t.co/90pwNnES5R</t>
  </si>
  <si>
    <t>@TVPatrol no to peña #BINAYPARIN...</t>
  </si>
  <si>
    <t>si ate naka white ayaw nya daw kay Binay</t>
  </si>
  <si>
    <t>pero si ate naka gray solid Binayaran</t>
  </si>
  <si>
    <t>ahahaha LOL ???? https://t.co/W3epe3nxBD</t>
  </si>
  <si>
    <t>Sa lahat ng nag post ng ash wed.pinaka mabenta yung kay binay ??????????</t>
  </si>
  <si>
    <t>RT ABSCBNNews: What Mar Roxas learned in 2010 elections #Halalan2016 https://t.co/XhWLu5Lnbt https://t.co/j80xg25K9K</t>
  </si>
  <si>
    <t>ito si binay
si binay ay nognog, pandak,  at laki sa hirap
si binay ay magnanakaw
huwag natin siyang tularan. 
??</t>
  </si>
  <si>
    <t>@alvincustodio nognog, pandak, laki sa hirap. Yan si binay. Di tulad ng iba, maraming nagawa. Kabisado ko na advertisement nyan hahaaha hays</t>
  </si>
  <si>
    <t>Thank you Binay.. Buti pa si Binay tumatanggap ng pagkatalo.. Eh itong si Mar Roxas Trying hard.. Hahaha https://t.co/Hu7vs5LqUZ</t>
  </si>
  <si>
    <t>OnlyBinay</t>
  </si>
  <si>
    <t>https://t.co/AgVXeIYkSj</t>
  </si>
  <si>
    <t>Kampo ni Roxas, umalma sa isyu ng black pro
Pumalag ang kampo ni Daang Matuwid pre­sidentiable Mar Roxas sa mga... https://t.co/2MQpbfyVUq</t>
  </si>
  <si>
    <t>"Even before the said controversies, the INC votes have been useless. Mar Roxas lost againsts Jejomar…" — polgee https://t.co/lF3p8p6uz9</t>
  </si>
  <si>
    <t>I pity u Mar Roxas... for desperately forcing Grace Poe to step down and connive with you just to defeat our... https://t.co/QwpK7Sw4l6</t>
  </si>
  <si>
    <t>NapakaKampante masyado ni Mar Roxas na mananalo siya sa Eleksyon... San Banda??? #AyawSaDILAW</t>
  </si>
  <si>
    <t>"Duterte camp: Binay lying, insulting Filipinos’ intelligence". Interesting that Duterte camp (not Duterte per... https://t.co/rbKA3e8KUH</t>
  </si>
  <si>
    <t>Accusing ABS-CBN of being bias only to learn that the anti-Duterte ad is also being aired by GMA and TV5. Nagmukhang tanga.??</t>
  </si>
  <si>
    <t>Sana bumalik yung bagyong Yolanda pero dun lang sya mananalasa sa bahay ni Mar Roxas at HQ ng Liberal Party. #SorryNotSorry</t>
  </si>
  <si>
    <t>I h8 u. Tapos pro-Binay ka pa! I h8 u even more!</t>
  </si>
  <si>
    <t>#RapeIsNotAJoke BUT VOTING FOR BINAY, POE AND ROXAS IS IMMORAL!!! They are raping the country the whole time!!!</t>
  </si>
  <si>
    <t>Walang iwanan sa pagpapatuloy ng Daang Matuwid kasama ang Tambalang Matuwid at MARangal, Mar Roxas at Leni Robredo https://t.co/3d6CjqNAqL</t>
  </si>
  <si>
    <t>Between VP Binay and Sec. Roxas, who would be the best bet for President?</t>
  </si>
  <si>
    <t>@omgitsfelixx si Binay 'yan. Hahaha</t>
  </si>
  <si>
    <t>RECAP #PiliPinasDebates2016 Why Grace Poe is called a POEJUANGCO. She did not side with farmers. https://t.co/13Lcv7HFN6</t>
  </si>
  <si>
    <t>Hahahaah na LSS ako dun sa Only Binay. Parang yung kay Villar lang dati. :D</t>
  </si>
  <si>
    <t>RT @kathbernardoh: "Bagay kami ni Binay" ???? #DARE</t>
  </si>
  <si>
    <t>Nognog pndak laki sa hirap yan si binay</t>
  </si>
  <si>
    <t>SC says Junjun Binay’s petition already moot, should be dismissed https://t.co/WKSZTSCxSc https://t.co/QdMdAO7lsb</t>
  </si>
  <si>
    <t>Makati RTC issuing a warrant for Trillanes against Binay. I smell nothing fishy about that ??</t>
  </si>
  <si>
    <t>That no income tax etc. advertisement of Binay is so offensive. Do u really think we Filipinos are that stupid for us to believe it'll work?</t>
  </si>
  <si>
    <t>@GreenTripper37 i really dont mind whoever will be president, as long as hindi sina Poe, Mar, or Binay eheheh ??</t>
  </si>
  <si>
    <t>Ung commercial ni Binay........</t>
  </si>
  <si>
    <t>K.ah.</t>
  </si>
  <si>
    <t>Binay listens</t>
  </si>
  <si>
    <t>uhhh... binay? https://t.co/C3XQrJIMKy</t>
  </si>
  <si>
    <t>I dont know whats more annoying. The Mar Roxas political ad or Binay's ????????????</t>
  </si>
  <si>
    <t>BINAY STFU</t>
  </si>
  <si>
    <t>Parang gusto kong kainin si Mar Roxas at Trillanes ba!!!</t>
  </si>
  <si>
    <t>AFP modernization natuloy natutupad under pnoy admin. hindi yan matutuloy if binay or duterte wins. mga pro china n communist sila</t>
  </si>
  <si>
    <t>walang iwanan pra sa bayan ni Binay.</t>
  </si>
  <si>
    <t>Grabe yung bagong patalastas laban kay Binay. Shots fired! Talaga in-air pa yun HAHAHAHAHA TIBAY</t>
  </si>
  <si>
    <t>After 2yrs, til' now cadavers are still found in some areas. Vice Pres. Binay with Mayor Romualdez. @ofcaldub_tac https://t.co/1ZmRvtlrVL</t>
  </si>
  <si>
    <t>Pero whatever. Hindi masisira ng #TanimBala issues and ni Mar Roxas ang GV ko today! Oh my Jadine Heart.. ?? #OTWOLBackToYou</t>
  </si>
  <si>
    <t>Tapos na botohan. Goodluck  VP Binay Sen.Santiago Myor Duterte Sec. Poe and Mar</t>
  </si>
  <si>
    <t>#Halalan2016 #Election2016</t>
  </si>
  <si>
    <t>Si Mar Roxas ang kaklase mong nagca-cramming kasi malapit na ang exam at alam niyang hindi sya nakapag-aral. #SoShutUpNaLangSeries ?</t>
  </si>
  <si>
    <t>1. Roxas</t>
  </si>
  <si>
    <t>3. Binay</t>
  </si>
  <si>
    <t>4. Santiago</t>
  </si>
  <si>
    <t>5. Sel Kang? Jean Pierre Pardo? https://t.co/LTvXpaBF40</t>
  </si>
  <si>
    <t>#KungAkoPresidente papakainin ko ng pera si Binay, Idudukdok ko si Mar sa kumukulong Manhole at papalamon ko sa China ang Panatag Shoal.</t>
  </si>
  <si>
    <t>during the survey, top 2 were mayor and grace poe. But the hell? Biglaang nataasan ni mar si poe? sige po, lokohan po tayo dito</t>
  </si>
  <si>
    <t>More than three hours after her supposed tell all interview sheryl cruz appeared and said Grace Poe and she are not sisters.</t>
  </si>
  <si>
    <t>Binay says he will name Cavite Gov. Jonvic Remulla as his interior secretary if elected president. @PhilippineStar #BilangPilipino</t>
  </si>
  <si>
    <t>The fact that the likes of Binay still have the nerve to run for high office means we have not protested loud enough against the corrupt.</t>
  </si>
  <si>
    <t>They are for Mar Roxas and Leni Robredo! #WeAreForMar https://t.co/JOSB2au06i</t>
  </si>
  <si>
    <t>RT @BloombergTVInd: On #MarketGuru, Binay Chandgothia, Principal Global: Don't expect Fed to increase interest rates in October. https://t.…</t>
  </si>
  <si>
    <t>ewan ko sayo Mar Roxas paki dalaw mo naman kami dito sa Pangarap Village ng makita mo ang Good Governance ni... http://t.co/XoONMr5R9Q</t>
  </si>
  <si>
    <t>Hindi ako naniniwala na laki sa hirap si Binay. Wag ako. HAHA.</t>
  </si>
  <si>
    <t>My friend made a good point, at least to me: Davao people love Duterte. Roxas City people do not love Roxas. So? What now?</t>
  </si>
  <si>
    <t>Congratulations Kuya Mar on your official campaign kickoff yesterday in Capiz and Iloilo! My President, Mar Roxas! https://t.co/nP1QqJNB9M</t>
  </si>
  <si>
    <t>Grace Poe's disqualified. Can this day get any worse?
I mean, I'm not her supporter. But now, it's a choice between Duterte &amp;amp; Binay. ???</t>
  </si>
  <si>
    <t>Desperate Mar Roxas</t>
  </si>
  <si>
    <t>Nognog, pandak pero hindi si Binay. Don't me. ????</t>
  </si>
  <si>
    <t>Dark ages ahead: Mar says PH is doomed if Binay wins - Politiko https://t.co/AIzOuGU0vJ</t>
  </si>
  <si>
    <t>Feel ko lang lalong natutong si Binay dahil sa UPLB keme incident. #BinayVisitsUPLB #RoastedAf</t>
  </si>
  <si>
    <t>If Binay No income tax, how will Binay solve traffic if he can't finance infrastructure projects from taxes?</t>
  </si>
  <si>
    <t>#TVPatrol Binay, duda sa resulta ng pinakabagong Pulse Asia survey #Halalan2016 https://t.co/xWb1fds0ir -TVPatrol</t>
  </si>
  <si>
    <t>Only Binay! Only Binay! ULING pa ba? Only Binay. ??</t>
  </si>
  <si>
    <t>Mar Roxas also did a fantastic job of ruining even Pnoy's reputation and legacy. Mar, really, is a walking disaster. #AyawSaDILAW</t>
  </si>
  <si>
    <t>Escudero kung sinungaling si Binay: Pag di naman totoo, automatic ang reaction mo talaga. Itatanggi mo.  #DZMMTeleIkawNaBa
#Halalan2016 | v…</t>
  </si>
  <si>
    <t>Mar Roxas' statement about that laglag-bala issue is very farcical. Comelec must consider him as nuisance candidate. ??</t>
  </si>
  <si>
    <t>Nognog pero hindi maka-Binay. ????</t>
  </si>
  <si>
    <t>“Our envy always lasts longer than the happiness of those we envy.”</t>
  </si>
  <si>
    <t>buburahin ni binay ang salitang kahirapan para sa ika giginhawa ng ating bansa</t>
  </si>
  <si>
    <t>#Binay @ #PHBizCon: next admin should instill a sense of urgency in all gov't processes. @manila_bulletin</t>
  </si>
  <si>
    <t>GAGO KA BINAY</t>
  </si>
  <si>
    <t>@maellaaay sa yabang naman ni Binay na ito hahahahahahaha joke lang</t>
  </si>
  <si>
    <t>Binay-Roxas exchange, Duterte make most noise on Twitter during debate https://t.co/HfF3VyNKe7 I @AEsguerraINQ https://t.co/pggwX9cnIl</t>
  </si>
  <si>
    <t>RT @mor1019jhaiho: Kakapanuod ko lang ng kamustahan, kwentuhan ni Daniel Padilla with Mar Roxas, pero spotted ang MOR… https://t.co/kmjLe4K…</t>
  </si>
  <si>
    <t>#PagkakaisaWith25 MAR ROXAS... ETO LANG MSASABI NAMIN SA IYO! ANG YABANG MO! KUNG HINDI KA NAPILI NG INC! SPORT LNG! https://t.co/0oUraNKqnw</t>
  </si>
  <si>
    <t>@demigodpat hahahahaha kainis!!! Oyy patwicia kamusta ka naman? Binay nanaman mayor nyo ah hahah</t>
  </si>
  <si>
    <t>Too bad we won't hear the victory speech of Binay.  I heard it was written by Tito Sotto. It starts with "I have a dream..." #Pagbabago</t>
  </si>
  <si>
    <t>Malayong malayo si Binay kay Alma.
Si Binay NogNog, Si Alma Moreno.
#NognogHambog</t>
  </si>
  <si>
    <t>Utang na loob! Kahit sino sa apat! Wag lang si Binay!</t>
  </si>
  <si>
    <t>@EiraCaberte @MARoxas @SenGracePOE For someone who was a former Wall Street guy, mahina mag sales talk. Pffft. #RoxasFizzlingOut</t>
  </si>
  <si>
    <t>@vbmac06 @ariannedelarosa yeah.I love MDS also.kaloka nauna p si binay sa knya</t>
  </si>
  <si>
    <t>RT @gretchenho: Ang paghihimay kay Roxas, Poe, Santiago, Binay... at Duterte. #BottomlinePH #VotePH2016</t>
  </si>
  <si>
    <t>Iboto natin si Mar na madaling ibully ng partymates niya. #OrasNaRoxasNa</t>
  </si>
  <si>
    <t>RT @JeraldxJohn: "Ano daw pinagkaiba ni Binay kay Alma? Si Binay, nognog.. si Alma, moreno." ????</t>
  </si>
  <si>
    <t>WAG PO SI MAR ROXAS PLEASE PO WAG #Halalan2016</t>
  </si>
  <si>
    <t>Take binay who says he comes from poverty. Are we going to tell the next poor person you're just going to use post to enrich yourself.</t>
  </si>
  <si>
    <t>@ralphrealisan wala ko alam jan.. hahaha. Binay eh.. lukso ng dugo(nognog) ?? pero Santiago din naman...</t>
  </si>
  <si>
    <t>Mag Grace Poe nalang ako kesa mag Mar Roxas.</t>
  </si>
  <si>
    <t>siya pa ang pandak, sya pa ang maliking naitulong. Binay ads be like</t>
  </si>
  <si>
    <t>Kapal ng face mo Binay na ikaw panalo!?! Never ako boboto sa magnanakaw at sinungaling! #PiliPinasDebates2016</t>
  </si>
  <si>
    <t>Binay camp calls Senate report against him ‘farce’ https://t.co/n9SA4FuQlG | via INQUIRER</t>
  </si>
  <si>
    <t>#OnlyBinayParehoTayo Wala ng magugutom kapag si VP Binay ang nanalo sa pagka presidente</t>
  </si>
  <si>
    <t>RT @MEJoOoooOooY: Gagawin niyo nanamang issue ang pag endorse ni Dj kay Mar Roxas. Tandaan nyo kayo parin magdedecide nang iboboto nyo. #PS…</t>
  </si>
  <si>
    <t>RT @ememmartin_: Only Binay your face ??</t>
  </si>
  <si>
    <t>RT @Politiko_Ph: Trillanes sets record straight on conflict with Binay: Hindi kami magkaaway… https://t.co/EgOE8aDRAr @nancybinay @mayormon…</t>
  </si>
  <si>
    <t>Binay andaming nakurakot hayup sinisilaw nya lang sa pera nya mga tao animal??</t>
  </si>
  <si>
    <t>U didnt  need to spend money for a Halloween costume, just print &amp;amp; don either a Ferdinand Marcos or a Jejomar Binay face and you're set.</t>
  </si>
  <si>
    <t>#MarRoxas, KARMA IS A BITCH, bitch!</t>
  </si>
  <si>
    <t>nakakairita yung commercial/campaign ad ni Mar Roxas nakakarindi na eh!</t>
  </si>
  <si>
    <t>Leading si binay?! Ugh</t>
  </si>
  <si>
    <t>Oh Hello Mar Roxas https://t.co/9M4Vu2wx7C</t>
  </si>
  <si>
    <t>RT @beeyotchWP: If Binay didn't make a good VP, why the hell do you think he'd make a good president? Good Lord ??</t>
  </si>
  <si>
    <t>New witness vs Binay in corruption hearing https://t.co/fEUqXelLar https://t.co/HypMVRNLsK</t>
  </si>
  <si>
    <t>Here's what Mar Roxas has to say about  https://t.co/1t2Q0xtDzg via @ABSCBNNews</t>
  </si>
  <si>
    <t>Kahit 97% na ang supporters ni Tatay digong pagnag cheat yan si Mar Roxas ay naa. ????</t>
  </si>
  <si>
    <t>Hayyyyyyy galit na galit pag nilalait ng ibang lahi pero kapag mga Binay pagttripan tuwang tuwa #PEENOISE</t>
  </si>
  <si>
    <t>I'm not a supporter nor a hater of Binay but the edited version of his commercial which is viral on FB is too much</t>
  </si>
  <si>
    <t>Di ba sa noo lang linalagay ang cross pag Ash Wednesday? Ba't buong mukha kay Binay?!! ???????</t>
  </si>
  <si>
    <t>Buti pa si Poe, kahit di required, pumunta sa Korte Suprema. Samantalang si Binay...</t>
  </si>
  <si>
    <t>Only Binay Campaign Ad might be catchy but PLEASE think LOGICAL before having FASCINATIONS to the ad!</t>
  </si>
  <si>
    <t>Mar roxas and Binay , umuwi na kayo</t>
  </si>
  <si>
    <t>#REALTALK bukod sa weather report wala nang interesting pa sa news kasi kundi puro #aldub eh basura ng gobyerno at paid ads ni #Binay ??????</t>
  </si>
  <si>
    <t>Manalo na lahat wag lng si binay or roxas.</t>
  </si>
  <si>
    <t>Oh Binay, PWEDE BA ITIGIL MO NA YAN ??</t>
  </si>
  <si>
    <t>JUST IN: Vice President Jejomar Binay arrives here at UNA kick-off in Mandaluyon. @PhilippineStar #BilangPilipino https://t.co/M6p1ikC3j0</t>
  </si>
  <si>
    <t>Binay Plastic</t>
  </si>
  <si>
    <t>So sad, dapat kasi Duterte- Poe- Santiago ??</t>
  </si>
  <si>
    <t>Wala na lang kayang VP? HAHA. Parang di ko rin naman kasi naramdaman si Binay dati.. dami nga nya nakuha ng di natin namamalayan e. HAHA ?</t>
  </si>
  <si>
    <t>Binay on media congress: Iba pa rin yung may hinahawakan na papel, routine na 'yan eh. Dapat hindi mawala 'yan. | via Aya Yupangco</t>
  </si>
  <si>
    <t>Trillanes seeks resumption of Binay corruption probe https://t.co/F5iXcZhQDJ | @Team_Inquirer https://t.co/uu4ZLtsiuZ</t>
  </si>
  <si>
    <t>@VPJojoBinay Sa termino ni Binay wala ng mangyayaring ambush dahil sa maling command #OnlyBinayNangabakIlocos</t>
  </si>
  <si>
    <t>RT @jhampong89: @MinnieNiBatman cnong MR? Mar Roxas?? ?????????</t>
  </si>
  <si>
    <t>Di ako loyalista ni Binay at di ko sinasabing iboboto ko sya pero nakakaexcite lang kung anong mangyayari kay Trillianes pag nanalo siya ??????</t>
  </si>
  <si>
    <t>Si VP BINAY ay tumutulong ng walang humpay!</t>
  </si>
  <si>
    <t>Ang Daang Matuwid ay patuloy na kumakalinga sa mga senior citizens. Itutuloy nina Mar #Roxas at Leni Robredo  https://t.co/34n7HbxpMt</t>
  </si>
  <si>
    <t>okay tanggap ko si Mar wag lang si Binay hahaha!!</t>
  </si>
  <si>
    <t>@JmDoria yung libag ni binay. HAHAHAHA payag ka ipangbudbod mo yun gagain mong magic sarap sa sinangag. HAHAHA</t>
  </si>
  <si>
    <t>124 users and 139 tweets (55 RTs) in 10 hours made 'Only Binay' a Trending Topic in Philippines. #trndnl</t>
  </si>
  <si>
    <t>Yes, Binay attained Mastery in Corruption.  https://t.co/iDLYB7FG2O</t>
  </si>
  <si>
    <t>Wag lang nilang subukang paunahin ngayon si Duterte at Marcos tapos mamaya e si Roxas at Robredo na. May daya tlga! #DayaangDILAW</t>
  </si>
  <si>
    <t>Suportado ng LDP ang kandidatura ni Davao City Mayor Rodrigo Duterte. https://t.co/juAC7pTN5i</t>
  </si>
  <si>
    <t>@michcruzada gago walang ganun ???? kay binay lang may discount libre pa nga ??????</t>
  </si>
  <si>
    <t>#TV5Aksyon | San Juan Mayor Gomez, inendorso ang presidential bid ni Mar Roxas #News5Aksyon</t>
  </si>
  <si>
    <t>RT @KenjiCane: Sure bang alam ni Mar Roxas ang issue ng Laglag-Bala?
If this guy were elected president, he could have gotten innocent peop…</t>
  </si>
  <si>
    <t>RT @NPitas: Binay commercial pa more</t>
  </si>
  <si>
    <t>Wansa15th WithMarNella</t>
  </si>
  <si>
    <t>Why the heck would you let MAR ROXAS AND BINAY HAVE GREATER VOTES THAN MIRIAM?</t>
  </si>
  <si>
    <t>unpopular opinion:</t>
  </si>
  <si>
    <t>i'd rather have roxas win than du30 lahat naman yan trapo eh dun na ko sa trapo na mas maraming nagawa para sa bansa</t>
  </si>
  <si>
    <t>"@jomardlrs: Hindi ko tanggap mas mataas pa boto ni Binay kaysa kay Miriam. ??" PATI NAMAN SI ROXAS. HUHU</t>
  </si>
  <si>
    <t>Binay unfit to succeed PNoy – Palace https://t.co/BQlsIoiTUM | via Tempo</t>
  </si>
  <si>
    <t>RT @DocShengy: Puñeta Binay. Nakakabwisit commercials mo leche. ??????</t>
  </si>
  <si>
    <t>Fc man binay oy. Cgeg brad</t>
  </si>
  <si>
    <t>RT @brendacason27: Nakakatawa lang na noong ininterview ni Karen Davila si Junjun Binay eh.... wag na natin ituloy. #YanAngUNA</t>
  </si>
  <si>
    <t>*Commercial ni Binay*</t>
  </si>
  <si>
    <t>Sino bang pandak? Me: Si Jan-Niel</t>
  </si>
  <si>
    <t>Sino bang nognog? Me: Si Jan-Niel</t>
  </si>
  <si>
    <t>Grabe Binay. Nakakaooffend commercials mo. ????????</t>
  </si>
  <si>
    <t>@rapplerdotcom basta wag #Binay @VPJojoBinay or VP @bongbongmarcos</t>
  </si>
  <si>
    <t>@MARoxas @sengracepoe</t>
  </si>
  <si>
    <t>both acceptable 4me</t>
  </si>
  <si>
    <t>#MiriamNotMarcos</t>
  </si>
  <si>
    <t>@LeniRobredo</t>
  </si>
  <si>
    <t>Kapag di nanalo si DU30 please naman wag manalo si Binay at Roxas. https://t.co/Y5j3wwCfQf</t>
  </si>
  <si>
    <t>28. Jojo binay</t>
  </si>
  <si>
    <t>NOGNOG pero di tulad ng iba walang nagawa ?????? whooo binay . tangina ka ????????</t>
  </si>
  <si>
    <t>RT @Paulelli: Binay, Poe, Santiago no-show in presidential debate in Cebu | https://t.co/5piV2hyTmi |  https://t.co/Ki1Codbkyd via po_st
#…</t>
  </si>
  <si>
    <t>Sapul na sapul nya yung saloobin ko kay Manny at kay Cynthia Villar at Binay! https://t.co/1MJVjEvIqJ</t>
  </si>
  <si>
    <t>@News5AKSYON @ryanangnews5 sadyang nkatakip na tlga ang tenga ni @MARoxas  sarili at si PNoy nlng an pinakikinggan nya #OnlyBinayPriority4Ps</t>
  </si>
  <si>
    <t>Duterte for President and Defensor for Vice President... Why not?</t>
  </si>
  <si>
    <t>Sayang wala si Duterte kahapon! anyway, benta naman pang tatrashtalk ni Cayetano kay Binay so goods goods na din.</t>
  </si>
  <si>
    <t>UTANG NA LOOB MAR ROXAS KAHIT KELAN DI KITA IBOBOTO ISA KANG TRAPO K</t>
  </si>
  <si>
    <t>Haluhhh!!! I'm Not Pro Binay But This is Tooooo Muccchhhh! 
Kahit isa akong Deist, naniniwala ako na hindi... https://t.co/2Si7N0XeNb</t>
  </si>
  <si>
    <t>Wth?! ?? 73 na pala si binay? Di ako makapaniwala. Hahahaha</t>
  </si>
  <si>
    <t>Natatakot lang matalo si Binay kaya mapanghusga siya Grace Poe</t>
  </si>
  <si>
    <t>Asked if he is going to be the Duterte of Binay Cabinet? Honasan said "No. I am the Honasan of the people" | via @jv_arcena</t>
  </si>
  <si>
    <t>Tanga ni Binay?? #PiliPinasDebates2016</t>
  </si>
  <si>
    <t>Binay, Poe urge swift action on ‘tanim-bala’ scam https://t.co/sdfpSLa0uD</t>
  </si>
  <si>
    <t>I am for duterte but it saddens me to see MDS last on the list. over Roxas? And Binay? wtf just happened here</t>
  </si>
  <si>
    <t>Kaya bang sabihin to ni Binay? ?? #IkawNaBaRoxas https://t.co/LPx1M1AD2r</t>
  </si>
  <si>
    <t>Yaman ni binay hahahaha</t>
  </si>
  <si>
    <t>Duterte already filed his COC for Mayor of Davao. now we're left with nothing but one good choice. #Defensor2016</t>
  </si>
  <si>
    <t>Vice Presidential candidate Alan Cayetano" Sen. Trillanes is the attack dog of Palace and Poe-Roxas camps | @Team_Inquirer #VotePH2016</t>
  </si>
  <si>
    <t>1/4 VP Binay on Roxas' comics: Ang yabang yabang nito nagpagawa pa ng comics. My God! | @Joyceilas</t>
  </si>
  <si>
    <t>@Sakuraroldan roxas ko oy, para daang matuwid va ano kaba haha</t>
  </si>
  <si>
    <t>Sorry, hindi talaga benta si Mar Roxas. Unless they do a miracle (??) on the Election Day, Roxas won't win the Ranao. ??</t>
  </si>
  <si>
    <t>Mar Roxas' moronic ass is gonna lose. Not voting for him anymore.</t>
  </si>
  <si>
    <t>HIGH FASHION PRESIDENTIAL CANDIDATES ??</t>
  </si>
  <si>
    <t>WHO SLAYED IT?</t>
  </si>
  <si>
    <t>Mar Roxas in</t>
  </si>
  <si>
    <t>RAF SIMMONS A/W2016</t>
  </si>
  <si>
    <t>Jejomar Binay in... https://t.co/Gntvs6AjOx</t>
  </si>
  <si>
    <t>Tang ina pa netong Binay na to. ??</t>
  </si>
  <si>
    <t>Duterte is a chauvinist</t>
  </si>
  <si>
    <t>Poe ain't ready for prime time</t>
  </si>
  <si>
    <t>Binay is Binay</t>
  </si>
  <si>
    <t>Miriam is sick....</t>
  </si>
  <si>
    <t>Bigti na Mar Roxas, panalo na si DUTERTE. ?????? https://t.co/N5GzR2NFjS</t>
  </si>
  <si>
    <t>RT @tr1pnautic: "Binay really buy votes. Meanwhile, Mar is already international and global. Notice how business thinks of him favorabily -…</t>
  </si>
  <si>
    <t>"kung sino pang pandak siya pang malaki ang naitulong." -VP Binay, but more appropriately, Tyrion Lannister.</t>
  </si>
  <si>
    <t>Oo, hindi ako botante pero may karapatan akong magsalita at pake ako dahil Piipino rin ako.
#Election2016 #GracePoe #Duterte #Miriam</t>
  </si>
  <si>
    <t>nahiya na si dagul sa kapandakan ni binay ????</t>
  </si>
  <si>
    <t>MAR ROXAS DAPAT YUNG NASA DULO!</t>
  </si>
  <si>
    <t>Hay, Buhay -.- Binay :3</t>
  </si>
  <si>
    <t>Kasinungalingan di naman loyal si MAR roxas tsaka si JIM boy :v https://t.co/y0LzJ0CNrg</t>
  </si>
  <si>
    <t>Bkt pang 4th lang si Miriam?! Either Miriam or Duterte lang ang sure e.E bakit andun si Poe,Roxas at Binay?! Walangya.halatang daya.</t>
  </si>
  <si>
    <t>@kerwin_patrick @cnnphilippines so naitanong mo na rin ba yan sa ibang candidates? As far as i know si mar, grace &amp;amp; binay not showing up too</t>
  </si>
  <si>
    <t>RT @TropangMARangal: Daniel Padilla talks to Mar Roxas... #DanielMarPaMore #RoxasNa  https://t.co/Gx6pk3Lmpt</t>
  </si>
  <si>
    <t>#LetsVote5 https://t.co/dXo0EdrOML</t>
  </si>
  <si>
    <t>RT @TropangMARangal: MAR ROXAS versus THE BULLIES (From Edwin Lacierda on Facebook) https://t.co/3AhVExPJNK</t>
  </si>
  <si>
    <t>Di ba suportado ng ka tandem mo si Binay? Kaya nga nasira credibility mo sa amin. @alanpcayetano  https://t.co/wGaRTFJYMN</t>
  </si>
  <si>
    <t>@ruffacua: Naku Duterte pinasaya mo lang si Binay sa pagtakbo mo tsk tsk.?? mahahati lang boto niyo ni Santiago????</t>
  </si>
  <si>
    <t>Spoiled brat: Mar Roxas's true character is starting to emerge... https://t.co/TgysntFczz</t>
  </si>
  <si>
    <t>Sen.Poe disqualified by comelec! good decision, but Im afraid baka si Duterte na ang next ma disqualify, bahala na basta mawala lang si POE</t>
  </si>
  <si>
    <t>@lendsilogan Yan si Binay. Hahaha. Ang taong wala pang ginagawa, yan si Tinay. ????????</t>
  </si>
  <si>
    <t>Masyadong minamaliit ni Mar Roxas si Grace Poe, dahil sa pagiging babae nito at kakulangan sa eksperyens. Buhay... https://t.co/3NwWpkebYK</t>
  </si>
  <si>
    <t>Binay kasing dilim mo ang mga sagot mo. Kainis.</t>
  </si>
  <si>
    <t>Roxas, Binay, Poe, Defensor, sino pa???</t>
  </si>
  <si>
    <t>Para sa kinabukasan VP Binay ang nag iisa #OnlyBinayWinner Only B1NAY</t>
  </si>
  <si>
    <t>Naturalmente. Kailan ba umamin si Binay? #NotoBinay https://t.co/bm5yjB4Avs</t>
  </si>
  <si>
    <t>TV Reporter: "Dahil ayon kay Binay, sanay na siyang maiwan at balikan."
Me: HAHAHAHAHA!
Kuya: Tangina neto ni Binay. Humuhugot.
????</t>
  </si>
  <si>
    <t>Justine Celestra Kamuka no si Binay ???? https://t.co/07x7TyOB6Z</t>
  </si>
  <si>
    <t>Duterte don't need you guys! Lakas makapanira nila Roxas, Poe and Binay. Eh ano bang nagawa nila aber? ?? 
People need DUTERTE!!! ??</t>
  </si>
  <si>
    <t>Chika lang ni Binay yan para pag-usapan siya. La Ocean Deep na kasi. Pababa ng pababa sa ratings at kamalayan ng tao https://t.co/cfs5XQhIod</t>
  </si>
  <si>
    <t>Yung anak ni Binay pang no choice na at mag-uumaga na. Talo talo na teh! Bwahahaha</t>
  </si>
  <si>
    <t>Du30 - Mahilig ka sa drugs</t>
  </si>
  <si>
    <t>Roxas + B1nay - Bayaran</t>
  </si>
  <si>
    <t>MDS - Bobo</t>
  </si>
  <si>
    <t>Former DILG Sec. Mar Roxas, who was dubbed "Mr. Palengke," visits Malimgas Public Market in Dagupan City on Tuesday https://t.co/tvwDAXHdIG</t>
  </si>
  <si>
    <t>.MARoxas denies sengracepoe’s charge that MRT deal finalized when he was DOTC chief https://t.co/LSqR35pdnE https://t.co/OxxsHmi4Hw</t>
  </si>
  <si>
    <t>No amount of explanation. You are still a magnanakaw Mr. Binay</t>
  </si>
  <si>
    <t>Pista ni Binay ??</t>
  </si>
  <si>
    <t>KAPAG SI MAR ROXAS NANALO? EWAN KO NALANG. ??</t>
  </si>
  <si>
    <t>Fingers crossed. Manalo, Matalo. Im a Filipino and my President is MAR ROXAS! Stillllllll. ?</t>
  </si>
  <si>
    <t>Vice President Jejomar Binay arrives here at San Sebastian College in Cavite City for UNA sortie @PhilippineStar https://t.co/f5kUE2K1jA</t>
  </si>
  <si>
    <t>Mar Roxas Leni Robredo https://t.co/7sVdFyEVin</t>
  </si>
  <si>
    <t>Kita mo na yang Manipulated Surveys ng SWS at FALSE ASIA. Dikit laban ni Duterte at ROXAS. tsk. tsk. RORO RISING. Go MARLeni!</t>
  </si>
  <si>
    <t>bobo mo binay!!!!</t>
  </si>
  <si>
    <t>"@ItsSixWords: "I should have stayed with you."" No one has ever said to Binay.</t>
  </si>
  <si>
    <t>Binay: Sa dami ng problema na iiwanan, kailangan ng pangulo na itataas ang kalidad ng buhay ng Pilipino. | @janvicmateo</t>
  </si>
  <si>
    <t>Nakakainis yung ad ni Binay okay? Shut up</t>
  </si>
  <si>
    <t>Colmenares, naniniwalang may negatibong epekto sa kandidatura ni Mar Roxas ang pagbasura sa dagdag sa SSS pension #Halalan2016 #SROsaDZMM |…</t>
  </si>
  <si>
    <t>Nakakaumay yung tv ads ni Mar And Binay leche!!!!</t>
  </si>
  <si>
    <t>Voting for Binay is tolerating the act of corruption and you yourself is a corrupt too.</t>
  </si>
  <si>
    <t>#PiliPinas</t>
  </si>
  <si>
    <t>Hala ka! No. 2 na si Roxas baka gumagalaw na mga minions ?? #Halalan2016 #PHVote</t>
  </si>
  <si>
    <t>Researching facts about Binay. This man has an impressive resumé despite all allegations against him.</t>
  </si>
  <si>
    <t>Patawa yun tv ad about binay</t>
  </si>
  <si>
    <t>RIP replay button hahahahaa</t>
  </si>
  <si>
    <t>ang benta nito lalo  na ung kay binay at roxas hahah https://t.co/mUyU7iaHWz</t>
  </si>
  <si>
    <t>Pumunta pala si Binay sa barangay namin. HAHAHAHA. Parang ordinaryo lang walang may pake</t>
  </si>
  <si>
    <t>bakit si roxas ayaw pumunta? di lang kasi boo abutin niya! GO VP BINAY! #binayforpresident #NogNogSinunog #onlybinay https://t.co/kIon0MysEA</t>
  </si>
  <si>
    <t>Life Tip: always hold your remote control during commercial breaks incase another BS VP Binay ad is on</t>
  </si>
  <si>
    <t>#ALDUB14thweeksary</t>
  </si>
  <si>
    <t>Last Friday, Vice President Jejomar Binay visited VSU. Former VSU President Dr. Jose L. Bacusmo presented what... https://t.co/YxQtyEkATU</t>
  </si>
  <si>
    <t>Honasan: I’ll be first to stand up vs Binay if corruption proven https://t.co/XjIUqVFjkE |@YGonzalesINQ #VotePH2016 https://t.co/zh8MUyPegZ</t>
  </si>
  <si>
    <t>But then again, wag lang manalo si Binay at Poe, okay ako.</t>
  </si>
  <si>
    <t>Si Mar Roxas at Poe yung tipong estudyante na isa lang ang uniform. #WashAndWear #PilipinasDebates2016</t>
  </si>
  <si>
    <t>haha..trending kanina yung MAR ROXAS tapos nawala. Paano kase, sila2 lang din nagtetweet! Wawa naman.Try harder pa! #LunetaDuterteCayetano</t>
  </si>
  <si>
    <t>KINGINA TALAGA NG MGA ADVERTISEMENTS NI BINAY. NAIIRITA AKO. IDADAAN NA LANG LAHAT SA PAAWA? NAKAKABEASTMODE FAK</t>
  </si>
  <si>
    <t>"Di bale ng magkasugat sugat.. para sa anak natin ito at kapwa Pilipino!" Ipanalo natin ito! #RoxasRobredo https://t.co/hlX5jzvTQD</t>
  </si>
  <si>
    <t>Sana si duterte na manalo. Baka pag gising ko top 1 na yang mar roxas hay.</t>
  </si>
  <si>
    <t>RT @LordKupal: Peteng ene me Binay!</t>
  </si>
  <si>
    <t>Halatadong storyahe lng mga galawan mo!</t>
  </si>
  <si>
    <t>Imposible nmn hindi ka bigyan ng kutsara at... https://t.co/C…</t>
  </si>
  <si>
    <t>VP Binay dances with Ai-Ai de las Alas at campaign kick-off https://t.co/RwpVvZp79O</t>
  </si>
  <si>
    <t>Wow, kaygagaling ng mga PR nina Poe at Binay.</t>
  </si>
  <si>
    <t>RT @TropangMARangal: Pahayag ni Mar Roxas sa mga insidente ng pagtatanim ng bala... https://t.co/mXBJHC0cEG</t>
  </si>
  <si>
    <t>That campaign commercial ni binay :v</t>
  </si>
  <si>
    <t>Mar Roxas' voice is annoying the hell out of me. Parang puno ng kaplastikan nalabas sa bibig eh</t>
  </si>
  <si>
    <t>@ScevenDCN hoy binay imy know dat? :( yung dm ko pakibasa iloveyou missyou sana miss mo din ako hahahaha leche nagdadrama na naman yung qt ??</t>
  </si>
  <si>
    <t>RT @ayeemacaraig: Binay jokes randomly: Twitter, katunog ng Rappler. #PHvote</t>
  </si>
  <si>
    <t>Lacierda calls Binay an ‘expert in corruption’ https://t.co/Mwz5G0jRks via inquirerdotnetl</t>
  </si>
  <si>
    <t>RT @DonyaAlma: Yung commercial na Only Binay. Diba bff Karen. Harhar https://t.co/HakVQVsYQx</t>
  </si>
  <si>
    <t>Lawyer to SC: Stop Binay from leading Boy Scouts https://t.co/dmvXNQztpM</t>
  </si>
  <si>
    <t>Booooo Roxas! HINDI KA MANANALO!!!!</t>
  </si>
  <si>
    <t>#PiliPinasDebates2016 #PHVoteDuterte #PHVoteSantiago #PHVotePoe #PHVoteBinay</t>
  </si>
  <si>
    <t>Daniel Padilla Gets Flak for Endorsing Mar Roxas for President https://t.co/v7ppSAEGKo</t>
  </si>
  <si>
    <t>"Bakit ngayon lang nila pinapakialaman si Binay, eh ang tagal na niyan nasa pulitika" - Mama</t>
  </si>
  <si>
    <t>#LeniOnMMK  Leno will champion the cause of the oppressed in a Mar Roxas administration</t>
  </si>
  <si>
    <t>Umusad na si Mar Roxas. Pero si Merriam, di pa. Mmmmmm
#DayaangDILAW</t>
  </si>
  <si>
    <t>RT @itsme_nicoleeey: From "nognog, pandak, laki sa hirap" to "Only Binay " real quick ?</t>
  </si>
  <si>
    <t>Mar Roxas in San Juan with Mayor Guia Gomez  https://t.co/ZdWFYo5ugF</t>
  </si>
  <si>
    <t>Binay, hugas-kamay sa ‘mabagal na Yolanda rehab’
Hugas-kamay si Vice President Jejomar Binay sa inirereklamong... https://t.co/uDln2HJWMj</t>
  </si>
  <si>
    <t>Senator Miss Nancy Binay https://t.co/zeCjeQZ2OM</t>
  </si>
  <si>
    <t>Partida, taken after the BPI accounts issue &amp;amp; wala pang INC votes yan. Black props pa more! ??
DUTERTE TILL THE END https://t.co/OeNdsENYZ5</t>
  </si>
  <si>
    <t>Swim na naman daw mamaya. Panigurado pagdating ng May parte na 'ko ng pamilya Binay. Isa na kong sunog na kawayan na naglalakad sa Boracay.</t>
  </si>
  <si>
    <t>@ANCALERTS Ano ba yan?! daming poser ni Binay?! Magkano kaya ang bayad sa kanila! tsk tsk tsk.</t>
  </si>
  <si>
    <t>Maliit ang chance manalo ni MDS but pls not Roxas and Binay! Ipagdadasal ko to ng bongga!</t>
  </si>
  <si>
    <t>RT PinoyNewsLIVE: 'Don't cheapen the presidency,' Duterte tells Poe's camp #Halalan2016 https://t.co/sadxacM6gf https://t.co/yuBEDQL3IK |…</t>
  </si>
  <si>
    <t>Ate, di sapat ang picture para masabing fan ka na agad. Pag may picture kami ni Binay, fan na ako? Ganern yun!!</t>
  </si>
  <si>
    <t>Binabangungot na siguro Mga LP nuh?? Habang gising; di na mabola Ang Mga tao Duterte pa din #AyawSaDILAW #RoxasQuitNow</t>
  </si>
  <si>
    <t>[NATION] Binay says he knows Limlingan's physical condition, not his whereabouts https://t.co/FifbvPScMy | via GMA News</t>
  </si>
  <si>
    <t>@momblogger Am thinking more the opposite. Carpio already against. Then there's Nancy Binay amd Bam Aquino in tribunal. @indayevarona</t>
  </si>
  <si>
    <t>TO WHOM IT MAY CONCERN!</t>
  </si>
  <si>
    <t>DUTERTE TILL THE END https://t.co/ySoaKq6qTv</t>
  </si>
  <si>
    <t>VP Binay’s role in APEC: Vice President Jejomar Binay urged political parties to set aside... https://t.co/Gee1CZG1j8 via Manila Bulletin</t>
  </si>
  <si>
    <t>Si Mar laging sinusunog si Binay</t>
  </si>
  <si>
    <t>Naku binay #ALDUBTheVisitor</t>
  </si>
  <si>
    <t>@rapplerdotcom Binay knows others but he doesn't know what he is doing.</t>
  </si>
  <si>
    <t>@craaazygela totoo nama kasing si binay hahaha! Mali sya magtanong dapat "Sino vice president dito sa school" ganern!! ????</t>
  </si>
  <si>
    <t>Hay Naku!!! Sinong Nognog OnlyBinay Sinong Pandak Only Binay Sinong Laki sa Hirap? OnlyBinay #MMKSpokenWord</t>
  </si>
  <si>
    <t>* Online survey na pabor kay Mar Roxas matapos ang debate sa CDO, kanino galing? 
* Mar Roxas, matagal na naging... https://t.co/vf1cNHKbIA</t>
  </si>
  <si>
    <t>Roxas and trillanes, bilang na lang ang masasayang araw nyo *evil laugh*</t>
  </si>
  <si>
    <t>I-fist bump natin na mala Mar Roxas. *puuugshhh* ???????? #eassseyyyy https://t.co/flLgC8fgXs</t>
  </si>
  <si>
    <t>Wonder what I'd tell Binay if I met him one day.</t>
  </si>
  <si>
    <t>9 things to know about Jejomar Binay https://t.co/9w6Owl8O5C #PHVote https://t.co/gZaxlQ30qu</t>
  </si>
  <si>
    <t>Andyan pala si Binay? Sorry di ko nakita, blue polo shirt lang nakita ko. #PiliPinasDebate2016</t>
  </si>
  <si>
    <t>Nadadramahan ako dito kay Mar Roxas. Typical na paawang kandidato. Ano na. Bigyan ng libreng tsinelas yan.</t>
  </si>
  <si>
    <t>Punyeta yung mga Binay. Ayaw talagang umalis sa Makati. Buong angkan papatakbuhing mayor. Grabehan!</t>
  </si>
  <si>
    <t>Sino pa ba? Wag lang binay ???? #PiliPinasDebates2016</t>
  </si>
  <si>
    <t>Nao-offend ako dito sa ad ni Binay ah. #SinoBaSiNognog</t>
  </si>
  <si>
    <t>Puro kayo Sandro Marcos, pano naman yung anak ni Binay. Pwe.</t>
  </si>
  <si>
    <t>1.  Miriam</t>
  </si>
  <si>
    <t>97. Roxas</t>
  </si>
  <si>
    <t>98. Binay</t>
  </si>
  <si>
    <t>??????????</t>
  </si>
  <si>
    <t>Okay na manalo si duterte wag lang si roxas. Yung tuwid na daan, nagagawa sa pag gawa ng daanan eh. Hahahahahahaha</t>
  </si>
  <si>
    <t>Also, the next president (its STILL NOT Mar Roxas) will having a breakthrough reform on justice system like death penalty revival.</t>
  </si>
  <si>
    <t>Dapat Tapat/ Totoo #RoxasRobredo2016 Go @TeamKikoPH Walang bahid corruption,Yan ang dapat pangatawanan #NoToDuterte #NoToBinay #NoTogracepoe</t>
  </si>
  <si>
    <t>Kung magboto kayo kay VP Binay,dapat botohan nyo din si Trillanes. Kung hindi kayo magboto kay Trillanes,wag nyo... https://t.co/3tFvC5f4fD</t>
  </si>
  <si>
    <t>Disente daw... WOOO!! DISENTENG MAGNANAKAW! Don't us Mar Roxas. #AyawSaDILAW</t>
  </si>
  <si>
    <t>@LovelinessAlma kung sakaling manalo kayo as Senator at si Binay ay hindi nanalo. Anong ssbhn mu sa knya? #AskAlma</t>
  </si>
  <si>
    <t>BINAY ON ROXAS: Sa pag-chopper ko, ang dami kong nakita. Kung ako ang nasa pwesto niya di mangyayari ang analysis paralysis.</t>
  </si>
  <si>
    <t>@xpeanutgalleryx Not entirely inaccurate. If they are abandoning the doctrine, they can't apply new doctrine to Mini Binay, out of equity.</t>
  </si>
  <si>
    <t>Today is going to be a very, very good day. I can feel it. #RoxasRobredo</t>
  </si>
  <si>
    <t>I wonder what was in Binay's mind when he attacked teachers. All Filipinos have their second (after their... https://t.co/7sHLit4MSe</t>
  </si>
  <si>
    <t>Fuck you Mar Roxas. Wa kay angay.
To Roxas supporters ngara, sorry I just have to say this.
Check Bill of Rights</t>
  </si>
  <si>
    <t>Buset ka Mar Roxas!</t>
  </si>
  <si>
    <t>Sabi ni kuya, most of the patients in PGH ay si Binay daw ang iboboto. Scary, right? ??</t>
  </si>
  <si>
    <t>Nako! Mapapabaril ko yang si Mar Roxas, di nag iisip! #TanimBala</t>
  </si>
  <si>
    <t>Sila ang maraming nagawa para sa bayan. Hindi yan si Binay. https://t.co/98nL7ewnzT</t>
  </si>
  <si>
    <t>@_jvlnarceo may pag asa yan manalo. Kasi yung ibang machine Du30 ang binoto pero Mar Roxas lumabas yung iba naman blangko.</t>
  </si>
  <si>
    <t>Here's for the "Only Binay" thingy ????????????????????</t>
  </si>
  <si>
    <t>instead of only binay! only binay!</t>
  </si>
  <si>
    <t>hambog ka binay! hambog ka binay!</t>
  </si>
  <si>
    <t>wag iboto!</t>
  </si>
  <si>
    <t>Anong klaseng ombudsman yan? Sobrang sinungaling at attack dog! Go VP Binay! #OnlyBinay</t>
  </si>
  <si>
    <t>Binay-Obama Face Swap</t>
  </si>
  <si>
    <t>Halos konti lang ang pinag-iba ahh #APEC2015 #APEChottie ?? https://t.co/ogiM51TLlH</t>
  </si>
  <si>
    <t>So Binay pa rin ang nanalong mayor sa Makati? Di na natuto.</t>
  </si>
  <si>
    <t>Pimentel to Roxas camp: Stop Duterte attacks  https://t.co/Tx87imsh2D via @gmanews #Eleksyon2016</t>
  </si>
  <si>
    <t>binay is still a strong candidate despite everything puta kaninong demonyo ka nag-alay baka pwede ko rin alayan pra sa thesis ko</t>
  </si>
  <si>
    <t>@hairamalik wala pang pahayag si Alden eh. Haha. Pero si Binay gusto niya si Alden gumanap</t>
  </si>
  <si>
    <t>Dont us pnoy ????ang dami nio ng sinira para manalo lng yang si roxas from binay to poe to duterte tapos ngayon humihirit kayo ng unity ky poe</t>
  </si>
  <si>
    <t>Precisely why Vice President Binay should not win! He does not deserve any of out votes. He's a liar, a cheater,... https://t.co/oMroH5owlM</t>
  </si>
  <si>
    <t>Hay nako Mar Roxas!</t>
  </si>
  <si>
    <t>Si lola galit na galit pag commercial ni binay e hahaha ????</t>
  </si>
  <si>
    <t>pag presidente daw si duterte baka tularan ng mga bata sa pagmumura, edi pag si roxas tutularan nilang kumakain sa baso umiinom sa plato???</t>
  </si>
  <si>
    <t>Good friends daw Miriam at Poe #PiliPinasDebates2016 #Halalan2016</t>
  </si>
  <si>
    <t>VP Binay camp: More Filipinos became poor during the six years of the Aquino administration. | @helenmflores</t>
  </si>
  <si>
    <t>Ineexpect ko magiging head to head ang laban ni Duterte at Defensor Santiago. Puta bakit nandun si Poe at Roxas</t>
  </si>
  <si>
    <t>Pag si Mar Roxas di nakulong sa kadugasan nya, nako..</t>
  </si>
  <si>
    <t>@teddyboylocsin me mga typo po yt hehs. Wala digit sila Binay at Marcos? Ty</t>
  </si>
  <si>
    <t>#ALDUBUNTOLDStories  https://t.co/ZYen3jL847</t>
  </si>
  <si>
    <t>Ayaw ko na nga kay binay lalo pa nyang pinaramdam na mas ayaw ko sa kanya. Zzz</t>
  </si>
  <si>
    <t>Naiirita ako sa lola ko binay sya ng binay ??</t>
  </si>
  <si>
    <t>Ahhh gusto nito si Binay. HAHAHAHAHAHAHAHA Chos.</t>
  </si>
  <si>
    <t>#ALDUBHappyBdayLOLA  https://t.co/cSTPAoNmbE</t>
  </si>
  <si>
    <t>"AKO SI MAR ROXAS. HINDI KO KAYO NANAKAWAN..... NG MALIIT." #ABSCBNLIARS</t>
  </si>
  <si>
    <t>Paolo Roxas: Ito yung unang beses ko magsalita sa harap ng tatay ko! Medyo kinakabahan ako. ?? #RoxasRobredo https://t.co/ktm12u0r2p</t>
  </si>
  <si>
    <t>#FirstOnTwitter:Makati RTC finds probable cause in VP Binay’s libel charge against Senator Trillanes. (via @TheStandard_PH) #ImpactYourWorld</t>
  </si>
  <si>
    <t>Kailan kaya babatiin ni Binay si Duterte ng congratulations? Si Poe at Roxas kasi tinanggap na nila eh, si Binay kaya? ??????</t>
  </si>
  <si>
    <t>@DaveWearsASuit @alessafaith @RyanWearsASuit Si Binay! Hahaha</t>
  </si>
  <si>
    <t>Binay = Roxas = EPAL!</t>
  </si>
  <si>
    <t>Binay disputes Nielsen report claiming VP splurged P600M on political ads in 2015 https://t.co/yhshgCCvKW @VPJojoBinay</t>
  </si>
  <si>
    <t>RT @KirbyCasino: "Nognog.
Pandak.
Laki sa hirap.
Yan si Binay."
HAHAHAHAHAHAHA ANNOYING ASF</t>
  </si>
  <si>
    <t>@alainabanana As in ngayon na hahaha. Sabihin mo saturday na yun nagkakaubusan na ng ticket hahaha. Ako lang reseller na hindi binay hahaha</t>
  </si>
  <si>
    <t>Hi @djbriancua ,before oath taking,pa remix naman ng Only Binay and tatlong bibe the kygo levels. Sunset Remix.</t>
  </si>
  <si>
    <t>Mar Roxas: Walang maiiwan sa Tuwid na Daan! @dzrhnews #Pangasinan #Balita #Dagupan City https://t.co/qbHldiTKfR</t>
  </si>
  <si>
    <t>away ng away kasi, si binay pa mananalo nyan oh xD</t>
  </si>
  <si>
    <t>If not Duterte, I'd rather choose Santiago, Poe, or Binay. Anyone but Mar Roxas!</t>
  </si>
  <si>
    <t>@inquirerdotnet halos lahat ng magandang pag uugali ay nasa kanya na bilang isang pinuno gnyan si VP Binay</t>
  </si>
  <si>
    <t>Binay and Duterte: UNFIT for Malacanang! https://t.co/Qrx5NMvxda</t>
  </si>
  <si>
    <t>Pres. Noynoy is pro-Mar Roxas</t>
  </si>
  <si>
    <t>*lowkey shading Binay*</t>
  </si>
  <si>
    <t>This Binay campaign is super annoying, nacacairita #Maitim #Pandak ewwww ??????</t>
  </si>
  <si>
    <t>"BINAY, IKAW ANG PRESIDENTE NAMIN DITO SA MANDALUYONG" scary!!! #inthenews</t>
  </si>
  <si>
    <t>RT @teztikelz: Pero gumawa ba ng filter ang Facebook kaninang nag-perform ang Hasht5 sa TV?</t>
  </si>
  <si>
    <t>Hindi.</t>
  </si>
  <si>
    <t>Nung tumakbo si Binay for Presidency…</t>
  </si>
  <si>
    <t>Hindi na tinatablan ng hiya si Binay. Kaya mas nakakatakot siya at ang buong pamilya niya. https://t.co/P0Nd3KLOb4</t>
  </si>
  <si>
    <t>@pandesel dinaig pa si Vice president binay at Vice Ganda sa vices hayyyy</t>
  </si>
  <si>
    <t>@lenirobredo keep it up ... we will impeach Duterte / Binay so you become President!</t>
  </si>
  <si>
    <t>Regine Velasquez-Alcasid says no to Mar Roxas: https://t.co/O5WW4KG52I via @YouTube</t>
  </si>
  <si>
    <t>NAKAKA BV KA BINAY</t>
  </si>
  <si>
    <t>Bulok na bulok naman style mo binay! #PiliPinasDebates2016 ??</t>
  </si>
  <si>
    <t>stop,look,listen..Binay tayo
#onlybinay</t>
  </si>
  <si>
    <t>Binay takes swipe at Poe #Halalan2016 https://t.co/MykxpUg3Bt https://t.co/QMcxVLgOeX</t>
  </si>
  <si>
    <t>So sick of Roxas' and Binay's T.V ads....so epal!??</t>
  </si>
  <si>
    <t>As of 5:28 PM; 5/9/16 (Partial and Unofficial Data of COMELEC TS)
Following the Presidential Race is Mar Roxas with 93,363</t>
  </si>
  <si>
    <t>Pag wala ako napili ..Binay ako hahaa</t>
  </si>
  <si>
    <t>This is not good. 11:30pm conference meeting called by Sen. Grace Poe herself. Plus, Mar Roxas gaining big numbers of votes. Uh oh.</t>
  </si>
  <si>
    <t>Tangna nung comment ni Mar Roxas dun sa NAIA scam. God bless Pinas pag siya nanalo.</t>
  </si>
  <si>
    <t>VP Binay hindi matitinag sa mga ginagawang paninira ng mga kalaban</t>
  </si>
  <si>
    <t>Fuentebella, Villafuerte vow support for Binay https://t.co/rnTWh6k3jw</t>
  </si>
  <si>
    <t>Pangit ni Binay shet.</t>
  </si>
  <si>
    <t>ECOP Chair Donald Dee said they asked Roxas, Santiago, Binay to just focus on their econ agenda for their talk | @josebimbosantos</t>
  </si>
  <si>
    <t>Mercado: I told VP Binay that Dra. Binay and Charito Go are employing at least 1,200 ghost employees. He told me to reduce the number by 300</t>
  </si>
  <si>
    <t>Brigada News Update! - LP ‘black ops’ vs Poe, Binay, ibinunyag - https://t.co/FTexpxmPXu #brigadanews #brigadanewsfm</t>
  </si>
  <si>
    <t>Ung speech sana ni binay parang tayo..... sayang ?? https://t.co/yAKUnQOjUo</t>
  </si>
  <si>
    <t>Kapihan with Sen. Bongbong Marcos starts, he says Miriam-Bongbong tandem official @inquirerdotnet #VotePH2016 https://t.co/fWc3AqueFH</t>
  </si>
  <si>
    <t>@patrickdagala Grabe ka naman kay Binay -_-</t>
  </si>
  <si>
    <t>With the comelec glitch on PCOS it SEEMS we already had a PRESUMPTIVE PRESIDENT: Mar Roxas.</t>
  </si>
  <si>
    <t>DUTERTE TILL THE END.</t>
  </si>
  <si>
    <t>It seems to me Rappler was being sly about its apology to Mar Roxas and was actually saying, “were sorry that you... https://t.co/dI2LrONYha</t>
  </si>
  <si>
    <t>@BilangPilipino binay, poe, mar... ??????</t>
  </si>
  <si>
    <t>Bets should be ready but wrong to bash Alma Moreno for interview —VP Binay https://t.co/klghqSnOem | via GMA News</t>
  </si>
  <si>
    <t>@itsmekamiil nagdadalawang isip na nga ako kay Du30 eh. Lumalaki na ulo (sa tingin ko) ?? huwag na kasi patulan si Roxas.</t>
  </si>
  <si>
    <t>"Hi I am Jejomar Binay. Pandak, Nognog at laki sa hirap. Welkam to the Pilipins" https://t.co/cTDynXTbFU</t>
  </si>
  <si>
    <t>BINAY, ‘DI POOR!
Nakukulangan ang Li­beral Party (LP) sa mensahe ni Vice President Jejomar Binay sa kanyang... https://t.co/O4Zk25KOhJ</t>
  </si>
  <si>
    <t>NOGNOG,
PANDAK ,
LAKI SA HIRAP.
yan si BINAY</t>
  </si>
  <si>
    <t>Akala mo perpekto. YAN SI BINAY! ?? #NogNogHambog</t>
  </si>
  <si>
    <t>Trending yung JunJun ni Binay. Hahahha. Lakas!</t>
  </si>
  <si>
    <t>@lyzettemanzano laki sa hirap pero sya pang marami nagawa hahahahaha yan sa binay ???Maimai</t>
  </si>
  <si>
    <t>Really Binay? No tax? Wag ako! ??</t>
  </si>
  <si>
    <t>#ALDUBStoryContinues</t>
  </si>
  <si>
    <t>BINAY: "Walang makakapantay sa lawak ng aking karanasan" Ahm... Hello? Katabi mo po si Miriam. hmmmmmmm #PiliPinasDebates2016</t>
  </si>
  <si>
    <t>In doing barangay visits:
Presidential bets would have "pimps/fixers" talking to us.
I have not encountered one for Mar Roxas. 
#votersed</t>
  </si>
  <si>
    <t>Mar visits Binay’s mom’s hometown, woos Isabela leaders https://t.co/z9w8gxEVSK</t>
  </si>
  <si>
    <t>Binay Country my ass https://t.co/Bvkc1DTrX2</t>
  </si>
  <si>
    <t>di ko na matake si grace poe seriously bc of ma'am pinky's impersonation of her :((((</t>
  </si>
  <si>
    <t>VIRAL NOW! Babala ito kay Mar Roxas kung dadayain niya si Mayor Duterte! Basahin niyo ito at IKALAT sa social... https://t.co/A372WOYzyM</t>
  </si>
  <si>
    <t>It seems that Pnoy has all planned this! Now it might be only between #roxas &amp;amp; #duterte #Elections2016</t>
  </si>
  <si>
    <t>Baka paggising namin si Mar Roxas na leading #WagGanun https://t.co/nEZBS6lbvK</t>
  </si>
  <si>
    <t>@rjlramos another six years na second half mag-start yung infrastructure projects. GMA is to PNOY what Binay and Duterte is to Mar.</t>
  </si>
  <si>
    <t>.@dzrhnews @sanjuancityncr  @MayorGuiaGomez inendorso ang kandidatura ni Mar Roxas bilang Pres. sa #desisyon2016 https://t.co/8Y5rc5N2l3</t>
  </si>
  <si>
    <t>"Uling na si Binay" Let us not resort to such foul statements people, we are better than this. -a friendly reminder from Belo</t>
  </si>
  <si>
    <t>Mar, nangako ng tulong para sa anak ng katukayo
Nangako ng tulong si Liberal Party standard-bearer Mar Roxas sa... https://t.co/ekOaRlWynL</t>
  </si>
  <si>
    <t>@eyyyse no to roxas. After ng lahat ng nangyare may bumoto pa rin?? Binay nga wala na eh</t>
  </si>
  <si>
    <t>Baka bukas si Leni na ang number 1 pero matakot ka kung number 1 na si Mar Roxas. wtfudge.</t>
  </si>
  <si>
    <t>Sabi ni Pene lumuhod daw ang mga tala ? kalokohan marami tlagan sumusuporta kay VP Binay Pena go to hell #OnlyBinayMagAangatSaTacloban</t>
  </si>
  <si>
    <t>Ansarap sapakin ni Mar Roxas. Masyado ng papansin. — feeling beastmode</t>
  </si>
  <si>
    <t>If Mar hired sports' best advanced analytics guys, they'd tell him it is statistically more probable to beat Duterte if he quits, backs Poe.</t>
  </si>
  <si>
    <t>Makati lang naman pinapaganda ni binay e. Pano naman kaming nga taga bauan? ??</t>
  </si>
  <si>
    <t>When i see traffic in Makati... (cue music : Only Binay, only Binay) #PHVote</t>
  </si>
  <si>
    <t>Binay found his long lost son @aldenrichards02   @RandomTweetsPH1 HAHAHA Yan ang cheap .l. pakyoooo https://t.co/Vkiiayosxf</t>
  </si>
  <si>
    <t>@ItsGelicaa @JbMavini napakainformal naman netong taong to haayyy mga bata nga naman talaga ni BINAY oh oh tsk tsk! Hahaha! Ganda ni angel!</t>
  </si>
  <si>
    <t>Sorry but the ash wed jokes are below the belt di na natin ginalang ang ash wed! GO BINAY!!!</t>
  </si>
  <si>
    <t>Nakakamay para mana kay binay jk ?? syempre kutsarat tinidor  https://t.co/vQgdUEvYnk</t>
  </si>
  <si>
    <t>.MARoxas , not Binay is leading spender for poll ads, says VP’s camp #BilangPilipino https://t.co/pdlGe2MUKG</t>
  </si>
  <si>
    <t>Ayun, nag-Filipino rin si Poe, ang presidente ko! Kitang-kita ang kanyang platapormang maka-mahirap at maka-tao. #PiliPinasDebates2016</t>
  </si>
  <si>
    <t>Supreme Court upholds CA decision on Junjun Binay's case - CNN https://t.co/TF9Zids9vu</t>
  </si>
  <si>
    <t>Hmmm let's see (ofc no binay ??)</t>
  </si>
  <si>
    <t>Mar Roxas: “I know deciding whom to vote for will not be easy for you. Maybe you have chosen other candidates... https://t.co/txKqTpnhYE</t>
  </si>
  <si>
    <t>@cetIRISine amp pro Binay pa yan ba tinuro sa inyo nung nag PhD ka.</t>
  </si>
  <si>
    <t>RT trendinaliaPI: 6. Only Binay</t>
  </si>
  <si>
    <t>2015/11/22 03:18 PHT #trndnl … https://t.co/UfpANP51ea</t>
  </si>
  <si>
    <t>I want to know how Roxas supporters feel about the black propaganda through @abscbndotcom and Trillanes. DUTERTE TILL THE END</t>
  </si>
  <si>
    <t>RT @TheKimWilhelm_: Pnoy - Tuwid na daan</t>
  </si>
  <si>
    <t>#APEC2015 …</t>
  </si>
  <si>
    <t>Bakit nakakairita yung commercial ni Mar Roxas?</t>
  </si>
  <si>
    <t>VP Binay was grilled by intellectual and political questions from the UPLB students earlier in a… https://t.co/Pg2RKqUjZd</t>
  </si>
  <si>
    <t>naa nasad ning si Only Binay</t>
  </si>
  <si>
    <t>Bakit daw walang prominenteng Pilipinong philosopher. Di rin, si Binay lang pasok na. Pilosopo ang walang kwente bise presidente eh.</t>
  </si>
  <si>
    <t>Putang ina Binay! Walang kinalaman ang kahirapan sa terorismo sa Mindanao.</t>
  </si>
  <si>
    <t>I'm proud to be Muslim</t>
  </si>
  <si>
    <t>Di Ku gagayahin ang ibang kapwa ko Muslim na nakuha dahil sa pera</t>
  </si>
  <si>
    <t>#NoToMarRoxas</t>
  </si>
  <si>
    <t>Nognog hahahaha dahil ki binay</t>
  </si>
  <si>
    <t>Plot twist: Roxas-Binay 2016. Bad joke.</t>
  </si>
  <si>
    <t>Picking binay/roxas over mirriam knowing that na link sila sa mga corruption issues sa bansa natin shows that marami talagang bobo sa bansa</t>
  </si>
  <si>
    <t>LP standard beater Mar Roxas on Comelec rift: They are mature people. they can solve it on their own  @PhilippineStar @PhilstarNews</t>
  </si>
  <si>
    <t>Binay reiterates his challenge for other bets to sign the bank secrecy waiver and to present their med certs to the public.</t>
  </si>
  <si>
    <t>Lahat na sguro ng foul words pde na idesciribe kay BInay</t>
  </si>
  <si>
    <t>Pete Laviña on alleged Duterte P211M acct: "It's a lie. Completely fabricated. He just has P6M in savings." https://t.co/WwNqEA62j3</t>
  </si>
  <si>
    <t>@pnppro1 PSUPT ASIS,COP attended T.O.D.A Rescue &amp;amp; speaker Sec.Mar Roxas @ppsmupangppo @RPSMU https://t.co/tpJx2PCKbT</t>
  </si>
  <si>
    <t>Retweeted Miriam Santiago (@MiriamSayings):
Isang araw, masasanay ka na lang na wala na talaga siya.</t>
  </si>
  <si>
    <t>@KeiDought ipa chopchop si Binay.</t>
  </si>
  <si>
    <t>TAE!!!!!! VOTER NI MAR ROXAS SI PIKACHUU!!! &amp;lt;/////////3</t>
  </si>
  <si>
    <t>RT @TVPatrol: Binay, Chiz may mga puna sa APEC 2015 https://t.co/JVbTZLwn53 https://t.co/FxJSSwlBoD</t>
  </si>
  <si>
    <t>Me: Binay anong klase kang lalaki?</t>
  </si>
  <si>
    <t>Binay: Nognog. Pandak. Laki sa hirap. Pero di tulad ng lahat maraming nagawa. Yan si Binay.</t>
  </si>
  <si>
    <t>Ulul.</t>
  </si>
  <si>
    <t>2015/9/18 01:54 PHT</t>
  </si>
  <si>
    <t>Binay Nasa Olongapo</t>
  </si>
  <si>
    <t>Alvin F. Ramos</t>
  </si>
  <si>
    <t>Olongapo City--Dumating sa lungsod kamakailan si Vice President Jejomar Binay... https://t.co/q7CmD82YJJ</t>
  </si>
  <si>
    <t>Yan si binay "nognog" ??????</t>
  </si>
  <si>
    <t>The people of Tacloban City have spoken!</t>
  </si>
  <si>
    <t>Mayor Duterte is the real HELP not the fake synthetic ROXAS https://t.co/J80n3vZyO3</t>
  </si>
  <si>
    <t>If i were to appoint these presidentiables. Mar (Neda), Du30 (DILG), miriam (DOJ), grace (tourism), Binay (dswd) ??????</t>
  </si>
  <si>
    <t>Binay: Milyon milyon ang hindi makahanap ng trabaho. Laganap ang pinagbabawal na gamot. #BilangPilipino | @janvicmateo</t>
  </si>
  <si>
    <t>Tinatawag niyong bobo si mar roxas grumaduate un sa ibang bansa kayo nga di pa graduate eh :(</t>
  </si>
  <si>
    <t>Fuck Jejomar Binay. https://t.co/7yaTLeWSkJ</t>
  </si>
  <si>
    <t>F*CK You VP Binay! That commercial is the most annoying political ad of all time! Very discriminatory :( grrrr</t>
  </si>
  <si>
    <t>FINAL and OFFICIAL RESULTS NA PO...</t>
  </si>
  <si>
    <t>PRESIDENT: Duterte</t>
  </si>
  <si>
    <t>VICE: Robredo</t>
  </si>
  <si>
    <t>Secretary: M.D.Santiago</t>
  </si>
  <si>
    <t>Treasurer: Binay... https://t.co/gWSd4IYMe9</t>
  </si>
  <si>
    <t>trending si binay hahahahaha love you binay ??</t>
  </si>
  <si>
    <t>Anlaking sagabal ni binay kanina. Traffic ang inabot ng pinaggagagawa niya. Pwede naman triangle bakit sa magsaysay pa ?</t>
  </si>
  <si>
    <t>Tapos na ang paghihirap ng bansang Pilipinas basta si VP BINAY ang ating iboto!</t>
  </si>
  <si>
    <t>Regine Velasquez-Alcasid says no to Mar Roxas https://t.co/V41QJjMRDK</t>
  </si>
  <si>
    <t>@httpryzxth HAHAHAHAHHAHAHAHAHA BINAY FTW</t>
  </si>
  <si>
    <t>Watch: Grace Poe Supporters Protest for Not Receiving P500 Incentive as Promised to Them (Video) https://t.co/YYebRAb9kU</t>
  </si>
  <si>
    <t>BINAY GAME TOO STRONG HAHAHAHAHHAHA https://t.co/tttX11HUbO</t>
  </si>
  <si>
    <t>Pag ba black propaganda, si Roxas, si Poe o si Trillanes agad? Hindi ba pwede si Binay? O baka magiging redundant... https://t.co/WQGpGL8ETb</t>
  </si>
  <si>
    <t>Each of these candidates are evil in their own treacherous ways. we're left to choose who we think is lesser evil #GracePoe2016</t>
  </si>
  <si>
    <t>Punyeta bakit parang nakakainsulto naman yung campaign ad ni Binay maka nognog naman</t>
  </si>
  <si>
    <t>Lalo itong si Binay at Roxas. Puro epal sa mga TV ads Nila</t>
  </si>
  <si>
    <t>Tagal naman ni binay dumating ??</t>
  </si>
  <si>
    <t>Seriously worried that with Duterte acting like a dick and losing viotes and Poe getting disqualified, the path is clear for Binay. #UGHHH</t>
  </si>
  <si>
    <t>Only #RoxasRobredo will work for your freedom from fear, hunger and your freedom to dream! Protect PH democracy !</t>
  </si>
  <si>
    <t>Si VP BINAY lang ang kilala sa pagtulong sa mga nangangailangan ng walang pag aalinlangan!</t>
  </si>
  <si>
    <t>Nakakaasar yung ad ni Binay about tax ah.</t>
  </si>
  <si>
    <t>naiirita ako kay mar roxas hahahahahaha pekyu</t>
  </si>
  <si>
    <t>6M Duterte 3M Poe &amp;amp; Roxas</t>
  </si>
  <si>
    <t>5.8 BBM 5.2 LENI</t>
  </si>
  <si>
    <t>LABAN MADER LENI. HUHUHU</t>
  </si>
  <si>
    <t>Bakit nanaman Trending si Junjun Binay d niyo na siya bingyan ng katahimikan respeto guys</t>
  </si>
  <si>
    <t>Partial and Unofficial Election result from PPCRV</t>
  </si>
  <si>
    <t>Duterte -  1311236</t>
  </si>
  <si>
    <t>Poe - 757055</t>
  </si>
  <si>
    <t>Roxas - 748482</t>
  </si>
  <si>
    <t>Binay - 457575... https://t.co/f8FD4jw9dA</t>
  </si>
  <si>
    <t>RT @MJaaaye: Ako lang ba yung nalulungkot/awa pag nakikita ko yung commercial ni Binay hahahahahhahahahahha</t>
  </si>
  <si>
    <t>RT @CustodioRowell: @mgvtrb i think kasama yun sa scripted duterte serye..cast:APC, sis Pia and Duterte..ginamit pa si Poe..</t>
  </si>
  <si>
    <t>Tanginamo Mar Roxas! Wala kang mauuto! ??????????</t>
  </si>
  <si>
    <t>#Binay Are you corrupt or incompetent? Alan Cayetano https://t.co/pE8XrwLpJq</t>
  </si>
  <si>
    <t>Mar Roxas Leni Robredo https://t.co/ZydWLrkz1N</t>
  </si>
  <si>
    <t>Nag iisang si Binay #OnlyBinayIsLove</t>
  </si>
  <si>
    <t>There is so much commotion in Facebook. I'm tired seeing the injustices that Roxas did to Duterte.</t>
  </si>
  <si>
    <t>.VPJojoBinay said Wednesday he will wait for the final result of the canvassing of votes before conceding. https://t.co/GxWVqTAyhR</t>
  </si>
  <si>
    <t>Si Binay talaga ang may ari ng Mahiwagang Black Box. ??</t>
  </si>
  <si>
    <t>@DARRENaticsDRMR  dinadaya si duterte punyeta ... roxas daw lumalabas tsinismis kay mama .. punyeta puro duterte tao dito e</t>
  </si>
  <si>
    <t>@gmanewsbreaking @amitalegaspi When Binay is throwing goodies, throw it back to him...reject some sort of vote buying.</t>
  </si>
  <si>
    <t>@mgvtrb @gmanews Ayan Na!!Salamat naman at makukulong na ang anak ng corrupt.Good teacher si Jejomar Binay???? anak niya tinuruang mag nakaw</t>
  </si>
  <si>
    <t>Leche Binay tigilan mo ako</t>
  </si>
  <si>
    <t>Last week though, VP Binay's ads became the focus of a Senate hearing. Binay said: painful have accusations against him. #PoliticsPH</t>
  </si>
  <si>
    <t>"@jiowho: Binay is just part of a more complex and rotten political system. Let's not forget that."</t>
  </si>
  <si>
    <t>#Binay: .Sabi nya noon,namatay any kanyang INA dahil walang gamot.Ngayon,nakapagmana daw cya ng 22M  mula sa ina. https://t.co/OVDn9ArIZj</t>
  </si>
  <si>
    <t>"Why vote Marcos over Robredo?"
Hello, why vote Binay, Roxas and Poe over Santiago. Hay people ?? #Halalan2016  #HalalanResults</t>
  </si>
  <si>
    <t>Judge: why should you be the next Miss Universe?</t>
  </si>
  <si>
    <t>Binay: Nognog. Pandak. Laki sa hirap.</t>
  </si>
  <si>
    <t>#MissUniverse2015</t>
  </si>
  <si>
    <t>@PaoloMantuano @dreyooman hays. Di ba pwedeng si Mar, Binay at Grace Poe ang dukutin nila. XD</t>
  </si>
  <si>
    <t>Sino ang Sunog? Only Binay #Hahahard</t>
  </si>
  <si>
    <t>"Describe Mar Roxas in one word"
Duterte: Near Disaster  ????
omy :(( HAHAHAHAHHA</t>
  </si>
  <si>
    <t>VP Binay: "Putting jobs together is an act of a leader." | @mongualvez</t>
  </si>
  <si>
    <t>We know why Binay made that vote BUT... Carpio? De Castro and Brion? There is a CASE! Llamanzares must be DQed!  https://t.co/RVrsdyFNT8</t>
  </si>
  <si>
    <t>Nognog , Pandak , Maitim yan si binay HAHAHA</t>
  </si>
  <si>
    <t>Di ko pa napapanood yung Only Binay HAHA Naccurious ako ??</t>
  </si>
  <si>
    <t>RT @ilda_talk: If you vote for Mar Roxas and Liberal Party remains in power, it will be SOS (same old sh*t). #NotoMarRoxas #Halalan2016</t>
  </si>
  <si>
    <t>solid naman yung pagsisinungaling ni binay sa tv ads nya, pa anghel lumabas din yung baho hay??</t>
  </si>
  <si>
    <t>Kurakot at</t>
  </si>
  <si>
    <t>Yan si BINAY!</t>
  </si>
  <si>
    <t>@jbiebshemmings nog nog pandak laki sa hirap. Yan si binay</t>
  </si>
  <si>
    <t>DJ with Mr. Mar Roxas</t>
  </si>
  <si>
    <t>#PSYPagyanig -P</t>
  </si>
  <si>
    <t>https://t.co/V4tQDPpxtd</t>
  </si>
  <si>
    <t>naBoo si binay. grabe</t>
  </si>
  <si>
    <t>Mar Roxas, I know how you feel.
Ang ma-basted.
#landiwithdignity</t>
  </si>
  <si>
    <t>HAPPY HOUR: MAR ROXAS IN IN THE HOUSE!
Nauna na si Binay, Duterte, Honasan ngayon naman si LP Bet Mar Roxas ang... https://t.co/0mjWVMFs5N</t>
  </si>
  <si>
    <t>Binay: Gago talaga ang current administration!!!</t>
  </si>
  <si>
    <t>(is part of the current administration) #PiliPinasDebates2016</t>
  </si>
  <si>
    <t>RT @ilda_talk: Overheard: PNoy spent 10billion on #APEC2015 but there is no permanent infrastructure to boast of. At least Binay has the Ma…</t>
  </si>
  <si>
    <t>TAXXXXXX MONEEEEEEEEYYYYYYY PART 2: ATTACK OF THE DARK SIDE (FT. BINAY) https://t.co/6iNCmP2dxC</t>
  </si>
  <si>
    <t>#RoxasRobredo #SwitchToMar  https://t.co/niVX7U2HBL</t>
  </si>
  <si>
    <t>Binay ng buhay ko.??????</t>
  </si>
  <si>
    <t>KAY BINAY NALANG KAYO MAGLANDI MGA PUTA https://t.co/DBA6gtSbMm</t>
  </si>
  <si>
    <t>"@janreyflores: Binay: Yucky Nognog. ?? James: Yummy Nognog!!! Agree?!! ?? #PSHROnKapamilyaBlockbuster" gosh! You dont have to say that</t>
  </si>
  <si>
    <t>TRO na inilabas ng CA laban sa suspension order ng @OmbudsmanPh kay Mayor Binay, pinagtibay ng Supreme Court. #MagandangUmagaPilipinas</t>
  </si>
  <si>
    <t>Now, this is the fear. Duterte is running. Votes will be divided between Miriam and him. Giving way for Binay to win. #PrayForPhilippines</t>
  </si>
  <si>
    <t>Yolanda, MRT. These two words remind me so much of Mar Roxas. ????</t>
  </si>
  <si>
    <t>BULLSHIT! Bat mas madaming boto kay mar roxas???? TANGINA ANO BA NAGAWA NUN?????  BUKOD SA NAGNAKAW, NANG GULO SA MONUMENTO ANO PA??????</t>
  </si>
  <si>
    <t>Badtrip ung advertisment ni binay. Bastrip</t>
  </si>
  <si>
    <t>[MEET THE PRESIDENTIABLES SERIES] VP Binay on taxation: "I will push for lowering of corporate income… https://t.co/Ps21DexxzO</t>
  </si>
  <si>
    <t>what a desperate move Mar Roxas! booo!! ?? #AyawSaDILAW</t>
  </si>
  <si>
    <t>Ay taray naman ng "Only Binay" ????</t>
  </si>
  <si>
    <t>kung si Binay, pinipilit nya na itinakwil ni Poe ang pagka pilipino nya. ikaw, pinipilit mong mahalin k ng taong alam mong di nya kaya.????????</t>
  </si>
  <si>
    <t>Palasyo kay Binay: Tinamaan ka ba ng corruption ads?</t>
  </si>
  <si>
    <t>“Tinamaan ba siya ng ad ni Mar kaya siya ang sinisisi?”... https://t.co/aWbuVMf1Ap</t>
  </si>
  <si>
    <t>can't help but wonder if binay paid for the projects he boasted on campaign ad #justasking #notvoting</t>
  </si>
  <si>
    <t>If anyone votes for Binay this coming elections, I'm cutting you off from my life bc I question your choices. 
Jk (1/16)</t>
  </si>
  <si>
    <t>I expect China to support Binay's Presidential bid. This man musn't win for the love of God.</t>
  </si>
  <si>
    <t>RT @asdasdfasdfghja: @imcessfederico nakita mo ung trend? Only binay! Hahahahahahaha utas sa mga nababasa ko eh ??????</t>
  </si>
  <si>
    <t>An open letter to Mar Roxas on cheating https://t.co/B5YrfMOwgr</t>
  </si>
  <si>
    <t>Ang pangulo ko ay si MAR ROXAS. Iretweet mo 'to within 30mins. at magkakaron ka ng SOBRE. Wag kang tumawa yung kapitbahay ko meron na.</t>
  </si>
  <si>
    <t>Nognog pandak yan si binay HAHAHAH tangnang commercial yan HAHAHAH ??????</t>
  </si>
  <si>
    <t>Nababadtrip ako sa Ad nina Binay at Roxas. NKKLK.</t>
  </si>
  <si>
    <t>ADIK pala Anak ni D30 tapos Anak nya na rape grabe pala sa Davao no.1 sa rape</t>
  </si>
  <si>
    <t>#Switch2Miriam</t>
  </si>
  <si>
    <t>#RoxasNa</t>
  </si>
  <si>
    <t>#GracePoe</t>
  </si>
  <si>
    <t>Mamili ka</t>
  </si>
  <si>
    <t>RT @williammmmmcruz: Binay na pala ako https://t.co/h4xqLdIlQs</t>
  </si>
  <si>
    <t>Mar: Daang matuwid!</t>
  </si>
  <si>
    <t>Poe: Galing at puso!</t>
  </si>
  <si>
    <t>Duterte: Patayin ko kayong lahat!</t>
  </si>
  <si>
    <t>Miriam: Puro mga bobo.</t>
  </si>
  <si>
    <t>Nognog, pandak, laki sa hirap, pero maraming nagawa di katulad ng iba. Yan si binay! Jeske hahahaha. ??</t>
  </si>
  <si>
    <t>These Binay campaign commercials are so annoying. Lol he's also owning up to his "Nognog" title. I hate you, I hope you don't win.</t>
  </si>
  <si>
    <t>Retweeted JN MRGRT (@jamnanadae):
"Kids are not props. Do not use them for your desperate motives"
DUTERTE TILL THE END</t>
  </si>
  <si>
    <t>Once Mar Roxas won ito na ang simula na babagsak ang Pilipinas. ????????</t>
  </si>
  <si>
    <t>Seeing anti-Duterte statements make me feel like they could be pro-Binay/Poe. So mas pipiliin niyo ang corrupt at di legit na citizen? Smh.</t>
  </si>
  <si>
    <t>@rochellehope23 bwas icontinue ang partial unofficial counting. Turn out of votes ni. Bwas si mar roxas na na no.1 ??</t>
  </si>
  <si>
    <t>Yan si Binay. ????????????</t>
  </si>
  <si>
    <t>Duterte is merely Binay's attack dog. It's funny how the Dutertards aren't seeing this. Puro lang si Mar ang binabanatan.</t>
  </si>
  <si>
    <t>@siegfredsalise Only Binay for President. Hahahaha</t>
  </si>
  <si>
    <t>Kalokohan mo, Binay. Mangungurakot ka lang.</t>
  </si>
  <si>
    <t>Duterte will run, so pano si Santiago? Di ba pwedeng dalawa? ;( #Duterte2016</t>
  </si>
  <si>
    <t>LOOK: Libing na lang, gagamitin pa sa pulitika. Ganyan si Jojo Binay. Maski patay, gagamitin para sa ambisyon. https://t.co/EH41BQmOYU</t>
  </si>
  <si>
    <t>@akciremasuda @cayraberry oo nga e tas si Binay tumakbo pa rin kay nangurakot na ng sobra grabe hahahahahahahaha ??????</t>
  </si>
  <si>
    <t>Poe, hindi pinilit si Duterte na gawin siyang VP https://t.co/K1ElidsptQ</t>
  </si>
  <si>
    <t>Ano ba ang mga issues na naibato kay Miriam? May sakit? Baka mamatay?</t>
  </si>
  <si>
    <t>Even Duterte or Binay or Poe can die anytime. #PiliPinasDebates2016</t>
  </si>
  <si>
    <t>Parang nangongonsensya yung commercial ni Binay ?????? Edi wow! ??</t>
  </si>
  <si>
    <t>Pero nakakasawa na, Binay nanaman Mayor ng Makati ????</t>
  </si>
  <si>
    <t>Not surprising how support for VP Binay is weakening. People don't want someone who would steal from them.</t>
  </si>
  <si>
    <t>RT @caloweks: "Only Binay, only Binay sino ba ang may nagawa na" shutek ilang commercial ba meron ka?! #lss</t>
  </si>
  <si>
    <t>BINAY /bee-nay/ (noun): an undeniably corrupt official #PHVote  https://t.co/E6qHg3W1yR</t>
  </si>
  <si>
    <t>Goya Binay lol @ Father Selga Street, Davao City https://t.co/hHzsUL6Ccq</t>
  </si>
  <si>
    <t>#Duterte The peoples choice walang hinahakot c Hakot POE Queen</t>
  </si>
  <si>
    <t>@TriaMonte binay who.....  #ALDubEBTamangPanahon</t>
  </si>
  <si>
    <t>RT @rapplerdotcom: Vice President Jejomar Binay: No conditions on UNA 'guest candidates'</t>
  </si>
  <si>
    <t>This and more on #ThewRap: https://t.co/hod8sLqFJs</t>
  </si>
  <si>
    <t>Masasapak ko TV namin dahil sa ad ni binay</t>
  </si>
  <si>
    <t>Di baleng di manalo si DU30 wag lang kame dadayain! Naku MarRoxas!WAg mung balakin ??????</t>
  </si>
  <si>
    <t>#ALDUBLoveLock</t>
  </si>
  <si>
    <t>Stop being proud of Makati, Binay. Please, vice president ka ng BUONG Pilipinas hindi ng makati lang.</t>
  </si>
  <si>
    <t>Poe-Escudero tandem returns to Negros Occidental</t>
  </si>
  <si>
    <t>https://t.co/ugJ406TPyt</t>
  </si>
  <si>
    <t>@bromanceMD anyway good to see this forecast having Binay with the lowest.</t>
  </si>
  <si>
    <t>Poe opened up her statement by name-dropping her father. weak, real weak. #PiliPinasDebates2016</t>
  </si>
  <si>
    <t>Tuwang-tuwa na si Binay niyan. Puro sabit ang AMLAC eh. ?? #senatehearing</t>
  </si>
  <si>
    <t>Yeah, Vice President Binay visited us. https://t.co/6F1d1iRHAw</t>
  </si>
  <si>
    <t>Binay: Binay: I am open to changing the Constitution for foreign investments, amendments to BOT law. 
#PHvote</t>
  </si>
  <si>
    <t>Upgraded lahat ng plano sa bansa ni VP Binay</t>
  </si>
  <si>
    <t>Mar + Poe against Duterte? Nako SWAYANG POE. #DuterteTillTheEnd #DuterteForPresident #Duterte2016</t>
  </si>
  <si>
    <t>#MarRoxas satsat ng satsat eh wala namang ginawa kng alam nman nya saan pwde bumili ng droga.. https://t.co/iOkBXUbt4a</t>
  </si>
  <si>
    <t>Cong. Erice: Tahimik na nagtrabaho? Hindi siya (VP Binay) nagtatrabaho, siya ay nangangampanya. Nagtatrabaho siya para sa kanyang sarili</t>
  </si>
  <si>
    <t>Hay naku Binay naghahanap ng kakampi :( https://t.co/iJsIGqIuFi</t>
  </si>
  <si>
    <t>Duterte for the Win ! And Poe naunahan na si Mar ???? #Election2016</t>
  </si>
  <si>
    <t>Dami namang commercial nitong si Binay.</t>
  </si>
  <si>
    <t>Poe's "bilang babae/bilang nanay" is as irritating as hearing Mar's "daang matuwid" and Binay's "ganito kami sa makati"
Puñetaaah</t>
  </si>
  <si>
    <t>[NATION] Did VP Binay lie in campaign ad? Trillanes turns tables on Veep https://t.co/kv48cxcrN0 | via ABS-CBN News</t>
  </si>
  <si>
    <t>RT @Jemeeeee_: nakaka-putangina yung tvc kay binay.??</t>
  </si>
  <si>
    <t>Napa 'hay' na lang ako sa bagong ad ni binay eh ??</t>
  </si>
  <si>
    <t>putang ina nito ni Mar Roxas, daming sinasabi tungkol sa corruption pero isa siya sa mga corrupt! ibigay mo yung pondo sa Tacloban! tado ka!</t>
  </si>
  <si>
    <t>teka nga, bale pipiliin nyo si Duterte over Santiago? naloko na</t>
  </si>
  <si>
    <t>This is the reason why my skin is now the same as Binay's. Huehue https://t.co/xJP5IHxxCC</t>
  </si>
  <si>
    <t>Dark ages ahead: Mar says PH is doomed if Binay wins https://t.co/UgnHH02EnR https://t.co/VXDS2W2wKj</t>
  </si>
  <si>
    <t>Naki usap si roxas na mag usap sila ni poe natatakot kase sya alam na nyang may pag asang manalo si Duterte.</t>
  </si>
  <si>
    <t>TBH nagtrend pa si Binay sa bago niyang TV ad -_- #KMJS11</t>
  </si>
  <si>
    <t>Binay takes campaign to Laguna, former ER Ejercito bailiwick: Vice President Jejomar Binay spen... https://t.co/zWAenv6EYC (via Inquirer)</t>
  </si>
  <si>
    <t>Ay parang nakakaasar yung advertisement ni binay :/</t>
  </si>
  <si>
    <t>Mar Roxas camp: Poll results ‘discouraging’ but fight goes on https://t.co/2aMkmQTbzF #PHVote https://t.co/4keXLiAj4Z</t>
  </si>
  <si>
    <t>"bakit dahil kay Binay.." ABAY EWAN KO, LA AKOM PAKE ?? #TakboDuterte</t>
  </si>
  <si>
    <t>MAR ROXAS PWEDE BA!! ??</t>
  </si>
  <si>
    <t>I see a lot of people waving as we cross Panay river (couldn't take a video ?? #RoxasRobredo</t>
  </si>
  <si>
    <t>@MARoxas if ur calling for Poe dont use the media. waste of time ka. use your sun cellular phone. give me ur nbr bilhan kita ng unlicall ??</t>
  </si>
  <si>
    <t>RT @anthonyvcortez: Roxas, Binay. Mamatey?! ??</t>
  </si>
  <si>
    <t>Bet ko yung Fact-Shit Pa More kay Binay. Bagay na bagay! ?? https://t.co/U7Fkz9ys7t</t>
  </si>
  <si>
    <t>RT @serjordy: PUNYETA YUNG NEW ADS NI BINAY! -_- 
ONLY BINAY? YEAH ONLY BINAY! NOGNOG, PANDAK, LAKI SA HIRAP PERO KURAP!</t>
  </si>
  <si>
    <t>kapag si binay at poe umatras.. alam na.. may magaganap na malaking dayaan. #DuterteForPresident</t>
  </si>
  <si>
    <t>Alam kasi ni Roxas n nangunguna sa survey sina Duterte at Marcos kaya natakot. Haha! #AyawSaDILAW</t>
  </si>
  <si>
    <t>Ligayang dating ni VP Binay</t>
  </si>
  <si>
    <t>#MambobolangDuterte.</t>
  </si>
  <si>
    <t>RT @jobdeleon: Two possibilities:</t>
  </si>
  <si>
    <t>2. Money is from legit campaign donations. Tha…</t>
  </si>
  <si>
    <t>In the next hour or two, you will be seeing a significant increase on poe's votes and du30's lead will decrease.</t>
  </si>
  <si>
    <t>Good Morning! Are we going to talked about Mar Roxas being desperate again, or for one last time? This is Presidency not Reality Show. Lol</t>
  </si>
  <si>
    <t>Alma Moreno OK despite being bashed over TV interview: Binay #Halalan2016 https://t.co/jDFU5UMVem https://t.co/IGldM760LE</t>
  </si>
  <si>
    <t>BIG shock for Mar Roxas, big businessmen chose Duterte as President~SHARE https://t.co/Hd2ingq4xx</t>
  </si>
  <si>
    <t>Why did Binay, Poe, Roxas, Santiago snub #TheLeaderIwant forum? – voters https://t.co/2HOcgtB8WO #PHVote https://t.co/cS7AJVsnGz</t>
  </si>
  <si>
    <t>VP Binay has a big chance of winning</t>
  </si>
  <si>
    <t>Nakita nyo ba ung bagong "paid ads" questioning Binay?? Ang galing, LP. Tsk.</t>
  </si>
  <si>
    <t>@AlvivOrpilla hahahha grabe di kaya mabait si binay !! Anong magagawa ng sorry mo ? Nasaktan na ako ! ?? huhubels hahahahhaha jk ??????</t>
  </si>
  <si>
    <t>@maracepeda @VPJojoBinay @gringo_honasan @rapplerdotcom Have a good morning, VP Binay! #OnlyBinayPriority4Ps</t>
  </si>
  <si>
    <t>Highlights of VP Binay's statements in the "A GE Conversation with a National Leader: A Forum on… https://t.co/BpKXzwath9</t>
  </si>
  <si>
    <t>Wtf benta kay binay ahahhahahahahahahahahaha https://t.co/7hb1X5tBqT</t>
  </si>
  <si>
    <t>Hmm... After sirain si VP Binay nung manguna s Survey before ngayon naman si Sen. Poe? Halatang-halatang sinasadya nu? Haha..</t>
  </si>
  <si>
    <t>Bakit di makasagot si Binay ng yes or no dun s tanung na kung ikukulong si duterte #LessTeenMoreKingDJP</t>
  </si>
  <si>
    <t>#ShowtimeFreshStart</t>
  </si>
  <si>
    <t>6. #AintNoOther4thImpact 7. Only Binay 8. BATB 9. PH 2016 10. Ateneo  2015/11/22 03:33 PHT #trndnl … https://t.co/UfpANONpPA</t>
  </si>
  <si>
    <t>Dedma sa Hema. Sino sisipagin sayo Sir Binay??</t>
  </si>
  <si>
    <t>VP Binay traces roots on 73rd birthday https://t.co/DZEXuKoYOx https://t.co/oCwYqXNju1</t>
  </si>
  <si>
    <t>So many people angry at Mar Roxas... hmmm... #GodSaveOurDemocracy</t>
  </si>
  <si>
    <t>Bakit kaya hindi na lang kay Duterte nanawagan si Mar? Natatakot na siya kaya kay Poe nalang? Hahaha #AyawSaDILAW Roxas to Poe</t>
  </si>
  <si>
    <t>Bringing him down? No! You just bringing him higher! Crab mentality will not affect him. Ahahah patawa kayo!</t>
  </si>
  <si>
    <t>Sabik na sabik maging presidente tong mar roxas na to. Akala mo naman makakagawa siya ng maganda sa pilipinas. Letse! #AyawSaDILAW</t>
  </si>
  <si>
    <t>Mar Roxas versus Jojo Binay:The differences are profound.</t>
  </si>
  <si>
    <t>https://t.co/qjFx0Oihp7 https://t.co/GuxOAb7NKg</t>
  </si>
  <si>
    <t>Wag ako binay, hindi ako uto kagaya nila. Lol ????</t>
  </si>
  <si>
    <t>Sa sobrang galing ni Mar Roxas miski yung machine na ginagamit para bumoto ay binoboto rin siya. ??</t>
  </si>
  <si>
    <t>It's a battle between DU30, Poe and Roxas for Presidency. Who do you think will win?
#HalalanResults
Thank You GMA</t>
  </si>
  <si>
    <t>Pwede ba Binay...
Stop forcing your suckage on me, you tired Hag 
#ALDUBPreparePaMore</t>
  </si>
  <si>
    <t>Bad news for Binay #VoteJamesFPP #KCA  https://t.co/MK5hrdTeiE</t>
  </si>
  <si>
    <t>RT @micahmunoz23: Ilonggos are solidly behind Mar Roxas and Leni Robredo ??????  https://t.co/bUFCWC7gm5</t>
  </si>
  <si>
    <t>Hoy Binay! Talent fee ni James Reid! Wag mong kalimutan! #PSHROnKapamilyaBlockbuster</t>
  </si>
  <si>
    <t>"Change is coming"
Ang ibig sabihin ba nito ay kapag maging presidente si Du30, matututo kayo rumespeto ng kapwa?
Pero sa ngayon hindi pa?</t>
  </si>
  <si>
    <t>Binay: You are a crazy maniac who doesn't respect women and doesn't deserve to be president. @cnnphilippines</t>
  </si>
  <si>
    <t>Bakit dahil kay Binay...' -Aba syempre, madami kasi nakurakot na pera!</t>
  </si>
  <si>
    <t>May points daw yung performance noong #PiliPinasDebates2016 at panalo si Mar Roxas dun.</t>
  </si>
  <si>
    <t>Bigyan ng 7M votes! #Election2016 #HalalanResults ??</t>
  </si>
  <si>
    <t>@ince_monstere @LacostaNeo may sumpa ka ni binay!!!</t>
  </si>
  <si>
    <t>@cheyenneraven26 Pero di tulad nga iba, maraming nagawa (?) Yan si Binay. Hahahhaha</t>
  </si>
  <si>
    <t>Fvck Mar Roxas!</t>
  </si>
  <si>
    <t>Isang Mensahe Mula Kay Zeneida Quezon Avanceña Para Kina Mar at Leni https://t.co/7rT9QV5GuU #RoxasRobredo</t>
  </si>
  <si>
    <t>@viatality being a human rights lawyer doesn't mean she can an efficient leader. Si Binay nga abogado ehh.</t>
  </si>
  <si>
    <t>Pimentel to Roxas camp: Stop Duterte attacks #Eleksyon2016 https://t.co/wsqI0wJJ2J https://t.co/rPhTIAvqlw</t>
  </si>
  <si>
    <t>Binay trains gun on Poe https://t.co/zbEXR0SzEz</t>
  </si>
  <si>
    <t>Poe camp fires back at Duterte https://t.co/hYRi9sYVXv</t>
  </si>
  <si>
    <t>Grabe na anG Lait kay binay</t>
  </si>
  <si>
    <t>“@geromebae21: Susunod: Tatalakayin ang issue sa Hacienda Binay.</t>
  </si>
  <si>
    <t>Sa pagbabalik ng...</t>
  </si>
  <si>
    <t>#WantedPresident KapusoBrigade”</t>
  </si>
  <si>
    <t>Roxas: This the fight for decency. ,. Anyare??? DUTERTE OR NOTHING</t>
  </si>
  <si>
    <t>RT @teamKATHNIEL: In between two gentlemen; Daniel Padilla and Mar Roxas. https://t.co/4A2mcMmhvi https://t.co/tr0lqHOzf9</t>
  </si>
  <si>
    <t>Kupal si mar kupal din si binay. Hahaha</t>
  </si>
  <si>
    <t>Post shared: When it comes to VP Binay, Taberna pretends not to see any evidence (even if evidence is... https://t.co/nLuRhCAFFy</t>
  </si>
  <si>
    <t>tularan mo si binay pak u????</t>
  </si>
  <si>
    <t>Saw ABS-CBN plugging Mar Roxas in its evening news program. In a PUV on the way to work of all places. Big media: Part of the problem.</t>
  </si>
  <si>
    <t>Grabe kayo kay binay ????</t>
  </si>
  <si>
    <t>RT @ericarreza: Only Binay could be killed by #Duterte after #Halalan2016 ?? https://t.co/w7MVmITHNR</t>
  </si>
  <si>
    <t>Si VP Binay Isa po kayong magandang example ng isang tao na galing sa hirap at nag sikap para umangat sa buhay #MambobolangDuterte</t>
  </si>
  <si>
    <t>May pinapatamaan ba si Mar Roxas sa bago nyang Political Advertisement? Halos lahat sapol eh. Tssshh. ??</t>
  </si>
  <si>
    <t>Fuck you ninyo Mar Roxas!??</t>
  </si>
  <si>
    <t>yung change na hnhanap mo, simulan mo na now! sa sarili mo! MAR ROXAS NATION RORO RISING #Halalan2016</t>
  </si>
  <si>
    <t>No to Leni Robredo + No to Mar Roxas + No to Aquino Administration – Let go of toxic people</t>
  </si>
  <si>
    <t>UNA says Malacañan is laying the foundation for cheating their candidate, Vice-President Jejomar Binay https://t.co/r1YkqTh603 | via CNN P…</t>
  </si>
  <si>
    <t>Let's show the world that it will be a MAR ROXAS NATION on Monday! https://t.co/s1Eo1RTeI3</t>
  </si>
  <si>
    <t>UNA confirms Binay’s senatorial slate https://t.co/8xOVoCQDZb | @MJcayabyabINQ #VotePH2016 https://t.co/X4GhtcjEio</t>
  </si>
  <si>
    <t>bagon ADS ni Mar Roxas... https://t.co/KTZyDWp1xu</t>
  </si>
  <si>
    <t>ITULOY PO NATIN ANG ADHIKAIN NG PARTIDO LIBERAL. MAR ROXAS/LENI ROBREDO ANG IBOTO. https://t.co/405kHjTTOY</t>
  </si>
  <si>
    <t>@gmanews @VPJojoBinay ang hirap jn damay ang family ni VP Binay lahat cla sinisiraan para lng bumaba ang voters ni VP. #OnlyBinayUNAsaIlocos</t>
  </si>
  <si>
    <t>Nognog, pandak, laki sa hirap, yan si Binay  https://t.co/L55xQYZcou</t>
  </si>
  <si>
    <t>Sino bang creative dep't. ng TVC ni Binay, si Vice Ganda?</t>
  </si>
  <si>
    <t>As always, annoying na naman ang bagong campaign ad ni Binay. ??????</t>
  </si>
  <si>
    <t>Mike: meron daw po kayong....</t>
  </si>
  <si>
    <t>Binay: ha ha ha</t>
  </si>
  <si>
    <t>Mike: di pa po ako tapos tumatawa na kayo.</t>
  </si>
  <si>
    <t>Shet si Sir Mike hahahaa</t>
  </si>
  <si>
    <t>Basag. #WantedPresident</t>
  </si>
  <si>
    <t>Sana ang bungad ng news bukas. Nagbigti na si Mar Roxas!?? Puta! Pano ka Naging pangatlo. #DayaangDILAW .</t>
  </si>
  <si>
    <t>Miriam na ko eh, wag mo na guluhin desisyon ko duterte haha
#Duterte2016</t>
  </si>
  <si>
    <t>Para kang si Binay, imbis na linawin at sagutin ang isyu, nagdadrama na inaapi .</t>
  </si>
  <si>
    <t>The #Makati business district is run by the Binay clan, now under investigation for corruption in the… https://t.co/FBE1KPmkdB</t>
  </si>
  <si>
    <t>Binay political ad #ALDUBFixedMarriage</t>
  </si>
  <si>
    <t>Okay binabalita na po sa 24 oras ang pagkagisa ni Binay. Hahaha</t>
  </si>
  <si>
    <t>Presidential Debate in a bit. Who's your President?</t>
  </si>
  <si>
    <t>A. Poe</t>
  </si>
  <si>
    <t>B. Duterte</t>
  </si>
  <si>
    <t>C. Santiago</t>
  </si>
  <si>
    <t>D. Binay</t>
  </si>
  <si>
    <t>E. Roxas</t>
  </si>
  <si>
    <t>F. Undecided</t>
  </si>
  <si>
    <t>Desperado moves ang kasuhan si Sen. Grace Poe dahil questionable ang pagiging Pilipino nya #SONA</t>
  </si>
  <si>
    <t>Wala kang pinag-iba sa mga trapo, Grace Poe. For that, you've lost my vote :( https://t.co/wvyhpzl38C</t>
  </si>
  <si>
    <t>‘Team Rama, not BO-PK, behind Binay streamer’ | via @santinoCDN https://t.co/nPh6o6KZzc</t>
  </si>
  <si>
    <t>@craziemjey @rachelgianna_ ipagdasal mong manalo siya sa daya. Si Mar Roxas yan e</t>
  </si>
  <si>
    <t>Hahahahaha Pakyu ni Binay ???? https://t.co/XuLhFZEFVH</t>
  </si>
  <si>
    <t>Binay's staff are giving away these Black Smiley Binay fans. Critics call Binay Nognog (short, dark) | @Joyceilas https://t.co/5z3HvDSIIf</t>
  </si>
  <si>
    <t>That anti-duterte ad shows unfair manner. That issue regarding votes for duterte credited name of roxas in pcos is unjustness. I'm so pissed</t>
  </si>
  <si>
    <t>Si @senmiriam lang maaasahan sa debate. Puro pamemersonal sina Poe, Binay, Roxas at Duterte! #Miriam2016 #TeamEXO https://t.co/7SZ4lCARhy</t>
  </si>
  <si>
    <t>RT @hanselFitNright: Omg maputi pala si binay ???? hahaha</t>
  </si>
  <si>
    <t>@aisaraaap ulol! Hahaha. Pero Binay pa rin beh.</t>
  </si>
  <si>
    <t>VP Binay para sa pagbabago</t>
  </si>
  <si>
    <t>@JobBinay14 @jeenetics @leannpls binay eh HAHAHAHAHA ??</t>
  </si>
  <si>
    <t>Poe, Miriam, Roxas and Duterte? Hmm. Mabigat ang laban! ????</t>
  </si>
  <si>
    <t>Napagpiyestahan ako sa mga haters ni Vice Pres. Binay. Hahahahahahaha! Idc ??</t>
  </si>
  <si>
    <t>#binayforpresident… https://t.co/WD0AVTgsr3</t>
  </si>
  <si>
    <t>OUR PRESIDENT! #PHVotePOE https://t.co/n58Czr4v2d</t>
  </si>
  <si>
    <t>Deserve ni Miriam ang 2nd or 3rd place!! Si MAR ROXAS dapat ang kulelat eh !!! ??????????????????</t>
  </si>
  <si>
    <t>Poe to Binay: "Yes, I lack experience...in stealing" HAHAHAHHAHAHA BURN https://t.co/sTx5PWqpfe</t>
  </si>
  <si>
    <t>NANAY NAMAN OOOOHH DONT US BINAY</t>
  </si>
  <si>
    <t>NAKAKAINIS YUNG MANGANGAMPANYA PARA MAGPARINIG GUYS ILANG BESES KONG MINURA SI MAR AT BINAY SA TV</t>
  </si>
  <si>
    <t>Presidential Debate na bukas! ?? Sana makita ko si Duterte o kaya si Poe! ????</t>
  </si>
  <si>
    <t>Prayer trumps panic. Every. Time. I VOTE ROXAS #Halalan2016 Mar Daang Matuwid RORO RISING</t>
  </si>
  <si>
    <t>With #BayangMatuwid it's time to put the good in action! #RoxasRobredo</t>
  </si>
  <si>
    <t>Nilalait ni binay sarili nya.</t>
  </si>
  <si>
    <t>Nasa VMUF daw si Mar Roxas? Ahe.</t>
  </si>
  <si>
    <t>@AlexLachica13 bobo niya ah, natural pera ng bayan gagamitin kaya nga may tax eh XD alangan pra ni binay eh di nagdildil ng asin si binay.</t>
  </si>
  <si>
    <t>Bakit nga ba takot sila sa Duterte Presidency? Roxas to Poe</t>
  </si>
  <si>
    <t>Mahirap maging Tanga sa mundo Mar Roxas  Buti buhay ka pa ngayon. HAHAHA. nakakapagtaka. :D https://t.co/umCgDLPWqs</t>
  </si>
  <si>
    <t>Mar Roxas Leni Robredo https://t.co/o7W8EkIlQP</t>
  </si>
  <si>
    <t>Leni o Bongbong.okay na. basta wag lang maging Aquino-Binay ang tandem nila</t>
  </si>
  <si>
    <t>RT @rapplerdotcom: Mar Roxas is in the studio! We start our interview in a few minutes! Tweet us your questions!</t>
  </si>
  <si>
    <t>LIVE: https://t.co/0q5ys5…</t>
  </si>
  <si>
    <t>24)jejomar binay ads #ALDUBMissingRing</t>
  </si>
  <si>
    <t>di ko maalala kung natanong kay binay ang tungkol sa west philippine sea row. di ko rin maalala kung ano ang sagot niya. #WantedPresident</t>
  </si>
  <si>
    <t>Bakit makukulong si Pnoy at Roxas if ever manalo si Duterte? Duh! dahil sa Treason, graft and corruption,... https://t.co/zymYClGdLx</t>
  </si>
  <si>
    <t>Sa Pilipinas pag mahirap ka at may ginawa kang krimen kulong ka. Pero pag mayaman ka mapapaikot mo ang batas db Jun Jun Binay?</t>
  </si>
  <si>
    <t>guys, eto ung vid na ginamit pati mga bata. tsk!
https://t.co/JJkyusg4Xz via @youtube
#DU30 #DuterteTillTheEnd #DUTERTEpresidenteKO</t>
  </si>
  <si>
    <t>Ombudsman's decision a 'calculated attack,' says Binay camp - Philippine Star https://t.co/l3I0cGf0rm</t>
  </si>
  <si>
    <t>Mar Roxas: "I can look at you straight in the eye, Leni and I won’t let you down." https://t.co/IRpgVGvOm5 #RoxasRobredo #SwitchToMAR &amp;amp; Leni</t>
  </si>
  <si>
    <t>@MgaPinoyPatama Duterte yan. Hndi Roxas. Duterte ang pinindot ko Roxas ang nacheck! hyy.</t>
  </si>
  <si>
    <t>NOGNOG, PANDAK, LAKI SA HIRAP. PAKI KO NAMAN KUNG ULIKBA, UNANO AT DUKHA KA?! TANGINA BINAY TUMIGIL KA NGA!</t>
  </si>
  <si>
    <t>Tinawag ni mama na nurse si Poe dahil sa outfit niya. Very wrong Mama HAHAHAHAHAH #PiliPinasDebates2016</t>
  </si>
  <si>
    <t>Binay wag puro bunganga, gamitin ang utak. #PiliPinasDebates2016 #MIRIAM2016 #MiriamPaRin  MIRIAM 2016 PH</t>
  </si>
  <si>
    <t>Maraming tao na akong nakakausap na ayaw kay Mar at Binay. Mga iniisip baka si Grace. Pero lumalaki ang Duterte block. 2016 excitemet</t>
  </si>
  <si>
    <t>binay nognog</t>
  </si>
  <si>
    <t>Duterte's decision to run for President was only conditioned upon the ruling of the Senate Electoral Tribunal declaring Poe as natural born</t>
  </si>
  <si>
    <t>Duterte: Presidenteng nagmumura.</t>
  </si>
  <si>
    <t>Roxas: Presidenteng mumurahin natin.</t>
  </si>
  <si>
    <t>#Election2016 #DayaangDILAW</t>
  </si>
  <si>
    <t>I dont Binay. I hit him re-corruption issues/lies he's been peddling.But never ko siya minura, sinabihan ng babatukan/sasaktan. #DiAkoBastos</t>
  </si>
  <si>
    <t>RT @schwarmmysays: BASED SA NANALO NGAYON!!! MANANALO SI BINAY SA ELECTION!!!!!</t>
  </si>
  <si>
    <t>#NEWSROOM5 | SASAKYAN NI VP BINAY, ILIGAL DAW NA NAKA-PARK SA SEMENTERYO @DSJester @anapuod @deeyaki https://t.co/d5JudpxmUv</t>
  </si>
  <si>
    <t>@EricWendy24 ?? Pag naging Binay-level nognog din si Kris, maybe then she can say quits na. ??</t>
  </si>
  <si>
    <t>Ang laking kawalan ng Pilipinas at Pilipino ang hindi nila pagboto kay Mar Roxas.</t>
  </si>
  <si>
    <t>Me personally got depressed. I can't imagined. How sad.??</t>
  </si>
  <si>
    <t>Panahon na! Mar at Leni na! #RoxasRobredo tayo para sa pamamahalang matapat at di corrupt! ??????</t>
  </si>
  <si>
    <t>Grabe truly ang pandaraya!!! Meron dito samin binoto duterte pag dating sa resibo roxas lumabas puta!!! #Election2016</t>
  </si>
  <si>
    <t>ANTI MAR ROXAS TV AD! OH YAN GINAWAN KO NA RIN KAYO PARA MASAYA! HAHAHAHAHAHAHA @MARoxas @ABSCBNNews #Halalan2016 https://t.co/agnPI2aYuy</t>
  </si>
  <si>
    <t>WAG POE iboto ang sinungaling</t>
  </si>
  <si>
    <t>#DUTERTEpresidenteKO ???? Cayetano VP Ko https://t.co/L9Cjh7HPhU</t>
  </si>
  <si>
    <t>#BREAKINGNEWSNOW:Mar Roxas calling on Grace Poe to talk. "This is for unity. Mag-usap tayo" (via @iamkarendavila) #OnlyInThePhilippines</t>
  </si>
  <si>
    <t>Ang drama naman ni Mar Roxas: WALA SIYANG DRAMA!</t>
  </si>
  <si>
    <t>#ediwow #pulitikonganaman ??</t>
  </si>
  <si>
    <t>Si VP Binay lang ang tinututukan ang kahirapan kumpara sa ibang puro pangungurakot lang ang iniintindi #OnlyBinayMayMagagawa</t>
  </si>
  <si>
    <t>*binay tv ad flashes on tv screen*</t>
  </si>
  <si>
    <t>*switches tv off for a moment*</t>
  </si>
  <si>
    <t>Partial, unofficial results 
DU30 - 7M
POE - 4M
ROXAS - 3M
BINAY - 2M
MDS - 700K
#Election2016</t>
  </si>
  <si>
    <t>Mar Roxas is the Donal Trump of the Philippines ????</t>
  </si>
  <si>
    <t>Takot na ba mga kalaban ni digong? Lalo ka na mar roxas ?? #DuterteTillTheEnd</t>
  </si>
  <si>
    <t>Give it up #Binay.  https://t.co/IdEhYjHc1n</t>
  </si>
  <si>
    <t>Sad to think that if Duterte wins, it's all rooted on the simple fact that Grace didn't want to wait another 6 years for her rightful turn ??</t>
  </si>
  <si>
    <t>I think Mar Roxas will withdraw his candidacy.</t>
  </si>
  <si>
    <t>Grace Poe here. She didn't answer questions from media. | @InaAndolong https://t.co/IgCYgjrgxM</t>
  </si>
  <si>
    <t>GRABE DIKIT LABAM NI DUTERTE AT ROXAS ????</t>
  </si>
  <si>
    <t>May naaamoy ako ????</t>
  </si>
  <si>
    <t>... Not defending Duterte, but was outraged on how children was used in a very twisted way.</t>
  </si>
  <si>
    <t>Both say they were not campaigning. Roxas, Binay visit Lando-hit Nueva Ecija via @rapplerdotcom https://t.co/tpAzewecWO
#PHvote</t>
  </si>
  <si>
    <t>Magandang Laban to BINAY tsaka POE</t>
  </si>
  <si>
    <t>Di ako natulog kasi baka pagising ko si Binay na presidente. Huehue</t>
  </si>
  <si>
    <t>My vote is for Mar Roxas. 
He has a plan, a platform, a vision for our country and every Filipino family.</t>
  </si>
  <si>
    <t>From 1 to Mar Roxas,gaano kafucked up ang eleksyon?</t>
  </si>
  <si>
    <t>Hindi ka makapag post na masaya ka para kay duterte kasi mabubuking ka, ang utos kasi sa inyo ng mayor, roxas kayo ??????</t>
  </si>
  <si>
    <t>Siguro nakalimutan nating tao lang din sila. Masyaso silang nalait. Masyaso silang pinaulanan ng putik. Salamat Roxas, Binay, Poe, Def-San</t>
  </si>
  <si>
    <t>Kung hindi man manalo si Miriam o Duterte sana naman wag si Roxas ang manalo :(</t>
  </si>
  <si>
    <t>#Binay made the strategic mistake of anchoring his whole campaign on underestimating the Filipino voter. Loser! https://t.co/YvU6hOrV3Z</t>
  </si>
  <si>
    <t>RT @TheGabeGatsby: Binay actually had the guts to spin the insult "nognog" to his advantage. Props to his publicist. But still, fuck you bi…</t>
  </si>
  <si>
    <t>RT @mongualvez: Rey Langit, isinantabi ang pagiging senatorial candidate, at nanguna sa pagtatanong kay VP Binay, sa isang forum. https://t…</t>
  </si>
  <si>
    <t>Shet meron po dito sa bonfal, Duterte binoto tas Roxas lumabas!!!!! ?????? SABI KO NA EH. ??????????????????</t>
  </si>
  <si>
    <t>@rapplerdotcom 4P Ni Binay; Pagdarambong,Pagtanggi,Pagtago ng Yaman,Putik??</t>
  </si>
  <si>
    <t>kung ako sainyo iboto nyo na sa darating eleksyon si VP Binay dahil may ginhawa dala siya at pagbabago</t>
  </si>
  <si>
    <t>GRACE POE AY DAKILANG SINUNGALING https://t.co/CYhAaOLgLK</t>
  </si>
  <si>
    <t>Ang galing sumagot ni Poe sa 24 Oras. Barado agad si Roxas. Nagmukhang takot na takot ang LP sa Administrasyong Duterte! #TVPatrol #Halalan</t>
  </si>
  <si>
    <t>@interaksyon allegations nanaman to kay VP tsk! #OnlyBinayInMakatiSanKaPa</t>
  </si>
  <si>
    <t>Si VP Binay ang solusyon sa kahirapan ng bansa #OnlyBinayParehoTayo</t>
  </si>
  <si>
    <t>Putangina lang ng nognog ad ni Binay</t>
  </si>
  <si>
    <t>It turns out DU30 isnt aware of the statement issued by PDPLaban earlier Hes still not sorry for the rape joke</t>
  </si>
  <si>
    <t>Kapatid ko naging nognog gawa ng intrams. Inaasar tuloy namin ng parang binay commercial. Nognog, pandak, laki sa hirap HAHA</t>
  </si>
  <si>
    <t>RT @ONEPHILIPPINES: VP Binay’s role in APEC: Vice President Jejomar Binay urged political parties to set aside differences during ... https…</t>
  </si>
  <si>
    <t>Kung kay Mar or Binay kaya nangyare kay Duterte sa UPLB. Magiging rude pa din kaya yung stud? #Election2016</t>
  </si>
  <si>
    <t>Natatawa nalang ako sa commercial ni Mar Roxas e.</t>
  </si>
  <si>
    <t>Korina: #MarRoxas wears tattered shirts at home https://t.co/KgoCsUXjYP | @inqmindanao #VotePH2016 https://t.co/waQ0NIWxyX</t>
  </si>
  <si>
    <t>Ang issue masyado ni Binay kay Poe. Sa totoo lang, choice niya naman talaga yun noon. Tsk. #PiliPinasDebates2016</t>
  </si>
  <si>
    <t>dito sa amin walang Duterte ?? Poe and Santiago lang. ????</t>
  </si>
  <si>
    <t>@JoeyVillarinte I seem to remember Zamora helicopter also used 2 take aerial shots of hacienda Binay but @rexsorza says iba pa ang tinutukoy</t>
  </si>
  <si>
    <t>Binay camp not aware of AMLC report on alleged infra kickbacks: CANDON City, Ilocos Sur — The c... https://t.co/SPWRXAmqHE (via GMA News)</t>
  </si>
  <si>
    <t>Oh shut up binay! Andaming jeep na byaheng makati kanina noh! Pwede ba! Kaloka ka! ??</t>
  </si>
  <si>
    <t>OFW who ‘voted for Duterte but got Roxas in receipt’ not a registered voter https://t.co/FXlnTG5L0F</t>
  </si>
  <si>
    <t>walang iwanan para kay VP Binay #OnlyBinayBFF</t>
  </si>
  <si>
    <t>@rachelgianna_ @craziemjey ok nang mangkukulam, wag lang Mar Roxas. HAHAHAHAHAHA</t>
  </si>
  <si>
    <t>Low yield mar roxas, naungusan pa ni binay haha oops pero wag masyado kampante!!! Things happen when you least expect them!</t>
  </si>
  <si>
    <t>Samahan daw kayo ni Mar Roxas sa tu-WEED na daan lol</t>
  </si>
  <si>
    <t>Jusko, si Mar Roxas ieendorse nya. Pano na yan, haha.
#PSYYanig  https://t.co/ld392RnGC1</t>
  </si>
  <si>
    <t>Daniel Padilla endorsing mar roxas ?? https://t.co/QV85RpbP1k ©</t>
  </si>
  <si>
    <t>"@ANCALERTS: Vice Pres. Binay wants 'successful businessman' as running mate http://t.co/dsJaLbDT5v" wala kang maloloko dito</t>
  </si>
  <si>
    <t>PH benefitted from APEC, but VP Binay says traffic was disappointing; "hindi tama masyado ang paghahanda (sa traffic) | via @jv_arcena</t>
  </si>
  <si>
    <t>Ano na naman Binay. Wag kami.</t>
  </si>
  <si>
    <t>The two worst Presidential candidates</t>
  </si>
  <si>
    <t>2. Binay</t>
  </si>
  <si>
    <t>These two have a terrible corruption records!</t>
  </si>
  <si>
    <t>OMG!Fast talk!</t>
  </si>
  <si>
    <t>Tito Boy: sex or chocolate?</t>
  </si>
  <si>
    <t>Duterte:sex</t>
  </si>
  <si>
    <t>Binay: may problema ba tayo sa chocolate Boy?</t>
  </si>
  <si>
    <t>Charot!</t>
  </si>
  <si>
    <t>SC asked to oust Binay from Boy Scouts of the Philippines | https://t.co/tFhcfvFd9q https://t.co/XdQtt7ZQm0</t>
  </si>
  <si>
    <t>Ikaw lang ang pandak binay. Wag kang mandamay!</t>
  </si>
  <si>
    <t>"@ANCALERTS: Santiago: Roxas is not on 'Daang Matuwid'. It's very disappointing." daang Matu-weed. So disappointed of Mr. Mar Roxas. ??????</t>
  </si>
  <si>
    <t>Regine/Ogie na nagsabi, Palpak ka daw Mar Roxas! kung mahal mo ang mga filipino mag back out ka na!
https://t.co/01XAYJ1sJB via @po_st</t>
  </si>
  <si>
    <t>From 1 - Binay's "Yes, of course!"
Gaano ka ka-annoying?
#PiliPinasDebates2016</t>
  </si>
  <si>
    <t>BBE Jejomar Binay</t>
  </si>
  <si>
    <t>@bertominaj nang dahil kay binay mga senior citizen buhay señorito at señorita</t>
  </si>
  <si>
    <t>Madrama tong si Binay</t>
  </si>
  <si>
    <t>PAG IYANG PUTANGINANG MAR ROXAS NA IYAN AY NANALO, EVACUATE NA TAYO PAPUNTANG MARS BYE #AyawSaDILAW</t>
  </si>
  <si>
    <t>Ilabas nyo na pera ni Binay maawa kayoooo</t>
  </si>
  <si>
    <t>#Binay is not corrupt.  Read it here - https://t.co/I5bCXvMXoF #Binay2016 #BINGO2016 #Halalan2016 #Eleksyon2016 https://t.co/3YDtRfhvnT</t>
  </si>
  <si>
    <t>Daming alam ni mar roxas. Kaya sya nagmumukhang tanga sa paningin ng mga pinoy e. K. Goodnight.</t>
  </si>
  <si>
    <t>@rapplerdotcom khit wala yang issue na yan e mananalo prin tlga si VP Binay  #OnlyBinayPriority4Ps</t>
  </si>
  <si>
    <t>Nakkaasar lang tong si Binay,kasi puro pangako.Anong ginawa nya nung nanalo sya,nagpa tan lang ng bongga ganon? Jusko #PiliPinasDebates2016</t>
  </si>
  <si>
    <t>The word "desente" doesn't fit Mar Roxas. #NoToRoxas #AyawSaDILAW</t>
  </si>
  <si>
    <t>Puro daw Sandro Marcos, Jake Ejercito, Ryan Recto, Brian Poe, Luis Hontiveros, Sebastian Duterte at Paolo Roxas.... https://t.co/WA0gQqcTpC</t>
  </si>
  <si>
    <t>PPCRV:
Duterte - 9,990
Roxas - 8,711
Poe - 7,543</t>
  </si>
  <si>
    <t>Binay: Noy administration gov't of unfulfilled promises https://t.co/s7jztmWOTz</t>
  </si>
  <si>
    <t>RT @SCPh_PIO: READ: Judgment in Carpio Morales v. CA and Binay, GR 217126-27; text of majority and dissenting opinions to follow. https://t…</t>
  </si>
  <si>
    <t>Hay Naku Binay ??</t>
  </si>
  <si>
    <t>OMFG REALLY ginising mo ako para lang kumbinsihin akong 'wag mag-resign. And why should I believe your judgment if you voted for Binay. Gaaa</t>
  </si>
  <si>
    <t>wag kayong magsa2wa sa paglaban ng ating karapatn sir VP Binay</t>
  </si>
  <si>
    <t>Rock band FRIO performs #Miriam2016 while crowd wait for Sen. Miriam Santiago #iammiriam @ Balay Ng… https://t.co/SNUnLgcNbm</t>
  </si>
  <si>
    <t>I would like to thank #AlmaMoreno for showing us what an #UNA and a #Binay led Government is bound to be like! Mabuhay ka Alma!</t>
  </si>
  <si>
    <t>@MinEvangelista @nikkimasayon @maakyuukalima mao ngane. Hahaha Nognog,Pandak, Laki sa hirap. 2pts ka binay koya. Kasi masyadong ngango haha</t>
  </si>
  <si>
    <t>Oh shut up Mar Roxas.</t>
  </si>
  <si>
    <t>so if ever duterte run for pres. duterte vs miriam. mahahati pa ung mga votes. baka manalo si Binay creepy :(</t>
  </si>
  <si>
    <t>Taeng ARANETA nakakaDILAW. HAHA! Bahay ata ni Mar Roxas yun e ????</t>
  </si>
  <si>
    <t>Mar Roxas HUWAG NATING PABAYAAN NA MATALO TAYO NI Jojo Binay SA ANTIPOLO... TULUNGAN MO SILA SA ABOT NG ATING... https://t.co/4t49TK8ZK3</t>
  </si>
  <si>
    <t>*Mutes tv for 5 mins because its Binay's turn*</t>
  </si>
  <si>
    <t>Okay lang kung indi si Mar basta si Poe lang, indi lang Duterte ah. Bastos nsa ya batasan</t>
  </si>
  <si>
    <t>Dear Roxas, Poe &amp;amp; Binay,
Magfocus kayo sa campaign niyo hindi yung pamba-bash kay Duterte. Puñeta.
- Kap
#Eleksyon2016</t>
  </si>
  <si>
    <t>Binay answering the way he always answers... #WantedPresident</t>
  </si>
  <si>
    <t>Your Attitude sucks</t>
  </si>
  <si>
    <t>Parang Duterte vs Binay ang laban. ?? ROS nanaman panalo dyan. ??</t>
  </si>
  <si>
    <t>.senmiriam also cites the Constitution, Article 18, Sec. 25 to argue the need for Senate concurrence on EDCA. https://t.co/OmdU0ezheQ</t>
  </si>
  <si>
    <t>NGAYON SA #Bandila
- Sen. Poe, binanatan si SC Justice Carpio sa naging desisyon nito sa S.E.T.
- Mar Roxas at... https://t.co/Bw71oT7hGP</t>
  </si>
  <si>
    <t>nognog pandak laki sa hirap yan si binay.......namemorize ko na line sa tv ??</t>
  </si>
  <si>
    <t>2015/10/9 17:57 PHT</t>
  </si>
  <si>
    <t>Yung survey naman ng ABS CBN halatang bias kay Mar Roxas.</t>
  </si>
  <si>
    <t>Nagbitiw kuno si duterte sa kanyang candidacy. Feke pala. Gawa ng mga followers niya tapos isisisi sa mga kalaban nya. Paawa efek.</t>
  </si>
  <si>
    <t>Jojo Binay</t>
  </si>
  <si>
    <t>- vice president sa umaga</t>
  </si>
  <si>
    <t>- di makita sa gabi</t>
  </si>
  <si>
    <t>Jejomar Binay is out of his mind.</t>
  </si>
  <si>
    <t>Could you please stop Binay's campaign ad?</t>
  </si>
  <si>
    <t>MAR ROXAS #AyawSaDILAW SAYANG POE ?? https://t.co/pkuuO5i5fn</t>
  </si>
  <si>
    <t>#MarRoxas you can't present yourself as P.Noy part2. Mahuhuli ka sa pancitan! The imaga</t>
  </si>
  <si>
    <t>is so fuzzy.That's why you are lagging behind!</t>
  </si>
  <si>
    <t>MALIGAYANG KAARAWAN, VICE PRESIDENT JEJOMAR C. BINAY! https://t.co/MMMN2CLjXw | via Balita Newspaper</t>
  </si>
  <si>
    <t>I really hate Poe but I'd take her rather than Binay or Roxas</t>
  </si>
  <si>
    <t>not so so convinced sa Only Binay thingy na yan :3</t>
  </si>
  <si>
    <t>@FritzDumaliang Ano ba meron? Pag yan walang kwenta paguuntugin ko kayo ni Binay.</t>
  </si>
  <si>
    <t>Ang daming nasasabi ni Binay na nagawa nya nung Mayor sya ng Makati. Ba't di nya kaya ibida ung nagawa nya nung BisePresidente sya ng Pinas?</t>
  </si>
  <si>
    <t>Pinagtutulungan si Binay wtf. HAHAHAH #PiliPinasDebates2016</t>
  </si>
  <si>
    <t>RT @ABSCBNNews: VP Binay stops traffic in Bustos to shake hands, give shirts, even ride cars of passing motorists | @chiarazambrano https:/…</t>
  </si>
  <si>
    <t>"Bakit kung sino pa nognog siya pa yung nagbigay liwanag?" NATATAWA AKO LAGI TUWING NAPAPAKINGGAN KO TO SA COMMERCIAL NI BINAY HAHAHAHA</t>
  </si>
  <si>
    <t>Pagbabago ka ng pagbabago e binoto mo parin naman si Abby Binay, Manny Paquiao at Vicente Sotto.. paano magbabago?</t>
  </si>
  <si>
    <t>WAIT...i don't see Roxas name in the list ?? Go Go Go DU30 #VoteKathrynFPP #KCA https://t.co/dhRLRijdza</t>
  </si>
  <si>
    <t>Biyaheng Malakanyang: Mar Roxas: Paglikha ng milyong-milyong trabaho at patuloy na serbisyo sa ... https://t.co/WU80xvXg9I (via ABS-CBN)</t>
  </si>
  <si>
    <t>OFW who ‘voted for Duterte but got Roxas in receipt’ not a registered voter https://t.co/CEqb6SKVmJ via @NewsGraph</t>
  </si>
  <si>
    <t>RT @24OrasGMA: Layon daw ng imbestigasyon na pababain ang ratings ni PNoy at maapektuhan ang kandidatura ni Mar Roxas.</t>
  </si>
  <si>
    <t>and someone had the temerity of asking me how much Poe, Binay or Mar paid me. https://t.co/zkktFksvLo</t>
  </si>
  <si>
    <t>May bago na namang campaign ad si Binay uhm ??</t>
  </si>
  <si>
    <t>@SMOCenita_ si BINAY ??</t>
  </si>
  <si>
    <t>Binay finally completes UNA Senate slate https://t.co/lPAWl3Tdvg #PHVote https://t.co/nZ7AVqQftI</t>
  </si>
  <si>
    <t>Si Binay kumukuha ng simpatya sa mga tao gamit ung panlalait nya sa sarili nya. Lul! Wag kami Binay! Wag kami! ??</t>
  </si>
  <si>
    <t>VP Binay visits #LandoPH victims in Isabela; says, "sa tulong ninyo, magkikita-kita tayo sa Malakanyang" |@jv_arcena https://t.co/4EaUhLJfXl</t>
  </si>
  <si>
    <t>Accdg to statistics daw, Roxas' chances are slim. Unless he cheats, di niya kakayanin habulin ang 13M ni Duterte. ???????? #Election2016</t>
  </si>
  <si>
    <t>Is Mar Roxas that scared or really just desperate? ??</t>
  </si>
  <si>
    <t>Kala ko macho dancing ala Binay lang yan. Ano ba background music kanina? ?? https://t.co/JoBNBeqC1r</t>
  </si>
  <si>
    <t>Damage then Sorry #BiasABSCBN RT"@SouthSnippets: ABS-CBN apologizes to UPLB students over erroneous Binay stories https://t.co/owtWWUuOGa "</t>
  </si>
  <si>
    <t>Sa dinamirami ng kasalanan ng mga Binay, di niyo kailangan dalhin na parang insulto ang pagiging maitim. #RP69fanfic 
Do better.</t>
  </si>
  <si>
    <t>#MambobolangDuterte VP Binay ang dapat iboto hind si duterte. Walang maiidudulot na mabuti c Duterte sa bansan</t>
  </si>
  <si>
    <t>@alxndrjk si binay hahaha ????</t>
  </si>
  <si>
    <t>FULL STORY: Palasyo hindi nababahala sa survey ratings ni Mar Roxas https://t.co/xp1vXNwWJF https://t.co/x0rkuTwRU4</t>
  </si>
  <si>
    <t>@cnnphilippines Wow. The influence of Binay has reached the RTC. Money and power talks. Tsk tsk tsk. ??????</t>
  </si>
  <si>
    <t>binay di ka mananalo alam mo ba yun? masyado ka kase paawa e. ????</t>
  </si>
  <si>
    <t>Cop who defied Binay gets first star | https://t.co/q9gYylca9x</t>
  </si>
  <si>
    <t>Ngayon naman ginagamit nya ang COA reports against Roxas. Sige ba mr binay, papublic audit kayo, SABAY, kaya mo? https://t.co/T1Q9nNCiKg</t>
  </si>
  <si>
    <t>Kairita yung commercial campain ni Binay ??</t>
  </si>
  <si>
    <t>Nakaka irita commercial ni binay paawa puta Hahahaha.</t>
  </si>
  <si>
    <t>Trillanes said convicting VP Binay and his kin is not a personal crusade https://t.co/XhauhpHQSd #TheFilipinoVotes https://t.co/fmXi8wFw1K</t>
  </si>
  <si>
    <t>The good thing w/ Mar Roxas is that u don't need to destroy him. Just let him speak, he'll naturally destroy himself.
PROTECT PH DEMOCRACY</t>
  </si>
  <si>
    <t>Poe rejects Mar's call. Toinks @MARoxas</t>
  </si>
  <si>
    <t>TODO NA RORO! GARY V sings "Natutulog ba ang Diyos?" Powerful message for this current political arena #RoxasRobredo https://t.co/BG0mPAxSDU</t>
  </si>
  <si>
    <t>Sorry. But my vote still goes to @senmiriam #Miriam #Miriam2016</t>
  </si>
  <si>
    <t>DU30 amp. (Y) Pero Poe Parin ako. :) Sana Vice nalang si DU30.</t>
  </si>
  <si>
    <t>@CheckLit I think Leni Robredo just traded Mar Roxas for Marcio Lassiter...</t>
  </si>
  <si>
    <t>Grabe ang mga news ngaun kontra kay VP Binay ung AbsCbn kc makaMAR cla bwiset mga bias #OnlyBinayMagAangatSaTacloban</t>
  </si>
  <si>
    <t>Mas bagay yung campaign jingle ni binay kay @senmiriam  tahahaha #MiriamFight #ALDUBGoingStrong</t>
  </si>
  <si>
    <t>RT @mchlnglmgn: Putangina nakakairita na kada pinapalabas yung ad ni Binay!</t>
  </si>
  <si>
    <t>Thank you to all the people I met in this campaign. Hanggang sa huli #RoxasRobredo. PARA SA INANG BAYAN. ??????</t>
  </si>
  <si>
    <t>Jag!!! Bakit di mo sakin sinasabe na ineendorso mo si binay!?!?! ?????? https://t.co/JlW9X9Ci9y</t>
  </si>
  <si>
    <t>totoo bato ?</t>
  </si>
  <si>
    <t>walangya bbyahe pko ng malayo para makaboto</t>
  </si>
  <si>
    <t>pag Mar Roxas lumabas sa resibo ko tangina ka https://t.co/lRmab1BAJN</t>
  </si>
  <si>
    <t>Nako binay. pag pumuti ka pwede kanang maging president ng pilipinas.. kaso kailan pa yon?</t>
  </si>
  <si>
    <t>Kahit sino na wag lang si Mar Roxas!!</t>
  </si>
  <si>
    <t>Binay echoes @senmiriam: Courts must prove guilt of those accused of corruption, wrongdoing. Both are lawyers. #PHvote</t>
  </si>
  <si>
    <t>RT @DaniloA64203375: @AlvinRiamon @mgvtrb malabo magpakita sila Limlingan at baloloy wala na sa Pinas ang dalawang katiwala ni Binay naka a…</t>
  </si>
  <si>
    <t>Duterte - 3 to 6 months ubos na ang masasamang tao</t>
  </si>
  <si>
    <t>Binay - 3 to 6 months ubos na ang pera nyo</t>
  </si>
  <si>
    <t>Anti - Mar Roxas ?? https://t.co/u8tehBoqHG</t>
  </si>
  <si>
    <t>Sorry for ranting kasi baka manalo si binay ??</t>
  </si>
  <si>
    <t>Only Binay ?????? pwe. Haha</t>
  </si>
  <si>
    <t>DISQUALIFIED SI GRACE POE, SAYANG NAMAN!! PAANO NA ANG SEQUEL NG PANDAY?? :'( TSK TSK&amp;gt;.&amp;lt; :P #GracePoe</t>
  </si>
  <si>
    <t>Kinakabahan ako. Bakit ang close ng laban ni Roxas at Duterte? Hahaha dibale unofficial pa lang</t>
  </si>
  <si>
    <t>RT @HalamansOfMnl: Parang tanga naman tong si binay eh, di naman siya "nababad sa araw" eh, ganyan na talaga siya eh. ????????</t>
  </si>
  <si>
    <t>So nagkamay si Binay sa Jollibee. OK SIR GO LANG NANG GO</t>
  </si>
  <si>
    <t>RT @Lifeoftantan: Pang mga nognog lang pala tong si binay eh. Papano naman yung puti? mga moreno? unfair!</t>
  </si>
  <si>
    <t>RT @GiruhaGrace: 73 y/o na pala si Jejomar Binay Sr, ano kayang black magic ginagamit nya?</t>
  </si>
  <si>
    <t>Ombudsman upholds criminal charges vs VP Binay, son https://t.co/1v6nt5OWPz</t>
  </si>
  <si>
    <t>Every time the Binay commercial shows up: Tangene?????? *every fckin time.</t>
  </si>
  <si>
    <t>Break the poverty vote VP Binay #OnlyBinayPriority4Ps</t>
  </si>
  <si>
    <t>Mayor Duterte: Corruption &amp;amp; Misery of Filipinos Will Continue if VP Binay Wins: Presidential aspirant and cons... https://t.co/4oo1YVYSM5</t>
  </si>
  <si>
    <t>Di lang si Binay, Duterte, Poe: Supetran son claims "Pride" detergent attack ad also whacks Roxas https://t.co/n8uwpKwjC3</t>
  </si>
  <si>
    <t>PiliPINAS Presidential Debates na! #POE2016</t>
  </si>
  <si>
    <t>But the vote buying of mar roxas wasn't noticed? Really dude? https://t.co/0QI0hQNK7N</t>
  </si>
  <si>
    <t>@loveube @jujuyuliegee Aaw ?? you're so nice talaga kaya love kita eh. Pakisabi kay binay yan</t>
  </si>
  <si>
    <t>Binay got a 52% approval rating last quarter, nine percentage points higher than the 43% he got in September 2015  https://t.co/R3eDKp9ngA…</t>
  </si>
  <si>
    <t>Let us not allow this! We do not want this!</t>
  </si>
  <si>
    <t>#RoxasRobredo pa rin! #WalangIwananMar https://t.co/RQACuPGHW2</t>
  </si>
  <si>
    <t>Ombudsman to appeal if SC rules in favor of Mayor Binay - CNN https://t.co/SktAUDxnoo</t>
  </si>
  <si>
    <t>ano na lang mangyayari sa Pilipinas kung mananalo si Binay. shame</t>
  </si>
  <si>
    <t>Mgrereact ako kase twitter ko to. Will say what i want lalo na if its not fair at all already.</t>
  </si>
  <si>
    <t>DUTERTE TIL THE END https://t.co/kF3yzI0g4h</t>
  </si>
  <si>
    <t>@MateoMuchow wtf binay ?? hahaha</t>
  </si>
  <si>
    <t>@rapplerdotcom kabobohan at its finest. Good job, mar roxas! @govph</t>
  </si>
  <si>
    <t>@lumadcharm we'll get there eventually. definitely not roxas/binay.</t>
  </si>
  <si>
    <t>Binay bulok bugo. @jejomarbinay  KNG IMO NING TWITTER REPLY KO PUTA KA</t>
  </si>
  <si>
    <t>Binay, Chiz, Sotto - Tops in the latest SWS survey! Oh my!!! :( :( :( what happened Filipinos?</t>
  </si>
  <si>
    <t>' mar roxas talo kana walang tuwid dito '' HAHAHAHAHAHAHAHAHAHAHAHAHAHAHA POT*</t>
  </si>
  <si>
    <t>Another Mar Roxas dirty tactics, you will never become president, even if by cheating, the people will kick you out! https://t.co/8V4Jweqoqm</t>
  </si>
  <si>
    <t>kaumay na mga commercial ni binay laging pinalalabas ????</t>
  </si>
  <si>
    <t>Nakakaputangina ni Mar Roxas , sobrang desperado na. Takot na takot manalo si Digong hahahaha</t>
  </si>
  <si>
    <t>@kaylelekayleli hahaha type ko nga si binay eh, nognog pandak at laki sa hirap ????</t>
  </si>
  <si>
    <t>WALA DAW DAYAAN. yes ya lang. Nakaka nyeta yang MAR ROXAS nayan. Solid DUTERTE kita. https://t.co/YotpWgyWVY</t>
  </si>
  <si>
    <t>Soooo a taxi driver convinced me to vote for mar roxas and it turned out that he was convinced to vote for duterte because of our talk hahah</t>
  </si>
  <si>
    <t>Dumadaan si Binay!  #PushForwardDLSU ????</t>
  </si>
  <si>
    <t>Ang pangulo ko ay si MAR ROXAS. Ishare mo to sa 25 na tao within 30mins. at magkakaron ka ng Motor. Wag kang... https://t.co/vIYJ2ZpOqH</t>
  </si>
  <si>
    <t>The tweet with the most impact of the 'Abigail Binay' Trend, was published by @krizzy_kalerqui: http://t.co/oZgT95C1WB (51 RTs) #trndnl</t>
  </si>
  <si>
    <t>@riiyiieee kasalanan yan ni Pnoy kaya no to mar roxas no to binay at no to poe! Duterte tayo hahahahahahaha</t>
  </si>
  <si>
    <t>Yan Si binay! haha pat.  https://t.co/Av2STrH8Cu</t>
  </si>
  <si>
    <t>RT @imchristajoy: LIES. LIES. LIES. FOREVER LIES MAR ROXAS.</t>
  </si>
  <si>
    <t>think binay waited to be in post before he scammed people.
what's the rush, duterte and friends?</t>
  </si>
  <si>
    <t>yung tipong mas mataas pa bilang ng boto ni Leni Robredo kesa kay Mar Roxas ??</t>
  </si>
  <si>
    <t>RT @ChattyDecena: We be like... Only Binay touches our taxes, who touches yours? 
Only Binay.</t>
  </si>
  <si>
    <t>VP Binay is a good executive and administrator.</t>
  </si>
  <si>
    <t>Ngayon alam kuna Kung bakit ganon kulay ni Binay! ??</t>
  </si>
  <si>
    <t>Duterte up to 2nd place in latest Pulse Asia survey; Poe retains top spot, Binay down 3rd https://t.co/LI3wBR3SgE https://t.co/z3Wk3oIU0x</t>
  </si>
  <si>
    <t>Oh that's decency pala? Using kids. ?? don't us. Aminado ako, im a silent dutetard but i can't take this anymore. DUTERTE TILL THE END</t>
  </si>
  <si>
    <t>Nakakabanas talaga yang AD ni Binay....bakit hindi nalang niya ipa-ADS sa mga taga-Makati...</t>
  </si>
  <si>
    <t>Nognog, Pandak, Laki sa hirap..... Kung ganun pala ano ang maitutulong ni Binay sa pagunlad ng bansa? Ay..</t>
  </si>
  <si>
    <t>@ABSCBNNews wag nyo naman baliktarin si VP Binay. tsk</t>
  </si>
  <si>
    <t>Kapag hindi mo niretweet to crush mo si Binay.</t>
  </si>
  <si>
    <t>"I am PCOS Machine and my President is ROXAS and Vice President is LENI ROBREDO." #DayaangMatuwid</t>
  </si>
  <si>
    <t>Duterte has no record of corruption he live a simple life. He remain committed to serve the public #PHVoteDuterte https://t.co/CZrGaccZia</t>
  </si>
  <si>
    <t>@majesticmatubis hindi ako iiwan ni Binay dahil Only Binay ?? (walang black na heart :( ) hassle nga talagang bumoto</t>
  </si>
  <si>
    <t>Nabubuset na naman ako. ANO NA NAMAN BA TONG AD NI BINAY?</t>
  </si>
  <si>
    <t>Grabe ka naman Binay, wag ka naman nandadamay.</t>
  </si>
  <si>
    <t>Fuck binay</t>
  </si>
  <si>
    <t>Wag kami Grace Poe nagkabisado ka na naman, mamaya mali mali na naman ang info mo. Don't us
 #PiliPinasDebates2016</t>
  </si>
  <si>
    <t>Seriously Binay No.1 now at SWS Survey ?????????? #24Oras</t>
  </si>
  <si>
    <t>Bakit lagi na lang naghahamon si Mar Roxas na paatrasin ung mga kalaban nya?? Ano pinopoint out nya? Pls wag nyo ko sabihan ng shut up ha.</t>
  </si>
  <si>
    <t>Instead of blaming Mar Roxas for Santiago's rank why don't you blame those who voted for Duterte since he basically monopolized the votes</t>
  </si>
  <si>
    <t>DINUMOG si Duterte? Si Roxas? Ay hindi pala sya pumunta, bakit? TAKOT! HAHAHA https://t.co/TyjV1Eg2uQ</t>
  </si>
  <si>
    <t>Pebrero si Binay, Marso si Poe April flavor si Duterte, sino kaya sa Mayo?--Roxas| Minaliit ni LP presidential bet...https://t.co/E7fw3w6cnJ</t>
  </si>
  <si>
    <t>Political Ad: Bakit dahil kay Binay libu-libong kabataan ang napag-aral? At maraming matanda ang buhay prinsesa? 
Pera mo? Wow."</t>
  </si>
  <si>
    <t>RT @janpee_: While the administration keep throwing issues vs the Binay-s, Mar Roxas is voluntarily making the same destructive issues agai…</t>
  </si>
  <si>
    <t>Me : Ma, sino boboto mo, Miriam or Duterte?
Ma : ..................si Alma na lang!
HAHAHAHAHAHAHAHA bwiset</t>
  </si>
  <si>
    <t>RT roseclarete: 'Don't cheapen the presidency,' Duterte tells Poe's camp #Halalan2016 https://t.co/sadxacM6gf https://t.co/yuBEDQL3IK</t>
  </si>
  <si>
    <t>Mar be like... "Ako ang mananalo, si Mar Roxas ang mananalo."
PCOS be like... "Im a Pcos and my president is Mar" eh kengene. ??</t>
  </si>
  <si>
    <t>BINAY: Pandak, Nognog, pero atleast may NAGAWA ako.
ROXAS: Walang drama, BINAY. Trabaho lang!
DUTERTE: Huling Merry Christmas niyo na ito! ??</t>
  </si>
  <si>
    <t>I know she has health issues pero I am still banking on @senmiriam She is still my choice. Excuse me po Mr. Binay, hindi po talaga... sorry.</t>
  </si>
  <si>
    <t>Hahaha tapos puro Mar Roxas ang laman https://t.co/V11gs6HKBY</t>
  </si>
  <si>
    <t>PPCRV Presidential candidate results: (PARTIAL) as of 11:30 p.m.
1 - DUTERTE- 13,219,660
2 - ROXAS-7,761,306
3 -... https://t.co/POZfWMRYp4</t>
  </si>
  <si>
    <t>Ang Pamilyang Filipino ang nasa sentro ng Daang Matuwid 2.0 Platform ni Mar Roxas at Leni Robredo https://t.co/XZbfCgOky5</t>
  </si>
  <si>
    <t>Pakyu Binay!</t>
  </si>
  <si>
    <t>Duterte Umaani ng PALAKPAK. Mar Roxas umaani ng PALPAK!</t>
  </si>
  <si>
    <t>My mum doesn't like kathniel anymore coz of that Mar Roxas! Curse you mar!</t>
  </si>
  <si>
    <t>I've reached the point where I support Miriam but secretly wish Binay wins just so the government can crumble and burn</t>
  </si>
  <si>
    <t>@pabebengamazona ?? omg mali ako, previous tweets kasi binay lol. Sorry to whoever he is. #VoteMaineFPP #KCA</t>
  </si>
  <si>
    <t>Maitim ang iyong balak binay nog nog. Hahahhaha ????????????????????? #7thbananaversary</t>
  </si>
  <si>
    <t>It should be Duterte vs Miriam. Ano ginagawa ni Roxas sa 2nd place?!?! ???? #Election2016</t>
  </si>
  <si>
    <t>@cocoy Everybody knows that to be rich either you made it good in bussiness or nagnakaw. The later applies to Binay.</t>
  </si>
  <si>
    <t>Honasan belies crowd at Sinulog booed Binay https://t.co/zO64OODkbY</t>
  </si>
  <si>
    <t>RT @mirijuuuy: "Bakit dahil kay Binay...." ay pta binay wag kami ??????????????????????????</t>
  </si>
  <si>
    <t>Commercial ni roxas yung anonymous diba? Yung tinutuligsa si binay? Hahahahahahaha wag ka mag malinis pakyu ka mar roxas</t>
  </si>
  <si>
    <t>Both Binay ang Poe rejected the offer! Na #friendzone ang oligarch puppet!??????????????????? #AyawSaDILAW</t>
  </si>
  <si>
    <t>Survey results change every two weeks. Binay &amp;amp; Poe are riding a rollercoaster.  Let's see what happens once campaign period starts.</t>
  </si>
  <si>
    <t>Ako lang ba ang gustong sumira ng TV kapag nakikita ko pagmumukha ng Mar Roxas na yan?</t>
  </si>
  <si>
    <t>Partial and Unofficial from PPCRV</t>
  </si>
  <si>
    <t>Duterte 88879</t>
  </si>
  <si>
    <t>Roxas 64606</t>
  </si>
  <si>
    <t>Poe 53255</t>
  </si>
  <si>
    <t>Binay 38317</t>
  </si>
  <si>
    <t>Defensor 10715</t>
  </si>
  <si>
    <t>Todo pa tanggol cayetano? Mali nga eh! #OnlyBinayAgainstRape</t>
  </si>
  <si>
    <t>Hahaha si binay ba ire? https://t.co/9rftkWayt8</t>
  </si>
  <si>
    <t>Tangina laftrip mukhang gago lang to si binayupak binay magnanakaw! Bigo! https://t.co/h9RMW9bUpf</t>
  </si>
  <si>
    <t>HAHAHAHHAHAHAHA pero i think, si mar roxas ang nagsasabi niyan lol https://t.co/OmEZRiXeKC</t>
  </si>
  <si>
    <t>why some people think that Mar Roxas is humble and down-to-earth when he asked the other presidentiables to concede for Unity? #PHVote #Du30</t>
  </si>
  <si>
    <t>E ngayon pa b "@ANCALERTS: Vice Pres. Binay won't heed Sen. Poe's invitation to attend Senate hearing http://t.co/r3KSOUjCh6”</t>
  </si>
  <si>
    <t>Bawat bitaw ng bibig ni Mar Roxas sa malalaking isyu, plakado! https://t.co/UjD5cmqj5w</t>
  </si>
  <si>
    <t>Napanaginipan ko na si Binay ??</t>
  </si>
  <si>
    <t>Thank you for reminding us not to vote for Binay. :)  https://t.co/f9bqVe9QG4</t>
  </si>
  <si>
    <t>His pal shot dead, Binay vows some serious crimefighting; to name Honasan anti-crime czar https://t.co/xAE7r3i8oi | via News 5</t>
  </si>
  <si>
    <t>@dyosaimma Hindi pa ko diyeta nun, ha? Imagine mo kung anong nasabi ko kung gutom ako. Baka nag-ala Miriam Santiago in a rage akez!</t>
  </si>
  <si>
    <t>Trillanes slams Duterte's decision to run for office so he could prove a point against Grace Poe: https://t.co/Dg6hDQyH1e</t>
  </si>
  <si>
    <t>Dear Mar Roxas, please stop talking. For every single thing you say, it makes you dig your own grave deeper.</t>
  </si>
  <si>
    <t>Pag si Binay o Roxas ang kinalaban—dapat lang, nagchcheer pa. Pero pag si Duterte—bastos, damay pa buong UPLB. Stupid double standards!</t>
  </si>
  <si>
    <t>RT @ThatsARalph: Trying to negotiate with Thor to wield his hammer and strike Binay with a lightning he'll never forget. ?? #Binay2016 http:…</t>
  </si>
  <si>
    <t>Ayaw mo kay Duterte?? Si Grace Poe ba ang iboboto mong presidente? o si Binay o si Mar Roxas?  eto panoorin mo... https://t.co/8VIByPrK0b</t>
  </si>
  <si>
    <t>wag nang mag alinlangan pa. Binay na!!</t>
  </si>
  <si>
    <t>Mar Roxas is just plain stupid. -.-</t>
  </si>
  <si>
    <t>PUNEMAS!!! PANG GULO LANG SI BINAY SA KALSADA. PLS LANG. ????????</t>
  </si>
  <si>
    <t>VP stl has highest distrust &amp;amp; disapprovl rating. VP Binay gets higher approval, trust ratings: Pulse https://t.co/IHpQxqjiQR via @ABSCBNNews</t>
  </si>
  <si>
    <t>@edisonmora17 di ko kayo dinadaan sa ganito kung si Duterte ang Boboto Go no one is stopping you opinyon ko yon at desisyon mo yan</t>
  </si>
  <si>
    <t>RT @Antifornicator: People STILL don't get that these biases on physical features is what Binay is building his "underdog" campaign on. htt…</t>
  </si>
  <si>
    <t>"@AteCharon: Si Binay mukhang dementor noh hahaha nanghihigop ng happy memories pag napapanood ko ads nya"</t>
  </si>
  <si>
    <t>why tf is abs-cbn reporting about binay tho</t>
  </si>
  <si>
    <t>Example ng desperado</t>
  </si>
  <si>
    <t>#NoToMar2016</t>
  </si>
  <si>
    <t>RT @ricamee_: Binay's ad on tv's annoying. Sorry not sorry</t>
  </si>
  <si>
    <t>Credibility and integrity. Wala bokya na tsk tsk. Binay naku https://t.co/ryK48oGDqV</t>
  </si>
  <si>
    <t>Nakakatawa yung kausap ko kanina. Tang ina ka. Mamatay na daw si MDS kaya nila binoto si Binay at si Roxas. Over qualified na nga siya eh.</t>
  </si>
  <si>
    <t>PNP's estimate of yesterday's simultaneous miting de avance of the four candidates.</t>
  </si>
  <si>
    <t>MAR ROXAS &amp;amp; LENI ROBREDO... https://t.co/yFY6NSKcRE</t>
  </si>
  <si>
    <t>VIDEO | Miriam, VP Binay, Mar turn various public fora to campaign venue https://t.co/v4X2Tz0jYw | via News 5</t>
  </si>
  <si>
    <t>I'm not voting for Roxas and Binay starter pack ?? https://t.co/oDHUNX7amF</t>
  </si>
  <si>
    <t>#trillanes Wala kang Kwenta Demonyo Ka! Bayaran ka!Wala kayong Kwenta ni MarRoxas. AnoTuwad na Daan?Ano Puppet ka?sino Bossmo? #AyawSaDILAW</t>
  </si>
  <si>
    <t>Diyos ko nagsisimula pa lang ang 2016, ang dami nang namamatay. Binay, kailan sched mo? ????</t>
  </si>
  <si>
    <t>You Can Never Put a Good Man Down.
DUTERTE TILL THE END ??
We Don't NEED a Man like you anymore "MAR ROXAS"???? #AyawSaDILAW</t>
  </si>
  <si>
    <t>Tired of political issues. Binay here Binay there.</t>
  </si>
  <si>
    <t>RT @v_vangogh: Baka nman hindi pa alam ng mga tao kung paano maibabalik ni Binay ito? #ROI. #MaawaKayoSaPinas https://t.co/Mt75QoSLf9</t>
  </si>
  <si>
    <t>Vice President Binay was in Cebu earlier this afternoon. He visited wake of former mayor Louis Thomas Gonzaga of Danao, Bohol | @InqNational</t>
  </si>
  <si>
    <t>All for show: Binay sees poor as 'salaula,' ex-friend claims - Politiko https://t.co/adsUUKP4GZ</t>
  </si>
  <si>
    <t>RT @exoftnamja: BUTI PA ANG NOG NOG NAGBIBIGAY LIWANAG.</t>
  </si>
  <si>
    <t>BUTI PA ANG PANDAK MALAKI ANG NAITULONG.</t>
  </si>
  <si>
    <t>NOG NOG</t>
  </si>
  <si>
    <t>YAN SI BINAY.</t>
  </si>
  <si>
    <t>@IAmYatz21 sana nga yan ang mangyari kasi kapag hindi patay na malaki tsansa na manalo si binay o si poe.</t>
  </si>
  <si>
    <t>The San Sebastian Gym is almost full as the crowd waits for VP Binay here in Cavite City. #PHvote @rapplerdotcom https://t.co/jgVyfRhmeF</t>
  </si>
  <si>
    <t>Ramon to Roxas. Gloc9 to Binay. Chito to Duterte. Weird lang kasi yung dalawa, nang-"bash" in its strictest term. Anyway, their votes.</t>
  </si>
  <si>
    <t>Mar Roxas po!</t>
  </si>
  <si>
    <t>Mar Roxas everyday! ??????</t>
  </si>
  <si>
    <t>Binay: NHA not at fault for 'Yolanda' housing woes https://t.co/kz2cQLOmJu https://t.co/4XxXQCLm1J</t>
  </si>
  <si>
    <t>@tubolako @cocoy yon ang TOTOO. DUTERTI is unstable mind.GPOE is a big LIAR ABOUT HERSELF.BINAY IS A BIG KAWATAN uubusin ang kayamanan</t>
  </si>
  <si>
    <t>SC: CA case already moot due to Ombudsman's dismissal order vs Junjun Binay @PhilippineStar</t>
  </si>
  <si>
    <t>Duterte or Miriam! Putangina wag lang talaga si Roxas ??</t>
  </si>
  <si>
    <t>@rapplerdotcom Binay: Kinakabahan. Miriam: so-so. Duterte: Swabe. Poe: Pangako-Queen. Mar: Drama King.</t>
  </si>
  <si>
    <t>RT @marocharim: I think someone has to remind Binay that the communal eating of things off a long row of banana leaves is something that ri…</t>
  </si>
  <si>
    <t>Ayan na nman si Binay. Sasawsaw na nman sa issue na hndi nman cya kasali. Mapag-usapan lang cya. Sgutin mo muna paratang sa'yo. #NoToBinay</t>
  </si>
  <si>
    <t>RT @SabiNiTina: @AlbieCardenas @DiKukurap Ang niligawan pero umayaw at ang sumagot pero halatang napilitan. ?? Mukha namang masaya si Binay …</t>
  </si>
  <si>
    <t>Nako Binay wag mo iBEASTMODE si Karen Davilla ayan tuloy BURNED AND SAVAGE AF KA. #PiliPinasDebates2016</t>
  </si>
  <si>
    <t>@kolaynarobles sarap gawan ng aldub version ung commercial ni binay.</t>
  </si>
  <si>
    <t>Photo: Boy scout president Binay can’t take the dirt? https://t.co/5IaAQPAmIq</t>
  </si>
  <si>
    <t>PH NOT VOTE ROXAS</t>
  </si>
  <si>
    <t>PH NOT VOTE POE</t>
  </si>
  <si>
    <t>PH NOT VOTE BINAY</t>
  </si>
  <si>
    <t>PH VOTE DUTERTE!</t>
  </si>
  <si>
    <t>Hinarangan pedestrian lane. Binay:Ganto kami sa makati! https://t.co/aAxdAnYIk5</t>
  </si>
  <si>
    <t>@teddyboylocsin Surprise when PNoy favored dishonest G Poe at the onset now trying to rally Mar &amp;amp; Poe against Du30. I am voting Duterte 5/9.</t>
  </si>
  <si>
    <t>Panalo na si Duterte, wag kanang maghabol Roxas. ????????</t>
  </si>
  <si>
    <t>Pero basta wag lang magworst case scenario:Binay as pres.</t>
  </si>
  <si>
    <t>Kinikilabutan talaga ako.</t>
  </si>
  <si>
    <t>Lies. Nothing but lies. Commented on: Grace Poe names advisers aside from Chiz Escudero: https://t.co/5L9o9jSGS1</t>
  </si>
  <si>
    <t>Binay- Vice President</t>
  </si>
  <si>
    <t>Mar Roxas - Senator</t>
  </si>
  <si>
    <t>Grace Poe - Senator</t>
  </si>
  <si>
    <t>Miriam Defensor - Senator</t>
  </si>
  <si>
    <t>Duterte - Mayor</t>
  </si>
  <si>
    <t>#PiliPinasDebates2016  #Duterte2016</t>
  </si>
  <si>
    <t>"@Senyora: Lakas Binay! Lakas! http://t.co/465HLd1gyR" - Hahaha shutaa ????</t>
  </si>
  <si>
    <t>HOW IS MAR ROXAS 3rd</t>
  </si>
  <si>
    <t>Tangina nung nognog ad ni Binay. Hindi ako natutuwa. Kingina.</t>
  </si>
  <si>
    <t>Convo with @raspathol (beb)</t>
  </si>
  <si>
    <t>Beb: Teka humarot ako.</t>
  </si>
  <si>
    <t>Me: Sinong hinarot mo beb?</t>
  </si>
  <si>
    <t>Beb: Sino pa ba? Only binay.</t>
  </si>
  <si>
    <t>Putangina mo benta hayup ??????</t>
  </si>
  <si>
    <t>Anti-Duterte ad sabat sinundan nung disente-kuno ad ni Roxas, nandamay pa ng mga bata. Very wrong. ??????????
#DuterteTillTheEnd</t>
  </si>
  <si>
    <t>Friends nakakalikutan niyo, ang leading VP nung 2010 surveys ay Roxas by landslide. Nanalo si Binay. Madami pang pwede mangyari</t>
  </si>
  <si>
    <t>I'd rather choose Binay than Mar, they're both magnanakaw at sinungaling pero at least may UTAK si Binay. Si Roxas ba meron? #AyawSaDILAW</t>
  </si>
  <si>
    <t>Me: Mom nakita namin si Binay sa Gaisano</t>
  </si>
  <si>
    <t>Mom: Tinapilok mo sana!</t>
  </si>
  <si>
    <t>Kahit sino, mapa binay or roxas pa man yan, dapat united tayo bilang iisang bansa. Di purket hindi kandidato mo yung mananalo, hopeless na.</t>
  </si>
  <si>
    <t>No ‘extra rice’ under PNoy: Binay camp blasts DA’s ‘self-sufficiency’ claim https://t.co/TU2eEFcrAp https://t.co/VP0QDsCtZz</t>
  </si>
  <si>
    <t>Karen: Lights on or Lights off?</t>
  </si>
  <si>
    <t>Binay: On para makita ako. ??</t>
  </si>
  <si>
    <t>@AddieRobin11 twiiit twiiiit nasaan ci dada binay nsa kulungan  puro pagpag na kakanin ng mga bobotards na kgaya mo twiiit twiiit??????????</t>
  </si>
  <si>
    <t>@IamNancyBinay di pa sumusuko ang tatay mo #OnlyB1nayUNA #OnlyBinay #onlybinaynatayo @VPJojoBinay https://t.co/lhRH5cxQpJ</t>
  </si>
  <si>
    <t>Lol funny talaga nung nagdress up as Binay</t>
  </si>
  <si>
    <t>@mrjuanishere pag c binay naging presidente, titira ako sa Mars hahaha</t>
  </si>
  <si>
    <t>Bakit dahil Kay binay Marami pa ring single? Hahahhahaha</t>
  </si>
  <si>
    <t>@Random_TweetsPH Oh, really?!!!!!! Where's your proof that Alden was Mar Roxas first choice?!!</t>
  </si>
  <si>
    <t>Akala ko bang may namana ka sa mga magulang mo, tapos ngayon namatay ang nanay mo dahil wala kayo pampagamot? Kaiyak ka tlga, Binay</t>
  </si>
  <si>
    <t>nognog si binay ?? tanginang commercial yan.</t>
  </si>
  <si>
    <t>Naki pag Boodle fight pa talaga si Binay sa lugar namin sa Camsur. Letse ka lumawas ka dyan. Dami mo NILOLOKONG TAO.</t>
  </si>
  <si>
    <t>@GabbRamirez naughty binay ????</t>
  </si>
  <si>
    <t>Ang pag-ibig ko sayo parang kandidatura ni Mar Roxas.. Kahit alam kong talo, go pa din... :)
#Halalandian2016</t>
  </si>
  <si>
    <t>There would be a People Power if Mar Roxas will win. #DayaangDILAW</t>
  </si>
  <si>
    <t>Bothering si ate girl na audience sa likod ng judge na pasimpleng pinapakita sa tv yung nasa likod ng phone niya na Grace Poe keme</t>
  </si>
  <si>
    <t>PAALALA: BINAY IS INCUMBENT VICE PRESIDENT. 2ND HIGHEST OFFICE. SO BAKIT DI PA RIN LIBRE LAHAT? WAG KAYONG TANGA!!! #PiliPinasDebates2016</t>
  </si>
  <si>
    <t>RT @ABSCBNNews: Poe's camp on Duterte: Everyone is entitled to his own opinion #Halalan2016 https://t.co/zU1jseutEr https://t.co/vzoaCkdu7L</t>
  </si>
  <si>
    <t>@Paulelli @twitnigab #MarRoxas is a fire rooster. ??</t>
  </si>
  <si>
    <t>@th0seDamnThings @jroldforYOU napanuod niyo po ba? ibang anti duterte ad po yung napanuod ko sa gma kanina not with the kids.</t>
  </si>
  <si>
    <t>@JeileenPasia Si Binay. kilala mo? Haha</t>
  </si>
  <si>
    <t>Hindi daw tayo bibigyan ng hugot ni Mar Roxas. Wala na, talo na.</t>
  </si>
  <si>
    <t>SC resumes session; EDGA, Binay cases top agenda
 https://t.co/6EhkPYBxE8</t>
  </si>
  <si>
    <t>Yan talaga #Binay! Wag kang gigive up! Parang ako, Hindi naniniwala kahit wala na talaga. ?? #Halalan2016 https://t.co/0v6svvJosY</t>
  </si>
  <si>
    <t>Poe's camp on Duterte: Everyone is entitled to his own opinion #Halalan2016 https://t.co/zU1jseutEr https://t.co/vzoaCkdu7L</t>
  </si>
  <si>
    <t>Dapat ikaw Sec. Mar ang mag give way para kay Sen. Grace kasi mas may chance siyang manalo sa'yo. Desperado ka na po! Pero si Duterte parin.</t>
  </si>
  <si>
    <t>I feel sorry for Mar Roxas, he'll always be remembered as the 'losing candidate'. The one that got away, to quote Katy Perry.</t>
  </si>
  <si>
    <t>Binay, ano ang totoo? Sabi mo pinanganak kang mahirap. Ngayon sabi mo ang mga lupain mo ay namana mo sa mga magulang mo. Ano ang totoo?</t>
  </si>
  <si>
    <t>"But @MARoxas kept pushing forward despite the hate." #RoxasRobredo is rolling!We all want to protect PH democracy https://t.co/01F1iJMJ4e</t>
  </si>
  <si>
    <t>Gov. Pogi @jonvicremulla and Vice president Binay is in the houseeeew</t>
  </si>
  <si>
    <t>Binay at Mar, pano yan? Sisiraan nyo din ba si #Duterte2016? Makikita nyo ang katapat nyo. :)))</t>
  </si>
  <si>
    <t>2015/11/22 04:33 PHT https://t.co/dRwxiUtCOV</t>
  </si>
  <si>
    <t>RT @philippinebeat: Someone posted entire Mar Roxas video. I still don't get what the apology was for… O_o</t>
  </si>
  <si>
    <t>I still don't like Mar. If y'all are hatin' on Miriam and/or Duterte, that's how much I dislike Mar. But that's just an #unpopularopinion</t>
  </si>
  <si>
    <t>@TrisWu hahahahahah and binay was bullied on the first round. Then roxas at the second ahhahaha</t>
  </si>
  <si>
    <t>BINAY:" What he did in Makati was theft." Mar Roxas https://t.co/y3Q2o380Vn</t>
  </si>
  <si>
    <t>Binay is against the anti-dynasty bill, awee because his family is one of those! Gahd! #WantedPresident</t>
  </si>
  <si>
    <t>MDS: if not me, ider DUTERTE or ROXAS</t>
  </si>
  <si>
    <t>Kung mamatay si Mar Roxas ngayong araw, Holiday na ang Nov. 2 forever sino ang gustong pumatay ?#TuwidNaDaan este #TuwadNaDaan</t>
  </si>
  <si>
    <t>Kamukha pala ni Emerson yung Binay na bata sa patalastas. Haha. Lewl.</t>
  </si>
  <si>
    <t>Binay never sounded like a lawyer instead, he sounded like an ignorant wretch who thinks that we are foolish enough to believe what he says.</t>
  </si>
  <si>
    <t>Kapangalan ni Mar Roxas, umatras na https://t.co/E5spTioAX0</t>
  </si>
  <si>
    <t>Nang dahil kay Binay ang tagal ng mga commercial. Kingina.</t>
  </si>
  <si>
    <t>A big NO to this, and a big NO to Duterte and Binay.
"Rodrigo Duterte said if elected president, he is willing... https://t.co/PFwSko7OKz</t>
  </si>
  <si>
    <t>COA to Binay, Ongpin: Where is Boy Scout's share in Alphaland Makati joint venture? - Politiko https://t.co/hcFte8kgjh</t>
  </si>
  <si>
    <t>Corruption questions annoy Binay - Read: https://t.co/W4lwsoTZ1P #BeFullyInformed https://t.co/0RDbP2n4r1</t>
  </si>
  <si>
    <t>Paksyet din tong si Mar Roxas sa statement Nya about tanim-bala. ?? he wants to serve a country,but not willing to carry problems of gov't??????</t>
  </si>
  <si>
    <t>Jejomar Binay actually becoming President. #ScaryStoryIn5Words</t>
  </si>
  <si>
    <t>Tulad ng sa ibang pagdinig, hindi humarap si Binay sa imbestigasyon ng senado sa diumano’y Hacienda Binay. #WantedPresident</t>
  </si>
  <si>
    <t>Nag MMK si Mar Roxas.</t>
  </si>
  <si>
    <t>@gmanews Is Binay accusing the poor as the main source of criminality?</t>
  </si>
  <si>
    <t>Tapos magkikita-kita si Trillanes, Poe, Cayetano, Escudero, at Honasan sa Senado na parang walang nangyari.
Kasi ganun dapat, trabaho una.</t>
  </si>
  <si>
    <t>@mycaalteza AYOKO NA! SIGE NA! IPANALO NA SI MAR ROXAS WAG LANG SAKTAN MGA DIRE WOLVES!!!</t>
  </si>
  <si>
    <t>Malakanyang, niresbakan si VP Binay sa banat na 'ampaw' ang paglago ng ekonomiya #Breaktime</t>
  </si>
  <si>
    <t>RT @victoria1rene: Only Binay can make a trending topic in twitter sa isang commercial lang! ??</t>
  </si>
  <si>
    <t>Trend Alert: 'Binay'. More trends at http://t.co/dRwxiUtCOV #trndnl http://t.co/MZ6kjaALiH</t>
  </si>
  <si>
    <t>VP Binay: There is no factual basis that I am not forthcoming. I did appear in at least 5 instances #BilangPilipino | @josebimbosantos</t>
  </si>
  <si>
    <t>So he was among the 'closet rich’?</t>
  </si>
  <si>
    <t>Pitiful, Mar Roxas. Be a man enough!</t>
  </si>
  <si>
    <t>Pinainit ni Mar ung ulo ko.
Dear people of the Phil.,
Kahit sino iboto nyo WAG LANG SI MAR ROXAS PLEEEEASE!! &amp;gt;:(</t>
  </si>
  <si>
    <t>We need more engagement with candidates the way @cocoalcuaz  did to VP Binay today. #juanvote</t>
  </si>
  <si>
    <t>(Partial/unofficial) As of 11:20: Duterte now has 13, 219,660 votes. Roxas now trails with 7,761,306 votes #VotePH</t>
  </si>
  <si>
    <t>nognog pandak ahhhhhh piati ka binay</t>
  </si>
  <si>
    <t>Walang alam</t>
  </si>
  <si>
    <t>Talo sa debate</t>
  </si>
  <si>
    <t>@AlvinRiamon @Ilovetippee @MavicMBautis23 @profmssyj He was OK for awhile, but even in Binay case, there was something off. Not a fan.</t>
  </si>
  <si>
    <t>VP Binay hindi titipirin ang budget para sa edukasyon</t>
  </si>
  <si>
    <t>Agehh. Malupit na laban. Go Du30 and Poe!??</t>
  </si>
  <si>
    <t>Sino boboto kay binay? ??????</t>
  </si>
  <si>
    <t>Sa Makataong Pagbabago tayo ??</t>
  </si>
  <si>
    <t>#PiliPinasDebates2016 #POE2016 https://t.co/QntHMVXckM</t>
  </si>
  <si>
    <t>Utot mo binay scared naba u???</t>
  </si>
  <si>
    <t>@24OrasGMA E paano po yung Binay na ginawang Halloween Decor? Wag po balat sibuyas</t>
  </si>
  <si>
    <t>Trend Alert: 'Junjun Binay'. More trends at http://t.co/dRwxiUtCOV #trndnl http://t.co/E7R0qjpDLu</t>
  </si>
  <si>
    <t>Also kahit nag give way Roxas or Poe sa isat isa, im not even sure its enough to beat Duterte.</t>
  </si>
  <si>
    <t>. @bilbil video of Mar Roxas now. https://t.co/59HGZ84nlC</t>
  </si>
  <si>
    <t>Pag kinomercial nnmn ung k binay papatayin ko tv!!</t>
  </si>
  <si>
    <t>From a source:</t>
  </si>
  <si>
    <t>Duterte is leading by at most 3 million</t>
  </si>
  <si>
    <t>Mar and Poe are on a statistical tie</t>
  </si>
  <si>
    <t>I liked a @YouTube video from @buzzexclusivez https://t.co/Jfwt55QZtl Mar Roxas grilled on CNN with Andrew Stevens</t>
  </si>
  <si>
    <t>@jekoyfries @DreaSostomo tawagan niyo nung anak ni Binay dati??</t>
  </si>
  <si>
    <t>Sungay ni VP Binay nilabas na! Kung makapag blame sa Administration?! Ang linis mo inside and out! #NoToBinay2016 #inthenews #TVPatrol</t>
  </si>
  <si>
    <t>How come 3% lang sa survey si MDS na mas qualified man siya kesa kay Binay,Mar and Poe ??</t>
  </si>
  <si>
    <t>Tbh, I actually wished for DJ to endorse Mar and Leni given na duterto wont run. Basta wag si binay</t>
  </si>
  <si>
    <t>RT @inquirerdotnet: Binay appeals graft indictment,says it’s meant to ruin 2016 run https://t.co/AHb5Z7d0fm |@MJcayabyabINQ #VotePH2016 htt…</t>
  </si>
  <si>
    <t>Vice President Binay tries on a new pair of eyeglasses #PHVote https://t.co/uQiwJftq3Q</t>
  </si>
  <si>
    <t>Tuloy ang krusada vs Binay—Sen. Trillanes https://t.co/QEvm1iZPgn</t>
  </si>
  <si>
    <t>Puro kayo cancer-cancer at kesyo "mamamatay na yan" p@#$%&amp;amp;*-+ imortal ba si Binay, Duterte, Mar at Poe? #Election2016</t>
  </si>
  <si>
    <t>RT @gmanews: SC says Junjun Binay’s petition already moot, should be dismissed https://t.co/lpYCSI9orV https://t.co/VgXlFhREsG</t>
  </si>
  <si>
    <t>Parang Binay siya sumagot.. "Di ko function yan" HEHEHEHEHE</t>
  </si>
  <si>
    <t>#NoToDuterte #NoToCorruption #NoToBinays  Qho condones corrupt politicians, must NOT lead Pinas #RoxasRobredo2016 https://t.co/ApBz0BIlQ1</t>
  </si>
  <si>
    <t>Awwee poor Mar Roxas. A cheater and such a desperate loser. Shut Up Ka Nalang! ????</t>
  </si>
  <si>
    <t>May bagong kanta si Binay! ??</t>
  </si>
  <si>
    <t>Did you know that Mar Roxas was a major supporter of RA 8792 also known as the E-Commerce Law of the Philippines?... https://t.co/L9SmtX2OGg</t>
  </si>
  <si>
    <t>Wala na ngang utak si Grace Poe, wala pang dugong Pinoy. Disqualified na yan #Binay2016</t>
  </si>
  <si>
    <t>Anong nangyayari sa mundo bakit ang daming boboto kay Binay?????????</t>
  </si>
  <si>
    <t>Pambato ng partido ni Erap sa presidential race, umatras at inindorso ang kandidatura ni Vice Pres. Jejomar Binay</t>
  </si>
  <si>
    <t>Nakakainis yung ad ni binay..paulit ulit ha..dami talaga pera pambayad ng airing..dami nagawa dami din nakurakot..tse!!!??????</t>
  </si>
  <si>
    <t>Ayaw talagang pakawalan ng Binay ang Makati.</t>
  </si>
  <si>
    <t>Bakit mo pipiliin ang isang tumatakbong walang alam kung meron namang Mar Roxas na tunay na may plano at maalam? WAG POE</t>
  </si>
  <si>
    <t>Grabe Binay.</t>
  </si>
  <si>
    <t>Don’t start me w/ being anti-Duterte means I am pro-Poe, pro-Roxas, pro-Binay. I am pro-country. I will choose on May 9 for the greater good</t>
  </si>
  <si>
    <t>4Ps is aiming to eradicate extreme poverty in the Philippines. One of the big reason, why Binay should win. 
Only B1NAY
#OnlyBinayWinner</t>
  </si>
  <si>
    <t>Women for Mar Roxas. Bigyan natin ng suporta. @leahnavarro @KrisAquinoWORLD @anakarylle @aupijuan https://t.co/GXi1UpBS18</t>
  </si>
  <si>
    <t>Kapag si poe, binay, at mar ang kinunanan ng photage ng ralky naka close up, kapag si duterte reporters lang ung nakikita!
#PHVoteDuterte</t>
  </si>
  <si>
    <t>Tang ina neto ni Binay at Mar Roxas at taas ng mga pangarap!!! https://t.co/kGWsFH5x4Q</t>
  </si>
  <si>
    <t>RT @Paulelli: Binay suggests forum’s format change, ‘evades’ faceoff with rivals https://t.co/kWzDw4eLzd via inquirerdotnet Like a boss.</t>
  </si>
  <si>
    <t>@wyanwamoth Mar Roxas. ??</t>
  </si>
  <si>
    <t>NAGMAMAGIC NA SI MAR ROXAS! #HalalanResults</t>
  </si>
  <si>
    <t>Wala na talagang duda ang pangunguna ni VP Binay! #OnlyBinay #PHVoteBinay</t>
  </si>
  <si>
    <t>People who vote for Mar Roxas because he's supported by Katniel. Shut up na lang kayo.</t>
  </si>
  <si>
    <t>how could you choose binay and roxas over miriam??? SRSLY</t>
  </si>
  <si>
    <t>nakakayamot naman commercial ni mar roxas</t>
  </si>
  <si>
    <t>Binay leading the surveys again? What is wrong with you people? ?? He is deluding you to believe he can make the PH like Makati</t>
  </si>
  <si>
    <t>My Mom and I are both teachers so why hate TEACHERS Sir Binay? #NogNogHambog</t>
  </si>
  <si>
    <t>VP Binay is a strong leader and he is who we need.</t>
  </si>
  <si>
    <t>Chiz didnt know Binay is corrupt just like he didnt know UNA had anything to do w/ Poe's DQ  #ChizLovesBinay #much https://t.co/PsiadHf0wD</t>
  </si>
  <si>
    <t>Bago nnman ad ni Binay ewwwwwwewww.</t>
  </si>
  <si>
    <t>@jepoi_ordaniel He has enough time. A lot can still happen to Binay, Santiago and Llamanzares. ??</t>
  </si>
  <si>
    <t>I VOTE ROXAS, Mar Daang Matuwid' Trending sya, SUCH A BIG #DayaangDILAW</t>
  </si>
  <si>
    <t>Go, Trillanes. Sabihin mo pa rin na CORRUPT SI VICE PRESIDENT BINAY. 
Hahahaha!
LENI FOR VP
PH VOTE ROXAS
#PiliPinasDebate2016</t>
  </si>
  <si>
    <t>Nakakahiya ka BINAY!!!! https://t.co/UyBdJCkPd5</t>
  </si>
  <si>
    <t>RT @veeeneeer: Nognog</t>
  </si>
  <si>
    <t>Sino pa ba ang mangungorakot</t>
  </si>
  <si>
    <t>Edi Ako - Binay</t>
  </si>
  <si>
    <t>RT DZMMTeleRadyo: Trillanes, nilinaw na mas malala kung magiging presidente si Duterte kaysa VP Binay #DZMMTeleIkawNaBa #Halalan2016 | via …</t>
  </si>
  <si>
    <t>@hazelnot_ @ynabelles make my wish come trueeee all I want for christmas is binay ??</t>
  </si>
  <si>
    <t>Binay: corrupt</t>
  </si>
  <si>
    <t>Roxas: pikon</t>
  </si>
  <si>
    <t>Poe: inexperienced</t>
  </si>
  <si>
    <t>Duterte: ethics</t>
  </si>
  <si>
    <t>Mirriam: health</t>
  </si>
  <si>
    <t>No perfect president. Pero go for Du30 #PiliPinasDebates2016</t>
  </si>
  <si>
    <t>7. PH 2016</t>
  </si>
  <si>
    <t>8. Ateneo</t>
  </si>
  <si>
    <t>9. Mac Belo</t>
  </si>
  <si>
    <t>10. Gimme5 Rocks SMManila</t>
  </si>
  <si>
    <t>2015/11/22 03:53 PHT #trndnl https://t.co/dRwxiUtCOV</t>
  </si>
  <si>
    <t>#selfishpoe or #selfishroxas? After all the shit thrown her way @MARoxas supporters have d face to say that</t>
  </si>
  <si>
    <t>What the fuck is wrong with you?</t>
  </si>
  <si>
    <t>Kapag sa economy class, maka-masa na kagad? Binay pls</t>
  </si>
  <si>
    <t>Bombo Radyo Philippines - Palasyo pumalag sa paninisi ni Binay sa Zapanta case https://t.co/HWAUkRXRkx</t>
  </si>
  <si>
    <t>lahat na ng commercial ginawa ni Binay! ????</t>
  </si>
  <si>
    <t>@aikohollic I know. Eww pa rin Binay you</t>
  </si>
  <si>
    <t>Sana manalo si Mar Roxas</t>
  </si>
  <si>
    <t>@sabpozon @riomendrell @hilyahpena @CharlesReyesss Hahaha kay Binay na lang tayo palibre tutal pinayaman naman daw niya Makati</t>
  </si>
  <si>
    <t>Mahiya ka naman Mar Roxas! https://t.co/mKOvtMxb2S</t>
  </si>
  <si>
    <t>Binay has missed the chance to be gracious in defeat. Now, he's just a sore loser even if he concedes.</t>
  </si>
  <si>
    <t>Once, Binay was on top of the survey. And then, Duterte. And then, Poe. Very unpredictable. The only predictable is that Mar isn't on top.</t>
  </si>
  <si>
    <t>the bigger story isn't mar. it isn't grace.</t>
  </si>
  <si>
    <t>it's duterte and how people are voting to install a dictatorship.</t>
  </si>
  <si>
    <t>"bakit kung sino pa nognog, pandak blabla..." 
putangina hindi ba dapat ang tanong eh "bakit pa si binay ang naging vice president"</t>
  </si>
  <si>
    <t>( Not surprising #NoToBinay2016)Witness: Bidding for Makati projects under Elenita Binay a sham | Inquirer News https://t.co/nTlX0kfH9V</t>
  </si>
  <si>
    <t>@MicaellaYah Ahh mas LT ako kay binay tsaka kay roxas all time leader steals and assists whahahaha</t>
  </si>
  <si>
    <t>@teddyboylocsin tell me who exactly in the viterbos went for Binay? Name names! Your assertion has no basis. Blas' sister Cara is married to</t>
  </si>
  <si>
    <t>Ang pangulo ko ay si MAR ROXAS. TAG mo to sa 5 na tao within 30mins. at magkakaron ka ng SOBRE. Wag kang tumawa yung kapitbahay ko meron na.</t>
  </si>
  <si>
    <t>Yung mga No To Binay diyan, pag yan nanalo, ewan ko na lang! Baka mangitim kayo. Magiging nognog kayo! #NognogHambog</t>
  </si>
  <si>
    <t>binay's sidekicks were employees of makati city hall - how were they able to deposit billions?? why'd the banks not ask any questions?</t>
  </si>
  <si>
    <t>Partial Unofficial results, .09% of votes, Mar Roxas is #2! #Halalan2016 Mar Daang Matuwid RORO RISING</t>
  </si>
  <si>
    <t>RT @BAEkooooo: binay's commercial is freakin' annoying, trying hard to get the sympathy of the citizen. why do he need to push that he's "N…</t>
  </si>
  <si>
    <t>Mar Roxas 2nd place na?! #Daangbaliko</t>
  </si>
  <si>
    <t>SI JEJOMAR BINAY PUTA TALAGA YUN E #OTWOLTooMuch #NadineForPonds https://t.co/bUYSNMUih1</t>
  </si>
  <si>
    <t>nognog pandak laki sa gubat yan si binay??????</t>
  </si>
  <si>
    <t>Our bingo game be like:
sa letter B nine!,*sounds like VP binay*
Me be like: nognog pandak laki sa hirap</t>
  </si>
  <si>
    <t>Ano gagawin dito ni Mar Roxas sa roxas city? Uuwi na sya dahil dahil eleksyon na? Nong yolanda nga hindi yan nagpakita ng mukha nya dito eh.</t>
  </si>
  <si>
    <t>Hoi Binay! Dinamay mo pa kami sa Nognog advertisement mo. FYI, nagtatrabaho din kami pero di kami nognog. Wag nga kami! Hahaha ????</t>
  </si>
  <si>
    <t>Hahahahaha....</t>
  </si>
  <si>
    <t>Joke time: Conversation of Toni with Mr. Binay</t>
  </si>
  <si>
    <t>#PBBTheBigWeekend  https://t.co/rCakMxQ4Bq</t>
  </si>
  <si>
    <t>How dare you defend that Ampatuan and yourself. Binay wala kang chance. Alis na. Shady ka inside and out. #PiliPinasDebates2016</t>
  </si>
  <si>
    <t>Napapawi ang pagod ni VP Binay kapag nakikita niya ang mga ngiti natin. #BinayForPresident #Binay2016 #OnlyBinay https://t.co/jomdSLFO6z</t>
  </si>
  <si>
    <t>Pwede bawat gagawin ipaapprove kay Miriam, pacheck kay Mar, paannounce kay Grace at paenforce kay Duterte? Tapos pakulong na si Binay.</t>
  </si>
  <si>
    <t>Mar Roxas, isang tulog na lang talo ka na! #DaayangMatuwid</t>
  </si>
  <si>
    <t>Tara tawananna!!! Ahahaha!!! Ginawa nyo akong si Mar Roxas!!! Thanks kay Ate Clahed Bragais Copino sa paggawa... https://t.co/4uEwhCxvuW</t>
  </si>
  <si>
    <t>What happened to the Yolanda funds Mar Roxas?? Kamusta na yung mga kaso ng mga Binay? And yes, here we are... https://t.co/kjykGXLaXb</t>
  </si>
  <si>
    <t>Quicho: We know that the black propaganda, the demolition job will not stop. It is intended to pull down the ratings of VP Binay.</t>
  </si>
  <si>
    <t>Excuse me Binay ah, pero yung prof. namin na 12 years nagturo sa UMak eh si Duterte ang iboboto. wala ka daw kwenta, Ayala lang ang mayaman.</t>
  </si>
  <si>
    <t>Liberal Party, nananatiling positibo sa kabila ng ranking ni presidential aspirant Mar Roxas sa partial &amp;amp;... https://t.co/6kHO4XZaLM</t>
  </si>
  <si>
    <t>Badtrip ung commercial ni Binay. ??</t>
  </si>
  <si>
    <t>Mar Roxas coming in second on the latest poll...</t>
  </si>
  <si>
    <t>AND SO MY WATCH BEGINS!</t>
  </si>
  <si>
    <t>#GameofThrones feels...</t>
  </si>
  <si>
    <t>Grabe yung @995PlayFM, @BarangayLSFM at #Radyo5 -_- Puro radio ads ni Grace Poe naririnig ko kanina -_- Ayusin Natin ang Pilipinas? -_-</t>
  </si>
  <si>
    <t>Didn't finish that Alma Moreno 's stint at Headstart. So painful to watch. Imagine a senate with Pacquiao, Moreno, Binay and Lapid. Ugh</t>
  </si>
  <si>
    <t>NKKLK ang hinimatay ang abogado ni Binay habang nag-eexplain ng SALN. Paano? Hirap ba?</t>
  </si>
  <si>
    <t>Manny Paquiao for Binay ??</t>
  </si>
  <si>
    <t>Shit dikit Duterte at Roxas</t>
  </si>
  <si>
    <t>Morales says she has reliable source to prove Binay pressured COA to delay report | Inquirer News https://t.co/qGBw5c45S0</t>
  </si>
  <si>
    <t>@chiannabella_ ayaw talaga ntin kay binay ano? no doubt? ??</t>
  </si>
  <si>
    <t>Tagal naman ni Binay??</t>
  </si>
  <si>
    <t>If Roxas really fears a Duterte rule that much and believes his propaganda line then he should quit and give way to Poe. Now na!</t>
  </si>
  <si>
    <t>Yung maraming nagsasabi ng kahit sino Kay @senmiriam at duterte ang maging presidents wag Lang Kay Roxas ??????</t>
  </si>
  <si>
    <t>MARo Rios? instead of Mar Roxas https://t.co/i19cYChS18</t>
  </si>
  <si>
    <t>Mar roxas daw BOBOyug ka sa bayo nga gin suksuk mo YELLOW AND BLACK ????</t>
  </si>
  <si>
    <t>OY MAR ROXAS ALAM MO BA 'TO?
MARTIN, BIGYAN MO NGA NG MALASAKIT SI BENIGNO AQUINO AT SI EMILIO JUN ABAYA. AY 'WAG... https://t.co/5KGRYILXgm</t>
  </si>
  <si>
    <t>Update: As of 10:23
1. DUTERTE, RODY 11,827,836
2. POE, GRACE  6,697,460
3. ROXAS, MAR  6,677,083
Source: Bombo Radyo</t>
  </si>
  <si>
    <t>DATU MAR ROXAS???  WHAT THE...!!! #EpalMoves #susMARyosep</t>
  </si>
  <si>
    <t>I didnt vote Miriam, pero I didnt expect na magiging ganon yung results. Mahirap tanggapin compared kila Poe at Roxas lalo na kay Binay!</t>
  </si>
  <si>
    <t>are these dreamers that wont happen and they will never be prosecuted, just look at the binay clan https://t.co/umKlWPAXgL</t>
  </si>
  <si>
    <t>ANONG PROBLEMA NI BINAY?</t>
  </si>
  <si>
    <t>Wag lang si Roxas or Binay plssss</t>
  </si>
  <si>
    <t>RT @cocoy: Daang Matuwid / PNoy / Mar Roxas - in 2010 Infrastructure / Capital Outlay stood at 1.8% of GDP. Today it is 4% of GDP. In 2016:…</t>
  </si>
  <si>
    <t>Tangina laughtrip talaga sa commercial ni binay kairita pota hahaha</t>
  </si>
  <si>
    <t>ONLY BINAY, MY ONLY PRESIDENT</t>
  </si>
  <si>
    <t>Mar Roxas should be the one conceding! ?????? #Halalan2016</t>
  </si>
  <si>
    <t>So di ko na masasakyan yung bullet train ni binay sa commercial??????</t>
  </si>
  <si>
    <t>The Long View: Statesman » The real Mar Roxas then, now, and in the future https://t.co/2osxr9N7kN #SwitchToMar #RoxasRobredo</t>
  </si>
  <si>
    <t>@mbellsonaq @manila_bulletin You put up a good fight VP Binay</t>
  </si>
  <si>
    <t>Wirdo, bakit nauna pa siyang magkaroon ng arrest order kay Binay. #Trillanes https://t.co/z2YIJ7czyU</t>
  </si>
  <si>
    <t>Nakakasuka yung ad ni Binay pero mas nakakasuka yung kay Mar ugh ugh</t>
  </si>
  <si>
    <t>WEDNESDAY #ANCHeadstart with Budget Sec. Butch Abad ?? "How can VP Binay say binawasan namin ang… https://t.co/CGePOn38vd</t>
  </si>
  <si>
    <t>#ayawsadilaw C ROXAS KA B O C CAYETANO? PAREHAS N KC KYO NG DISKARTE! IKAW P B YAN?</t>
  </si>
  <si>
    <t>RT @viaanastacio: Nognog. Pandak. hahahaha buti alam ni Binay no?</t>
  </si>
  <si>
    <t>Options for President? First is Miriam Defensor Santiago, and second is Mar Roxas.</t>
  </si>
  <si>
    <t>Binay blames Aquino in failing to act on blood money proposals @v_vangogh @profmssyj @Paulelli @mgvtrb @cocoy https://t.co/wPmUbKA2Nx</t>
  </si>
  <si>
    <t>@jklans Parang if si Poe = US. If si Binay = China. Naknampoodle. @pinoymommy</t>
  </si>
  <si>
    <t>Oo, corrupt si Binay, pero di ba pinangako niya sa atin na gagawin niya sa buong bansa ang mga bagay na ginawa niya sa maunlad na Makati?</t>
  </si>
  <si>
    <t>Now watching Pilipinas Debates 2016. Grabe wala akong masabi sa pagka trapo ni Mar Roxas. I don't see an ounce of sincerity from him. Lol</t>
  </si>
  <si>
    <t>Saw Binay outside Gaisano Central earlier today. Ano'ng ginagawa niya dito? Early campaign? #YolandaPH #Yolanda2YearsOn</t>
  </si>
  <si>
    <t>Binay camp refutes Roxas: Only 2,000 poor people in Makati https://t.co/FeccCSINus | @MJcayabyabINQ #VotePH2016 https://t.co/1AfrtUVDC3</t>
  </si>
  <si>
    <t>Iboto si Nancy Binay! (JingJing) NYAHAHAH</t>
  </si>
  <si>
    <t>ANOTHER one. BIAS. Binay lng https://t.co/9sRTkwb4uu</t>
  </si>
  <si>
    <t>Global Pinoys: Will Binay endorse the "Huwag Ka Magnakaw" campaign of the Archdiocese of Manila? https://t.co/SMOIYxqAol</t>
  </si>
  <si>
    <t>@vainsantos Saket. If he wants to run for Pres, he could have said it to Miriam. Baka nagkaroon pa ng Duterte-Miriam or Miriam-Duterte. ??</t>
  </si>
  <si>
    <t>Baka pagmulat ng mga mata ko bukas number 1 na si Mar Roxas ah. My gawd! I hate drugs! ??</t>
  </si>
  <si>
    <t>I am very disgusted by the reports that Mar Roxas came out of the receipts instead of Duterte. Yuck. Desperate people, hungry for power.</t>
  </si>
  <si>
    <t>Hindi si Binay at Kokey iisa.??? https://t.co/JA4zxar6oR</t>
  </si>
  <si>
    <t>Hala nasunog nog nog nog si Binay nay nay ..</t>
  </si>
  <si>
    <t>Bakla tlg tong MAR ROXAS NTO puro pasaring wla nmn ngwa nun nkaupo literal n nkaupo lng  #VoteMaineFPP #KCA</t>
  </si>
  <si>
    <t>@colealejandroo HAHAHAHAHA! Musta lakad nyo ng BINAY ko? @ashleyquijanoo ????</t>
  </si>
  <si>
    <t>Once a liar... always a Binay ?? https://t.co/CUZSarBo2Y</t>
  </si>
  <si>
    <t>Shemms ieendorse ni DJ si Mar Roxas</t>
  </si>
  <si>
    <t>Tangina yung commercial ni binay</t>
  </si>
  <si>
    <t>@dirkfluo see: Stone Cold- Duterte; The Rock - Poe; Authority - Mar, Korina, and Noy; Goldust - Binay</t>
  </si>
  <si>
    <t>Tatanungin kaya si binay sa mga allegations sa kanya?</t>
  </si>
  <si>
    <t>I swear, hindi ka mananalo! Ramdam na ramdam ko. Pak u mar roxas ????????</t>
  </si>
  <si>
    <t>@ahhlahnis luh binay ka nga pala ????????</t>
  </si>
  <si>
    <t>@AIRTUKO BINAY TANGINA HAHAHAHAHAHAHAHAHHAHAHA</t>
  </si>
  <si>
    <t>Sawa na ba kayo sa Nognog ads? Wait, there’s more! Binay, di ka nag-iisa sa claimed identity mo kaya wag solohin uy! https://t.co/VwEVhatwpM</t>
  </si>
  <si>
    <t>wala ng makakapigil sa mga Binay #OnlyBinayInMakatiSanKaPa</t>
  </si>
  <si>
    <t>Ang Pagbabalik Binay In Makati  https://t.co/nK1JGMmq7U</t>
  </si>
  <si>
    <t>How long can this go on? Binay's desperate. He'll give, say whatever you want just to escape jail. #NoToBinay  https://t.co/9GtFplpsTG</t>
  </si>
  <si>
    <t>Yung commercial ni Binay, nakakainis haha. #ALDUBTheVisitor</t>
  </si>
  <si>
    <t>#RadyoPatrol Kapangalan ni Mar Roxas na kakadidatong pangulo, umatras sa kandidatura #Halalan2016 | ulat ni RP46 @JohnsonDZMM</t>
  </si>
  <si>
    <t>Omg maputi pala si binay ???? hahaha</t>
  </si>
  <si>
    <t>Pilipinas walang kinabukasan kung mananalo si VP Binay sa darating na halalan. #BotoMo2016 | #SonshineNewsBlast https://t.co/8YtlNQ4FNT</t>
  </si>
  <si>
    <t>Binay's campaign ad is sooooooofakeng annoying</t>
  </si>
  <si>
    <t>VCM Testing at Lanao Del Norte
First Sheet, no shading. Result: Mar Roxas 
Second Sheet, shading on Duterte.... https://t.co/lqiuob1jf1</t>
  </si>
  <si>
    <t>Panong di matitiwalag sa Iglesya, @darkaristocrat. Di naghantay ng idadala ng pamamahala. Nauto ni Mar roxas at Korina. Ayun nganga!</t>
  </si>
  <si>
    <t>#OnlyBinayWinner dahil rule of law palagi ang basehan ni VP BInay. Walang bias. Rule of law lang</t>
  </si>
  <si>
    <t>Wait lang po sila Binay at Roxas nag-eempake na kasi. https://t.co/yipQLaz2o6</t>
  </si>
  <si>
    <t>Mabuhay ang mga magnanakaw na Politiko! Protektado kayo ng Estado. Bulok na gobyerno! Jun Jun Binay! Walang kwentang Batas ng Pinas!</t>
  </si>
  <si>
    <t>RT xianneangel: .SenGracePOE's spox Mayor Rex Gatchalian on Mayor Duterte's possible presidential bid: Though we're saddened and don't agre…</t>
  </si>
  <si>
    <t>Nog nog? Pandak? Lol si binay ??????</t>
  </si>
  <si>
    <t>Something smells fishy... Philrem reeks of a money laundering outfit in the guise of forex trading. Err, 2 strikes na sya (Binay, RCBC) ha.</t>
  </si>
  <si>
    <t>Yung mga kn fans na bumitaw kasi dj is endorsing mar roxas. o come on.</t>
  </si>
  <si>
    <t>fake.</t>
  </si>
  <si>
    <t>Yung ayaw ko matulog kasi natatakot akong pag gising ko si Mar Roxas na ang panalo! Hahahaha... ??</t>
  </si>
  <si>
    <t>#Duterte #Election2016 #HalalanResults ??</t>
  </si>
  <si>
    <t>@kaylapaligsa You're the 'mar roxas ftw' in this world of 'mananalo si duterte &amp;amp; miriam' :-((( HAHAHAHA</t>
  </si>
  <si>
    <t>@PEEJHAYPJ Nainterview na nya si Nancy Binay?</t>
  </si>
  <si>
    <t>@supeeernikka 14 lang ako, ikaw jan yung ate ko na e  hahaha ka-edad mo lang si binay jk</t>
  </si>
  <si>
    <t>@tabchei RoxasRobredo. Sorry hater tlga ako ne hahaha</t>
  </si>
  <si>
    <t>Honasan sa umano'y farm ni Binay sa Batangas: Di ko siya natatanong tungkol doon. #DZMMTeleIkawNaBa #Halalan2016 | via DZMM TeleRadyo</t>
  </si>
  <si>
    <t>Roxas: Plastic mode</t>
  </si>
  <si>
    <t>Grabe N Hokage N Kng Ganun Nga.. Nanawagan nmn kme ibahin ang Posisyon @ nilalangaw n cla Brian and Our 1 n "Only Binay"
#RP69fanfic</t>
  </si>
  <si>
    <t>No ‘extra rice’ under PNoy: Binay camp blasts DA’s ‘self-sufficiency’ claim</t>
  </si>
  <si>
    <t>https://t.co/bDdmknxtMA https://t.co/7e9doTfQx4</t>
  </si>
  <si>
    <t>And Binay cannot answer any of these accusations!  https://t.co/mcsuuo8nBd</t>
  </si>
  <si>
    <t>Binay na yan hahahahahaha https://t.co/9S6nfogMoU</t>
  </si>
  <si>
    <t>@bilbil @mrsunlawyer hehehe..good morning ladies. :)</t>
  </si>
  <si>
    <t>Mad badtrip yung nada Banawe rice terraces. Thanks to Binay. @tomas_md</t>
  </si>
  <si>
    <t>Tinanong ko si Manong taxi driver kung sino iboboto nya as president.. si Binay daw. Sabe ko "putangena manong seryoso?" Bwiset na araw yan</t>
  </si>
  <si>
    <t>@PapolATION grabe syaaaa hahahahahaha! Si classmate na Binay lang naman jk ????????</t>
  </si>
  <si>
    <t>#MarLeniWins #SwitchToMar #RoxasRobredo #PHVoteRoxas #MayoNaRoxasNa #WeAreForMar #LabanLeni #VotePH2016 https://t.co/klC4UJt7PW</t>
  </si>
  <si>
    <t>Putang ina ni Binay talaga</t>
  </si>
  <si>
    <t>Mga mukhang 1k at hinakot na bus nalang ang boboto kay GracePoe. Alam niyo yan. Leche kayo. #GreatLeaderDuterte</t>
  </si>
  <si>
    <t>What a defensive potato, Mar Roxas. ??</t>
  </si>
  <si>
    <t>Now it's clear who is behind those nega ads of Binay.     VP Binay taps Puno as campaign adviser https://t.co/XkWd9BZIW3 via @inquirerdotnet</t>
  </si>
  <si>
    <t>Binay wtf</t>
  </si>
  <si>
    <t>@Korina_Sanchez such a desperate move Mar Roxas</t>
  </si>
  <si>
    <t>If it's not Duterte. Please let it be Grace Poe. Not Roxas. ?? #Halalan2016 #PHVote</t>
  </si>
  <si>
    <t>Binay, Pork and Corruption: Binay PDAF Operations https://t.co/1o4El7ypsD</t>
  </si>
  <si>
    <t>On a scale from 1 to Mar Roxas, how desperate are you to win someone's trust?
#PiliPinas2016</t>
  </si>
  <si>
    <t>Puro ka nognog....kayumanggi kaya mga Pilipino ano ba yan @/binay</t>
  </si>
  <si>
    <t>Mar Roxas gave fans 500 pesos for them to vote him for the #KpopHalalan2016</t>
  </si>
  <si>
    <t>Binubully na naman nila si Binay ??</t>
  </si>
  <si>
    <t>@Dalesanity10 last year pa to pero happy birthday binay!! Manlibre ka naman oy ?? hahaha http://t.co/8koMEGjKs1</t>
  </si>
  <si>
    <t>Sabi mo mananalo ka Mar Roxas?</t>
  </si>
  <si>
    <t>bakit gusto mo ng sanib pwersa kay Grace Poe?</t>
  </si>
  <si>
    <t>Masamang espiritu sana ang sumanib sayo! #LunetaDuterteCayetano</t>
  </si>
  <si>
    <t>"Kay Binay, gaganda ang buhay; oh oh oh oh oh..." https://t.co/TI1K8AEDXH</t>
  </si>
  <si>
    <t>Please Wag Lang Poe Si Roxas! #Halalan2016 #LookingForwardSaPagbabago — feeling Happy for DU30</t>
  </si>
  <si>
    <t>Wtf pangalawa si roxas #Eleksyon2016</t>
  </si>
  <si>
    <t>Di ba pwede ang Duterte-Poe tandem?</t>
  </si>
  <si>
    <t>Mar Roxas should now stop entertaining the press and keep his mouth shut as much as possible.</t>
  </si>
  <si>
    <t>#UNTVRepaso2015 Dismissed Makati Mayor Binay, sinampahan ng bagong plunder complaint sa Office of the Ombudsman [18-12-2015] [NY-A1591]</t>
  </si>
  <si>
    <t>With 71.56% precincts reported, Mar Roxas rises to #2. Marcos ahead of Leni by 2.3%.
Watch #PHVote LIVE https://t.co/V6WdGcVNie</t>
  </si>
  <si>
    <t>#SafaricomFYResults</t>
  </si>
  <si>
    <t>Kring-kring, Binay... kring-kring
More videos? I-like ang page ni Even Demata... https://t.co/WP5OxCOrGT</t>
  </si>
  <si>
    <t>@JoodithHeart baka naman parang Harvard ni Mar Roxas. Umattend lang din sya ng seminar sa Oxford. Lmao ??????</t>
  </si>
  <si>
    <t>kayo ang sagot namin laban sa kahirapan sir VP Binay</t>
  </si>
  <si>
    <t>Only binay can lighten dark spots, MAY IGAGANDA PA PALA AKO  ?? ?? ??</t>
  </si>
  <si>
    <t>Ako si Maria.</t>
  </si>
  <si>
    <t>Nognog. Pandak. Laki sa hirap.</t>
  </si>
  <si>
    <t>Hindi ko iboboto si Binay.</t>
  </si>
  <si>
    <t>Mahal ko ang Bayan ko. https://t.co/RZOj7Ns0ij</t>
  </si>
  <si>
    <t>Pulse Asia (April 16-20)</t>
  </si>
  <si>
    <t>Lalong tumaas si Duterte. Hindi na balwarte ni Roxas ang Visayas. https://t.co/6qfHK3vk8u</t>
  </si>
  <si>
    <t>This article says Roxas is  top ad spender at 774 million followed by Binay, Poe, Duterte https://t.co/0JC9oLvWh0 https://t.co/DsjDymRZNT</t>
  </si>
  <si>
    <t>SC ruling bittersweet for Junjun Binay https://t.co/O2Ue6Ms0sG #Manila #News #Asia</t>
  </si>
  <si>
    <t>Grace Poe sure is calm against the powerful forces surrounding her. ?? #PiliPinasDebates2016</t>
  </si>
  <si>
    <t>Pasalamat kang binay ka nako! Hahahahahaha ???? @MarkHarol https://t.co/EMh5XPFqIE</t>
  </si>
  <si>
    <t>I am not a pro or con to VP Binay. But all you have are allegations. #NKKSW</t>
  </si>
  <si>
    <t>VP Binay calls on DoTC Sec. Jun Abaya to resign immediately over failure to address transport issues | via @jv_arcena</t>
  </si>
  <si>
    <t>Tngn baka maungusan pa ni Roxas si DU30 lech kadayaan mo Mar ??</t>
  </si>
  <si>
    <t>DUTERTE TO PNOY: MATULOG KA NA LANG TOTAL TAPOS KA NA!</t>
  </si>
  <si>
    <t>SCARY!</t>
  </si>
  <si>
    <t>7. KimXiOMN 6DaysToGo</t>
  </si>
  <si>
    <t>10. LOISA OnLuvUSoon</t>
  </si>
  <si>
    <t>2015/10/27 11:33 PHT</t>
  </si>
  <si>
    <t>Yan ba yung sinasabi ni Mar Roxas na unity tapos tatawag ng meeting about anti Duterte? Nasaan ang unity dyan mar?</t>
  </si>
  <si>
    <t>Change is already happening! Let's continue it! #RoRo #RoRo2016 #Roxas #LeniIsMyVP #RoxasRobredo #SwitchtoMar  https://t.co/BtGsAbcIxw</t>
  </si>
  <si>
    <t>Sige Binay vs Roxas</t>
  </si>
  <si>
    <t>@mhrntt actually, nakakairita si Binay, in general. hahahaha ??</t>
  </si>
  <si>
    <t>So nognog pala ako sabi ni binay kasi wala pang trabaho. Haaays. Sana 8 na para Di na ako nognog.</t>
  </si>
  <si>
    <t>Itong si noli de castro ok yang punto mo pero sobrang bias mo! Nung ikaw vice president may nagawa kaba!?  Puro ka sisi maka binay ka ata!</t>
  </si>
  <si>
    <t>.@alanpcayetano: Walang katahimikan kung si Binay ang presidente. Kasi he's hiding under the suit of immunity eh. #IkawNaBaCayetano</t>
  </si>
  <si>
    <t>from "sino ba si nognog" to "sino ba ang pandak" real quick
wtf jojo binay</t>
  </si>
  <si>
    <t>Cayetano: Pag nanalo si Binay, Revenge of the Trapo.</t>
  </si>
  <si>
    <t>Wala naman nagtatanong sayo binay e.</t>
  </si>
  <si>
    <t>RT @Lawyer_Punk: A virtual slap in the face of Jejomar Binay.</t>
  </si>
  <si>
    <t>https://t.co/6lYSnWIoCj</t>
  </si>
  <si>
    <t>Binay condemns killing of brod,a councilor in Sto Tomas, Batangas,says it shows the problem of lack of peace and order #VotePH2016</t>
  </si>
  <si>
    <t>Roxas: TSINELAS NI KORINA</t>
  </si>
  <si>
    <t>Lets kill poverty by the help of VP Binay.. see how he wanted to help every filipino.</t>
  </si>
  <si>
    <t>lets prevent poverty by the help of 4Ps program and VP Binay.</t>
  </si>
  <si>
    <t>Retweeted SENYORA (@SenyoritaVice):</t>
  </si>
  <si>
    <t>TEACHER: SINO YUNG UMUTOT??!!!!</t>
  </si>
  <si>
    <t>STUDENT: ???? SINO PA BA? ONLY BINAY ????</t>
  </si>
  <si>
    <t>RT @Watdahel_Marcel: Rejected copy ng Binay campaign ad:
"Nognog,
pandak,
'yan si Binay."</t>
  </si>
  <si>
    <t>#TV5Aksyon | VP Binay, nag-abot ng tulong sa mga biktima ng bagyo sa Isabela</t>
  </si>
  <si>
    <t>Nagheheckle nanaman si Binay sa background. #PiliPinasDebates2016</t>
  </si>
  <si>
    <t>@Roxy_Liquigan ai ai babang walang utang na loob magkaugali sila ni binay.</t>
  </si>
  <si>
    <t>Grace, Chiz back on top; Binay falls 10 points to 2nd | https://t.co/OMcipUzoAA | Philippine News https://t.co/l6Err12uAV via @po_st</t>
  </si>
  <si>
    <t>For the record, Mr. Llamanzares's renunciation of his American citizenship is not dependent on whether Grace Poe becomes president Noted</t>
  </si>
  <si>
    <t>RT @dannagatchiii: Trending ang Only Binay, aba akala ko new endorsement. "Only Binay touches my skin, who touches yours?"</t>
  </si>
  <si>
    <t>Ombudsman, kakasuhan ang mag-amang Binay ng multiple criminal charges dahil sa corruption sa Makati Carpark.  https://t.co/ReIFCDr7PT</t>
  </si>
  <si>
    <t>The desperate move of Roxas to ask Poe to "unite" against Duterte. The admin is clearly afraid of losing its power. I smell a yellow dynasty</t>
  </si>
  <si>
    <t>After Sinulog, kani na sad.. binay ikaw na.. ang pinakamakapal. https://t.co/OqfvQYfYwI</t>
  </si>
  <si>
    <t>Wag na wag ko lang malalaman na buhay ni Mar Roxas ang susunod aa MMK. wag lang talaga!  #ABSCBNONESIDED</t>
  </si>
  <si>
    <t>Kung di man si duterte, Miriam nalang president kaysa mar roxas pls ??</t>
  </si>
  <si>
    <t>Yesterday I saw a Sunny Day Song + Ikenai Borderline vid. Now it's Mar Roxas with that song</t>
  </si>
  <si>
    <t>You can't make me watch Delta aaaaaaaaaaaaaaaaa</t>
  </si>
  <si>
    <t>kaninang pa itong Binay binay binay.....tch</t>
  </si>
  <si>
    <t>Mar Roxas on the rise, w/ momentum, machinery, grassroots support &amp;amp; political will to stop Dutertismo. #SwitchtoMar  https://t.co/Oq2i85zSsd</t>
  </si>
  <si>
    <t>Yan si Binay ??????</t>
  </si>
  <si>
    <t>@chelseapailmao</t>
  </si>
  <si>
    <t>Alan Cayetano 'confirms' Palace, Roxas, Poe behind demolition job vs Duterte #Eleksyon2016 via @trishamacas https://t.co/OAGrTzzAbM</t>
  </si>
  <si>
    <t>Mas nakakainis ad ni Mar kaysa kay Binay.</t>
  </si>
  <si>
    <t>Preliminary and partial results coming in suggest Duterte in the lead vs Roxas, and Marcos leading against Leni Robredo. Depressing.</t>
  </si>
  <si>
    <t>Escudero denies betraying Poe after meeting with Binay |https://t.co/sKlXTIhHJa - Kare-kare at sinampalukan ang topic. Walang balimbing?</t>
  </si>
  <si>
    <t>Hndi ko makita yung sa one more chance saka kay binay sa fb. Haist.</t>
  </si>
  <si>
    <t>Mar Roxas is now addressing the crowd gathered at Pasay City's Ulat sa Barangay 2016  https://t.co/VruZyJ2e2H</t>
  </si>
  <si>
    <t>@ImYourBaeMax perfect! Para makaharap ni Duterte ang mga Binay at makatikim ng mura #^%* i#*</t>
  </si>
  <si>
    <t>#OnlyBinayPriority4Ps Wag nating hayaan na maloko tayo ng mga pulitikong yan. Kay Binay na tayo</t>
  </si>
  <si>
    <t>Regards ko sa advertistment ni binay ???? haha</t>
  </si>
  <si>
    <t>Binay!</t>
  </si>
  <si>
    <t>@anellemungcal Si binay lang, sapat na, bh3! ??</t>
  </si>
  <si>
    <t>Dear ABS-CBN, MTRCB, Trillanes and Mar Roxas https://t.co/Qrl1c9IH5F</t>
  </si>
  <si>
    <t>@OhhMyShella asuuuus kilala ko na. Si binay lang pala birahin ko na ba</t>
  </si>
  <si>
    <t>Latest @ABSCBN survey by Pulse Asia: duterte down by 1pt; poe &amp;amp; roxas now tied for 2nd #Halalan2016 https://t.co/65QPeXb6Jl</t>
  </si>
  <si>
    <t>You see Poe and Binay work steadily. They are not after their soundbites like Mar and Duterte. SEE how the numbers reflect strategy</t>
  </si>
  <si>
    <t>Sen @TrillanesSonny: Binay lied in TV ad on Senate probe https://t.co/fetHllUBoK #PHvote https://t.co/dYOyHpiTjU</t>
  </si>
  <si>
    <t>Idk but I think Grace Poe and Leni Robredo could be a good tandem.</t>
  </si>
  <si>
    <t>mas kapani paniwala na ngayon ang partial results na si Poe ang pumapangalawa #Halalan2016</t>
  </si>
  <si>
    <t>RT @lenbaldonado: "Sino pang tutulong sa nognog? Eh di ang nognog din." - Luh, Binay. Ikaw lang nognog, wag kang nandadamay. https://t.co/F…</t>
  </si>
  <si>
    <t>@JbMavini @ItsGelicaa atleast kame binabaha lang hindi kame muka BAHA ha. Kamuka nyo si binay. POGI MAYOR NAMEN BOY KAYA SHATTAP! HAHAHA!</t>
  </si>
  <si>
    <t>@chelmarquez23 okcge si binay na lng ahahahahhahahahahaha... evolution of binay! hahahahha nyeta ka sakit tyan ko dito.</t>
  </si>
  <si>
    <t>#ALDUB34thWeeksary</t>
  </si>
  <si>
    <t>Bweset si BINAY..</t>
  </si>
  <si>
    <t>nawala yung ads ng Dance Kidz ..</t>
  </si>
  <si>
    <t>#PBBTheBigNight</t>
  </si>
  <si>
    <t>Go SC! ??</t>
  </si>
  <si>
    <t>SC scolds Binay lawyers for ‘wrong doctrine’ https://t.co/EsyCoUTkAM via @inquirerdotnet</t>
  </si>
  <si>
    <t>Tigas ng mukha ni Binay!! Kulay nyu ni Bae Alden malayo na kaya wag kang feeling.</t>
  </si>
  <si>
    <t>@meg_gutz 3rd place na lang air binay. Celebrate</t>
  </si>
  <si>
    <t>VIRAL NOW: The Reason Why Binay, Poe and Roxas don't deserve the Filipinos Vote. MUST READ! https://t.co/UiBVTy2Zuc</t>
  </si>
  <si>
    <t>@mangunonmarkets what would people think then of Trillanes' allegations if Roxas and Binay joined forces?</t>
  </si>
  <si>
    <t>@VPJojoBinay Binay maawa ka sa bansa namin</t>
  </si>
  <si>
    <t>Mahihirapan ang mga Pilipino kung sino ang iboboto sa pagitan nina Miriam tsaka Duterte. Tsk #Duterte2016 #Halalan2016</t>
  </si>
  <si>
    <t>@ANCALERTS haist. Manira lng kyo ng manira. Di nyo kya si VP Binay at supporters nya. #OnlyBinayUNAsaIlocos</t>
  </si>
  <si>
    <t>Buti nlng mataas ang ego ni Roxas kaya ndi nag-giveway kay Poe</t>
  </si>
  <si>
    <t>Kaya Duterte pa din frontrunner</t>
  </si>
  <si>
    <t>LET THE PEOPLE DECIDE</t>
  </si>
  <si>
    <t>Well at least babalik na si Binay sa Makati. Kasi dun lang nmn siya binibigyan ng halaga. Ngoffer siya sa inyo ng... https://t.co/rUdJdVpUso</t>
  </si>
  <si>
    <t>VP Binay meanwhile slipped third with 22%, Mar Roxas still fourth at 20%.</t>
  </si>
  <si>
    <t>plastik si mar roxas</t>
  </si>
  <si>
    <t>Sen. Poe, binara sa Abaya resign calls
Binara ng Malacañang ang pahayag ni Senator Grace Poe na dapat nang... https://t.co/7rK0I6A363</t>
  </si>
  <si>
    <t>Mar Roxas is so thirsty for votes.</t>
  </si>
  <si>
    <t>NOGNOG at PANDAK yan si BINAY. ?????? Ow so true. ?? HAHAHA.</t>
  </si>
  <si>
    <t>--</t>
  </si>
  <si>
    <t>I remember Poe saying Duterte will be her crime czar, and then hindi na...So, ganito din, pabago-bago? Asan ang pagbabago? Wag Poe!</t>
  </si>
  <si>
    <t>@hannabitchi Binay pa. Hahaha</t>
  </si>
  <si>
    <t>VP Binay’s role in APEC - Read: https://t.co/WHuxt0Hrbp #BeFullyInformed https://t.co/4CfygGO4KR</t>
  </si>
  <si>
    <t>@_georgeneblanco @OhBrokenMsgs para ka lang umasa na makakahabol pa sa boto si Binay ??</t>
  </si>
  <si>
    <t>RT @DaabayRomeo: Tanginang talaga tong binay samok yang nog nog nog nog</t>
  </si>
  <si>
    <t>Laki sa hirap hahaya</t>
  </si>
  <si>
    <t>This is the worst Senate ever with the Cayetanos, Marcos, Pimentel, Binay, Poe, Escudero, Sotto, Enrile, Estrada, Ejercito, Revilla...</t>
  </si>
  <si>
    <t>Kampo ni Roxas inalok ng 100Mphp ang Aldub para iendorso siya? Hoy Mar Roxas mahiya ka naman uy! Saan niyo ninakaw ng amo mong panot yan?</t>
  </si>
  <si>
    <t>Dear God, wag sanang mapunta sa kamay ni Binay ang bansang Pilipinas. Kakalungkot na nakakaawa sya na nakakagalit na ewan. Kaloka</t>
  </si>
  <si>
    <t>Ang dami naman nagawa ni Binay. Puro lakad! #PilipinasDebates #DU30 #LakadMode</t>
  </si>
  <si>
    <t>Binay: Kami ni Mike Rama humarap sa hamon ng kahirapan- kahirapan sa Cebu at Makati. @cnnphilippines</t>
  </si>
  <si>
    <t>Patalastas na naman ni binay. Sayang oras</t>
  </si>
  <si>
    <t>Walang iwanan kay VP Binay #OnlyBinayWinner Only B1NAY</t>
  </si>
  <si>
    <t>#COMELEC denies the allegation of a prominent politician Karlo Nograles of Davao of the said vote transfer from Duterte to Roxas ????????</t>
  </si>
  <si>
    <t>Lahat ng galit kay Mar nagmumura parang si Dudirty! Baka presidente na si Dudirty may subject na sa school na Araling Pagmumura. #MAR ROXAS</t>
  </si>
  <si>
    <t>MEL STA.MARIA | Mar Roxas and an Erap endorsement: What could it mean? https://t.co/v9syoAxks8</t>
  </si>
  <si>
    <t>Totoo nga ginagamit name ni Mar Roxas para sirain c Maine! @donsimounibarra @DuhhRizz @AngPoetNyo #ALDUBNewCharacter https://t.co/f51KAmngtz</t>
  </si>
  <si>
    <t>Jojo Binay || VP of the PH, he said he was very poor but he also said he inherit all his wealth from his parents https://t.co/iQuaQJAt79</t>
  </si>
  <si>
    <t>Tangina. Bat si mar roxas pumapangalawa? MAGKANO GINASTOS MO</t>
  </si>
  <si>
    <t>@BertingJuan gising? Or pikit mata sa mga issue nya ng corruption? #Binay #wakeupphil</t>
  </si>
  <si>
    <t>RT @tangiNADYA: nakakirita si binay, ang plastik sumagot paawa pa puta
#OTWOLHarana</t>
  </si>
  <si>
    <t>Mabagal na internet at mainit na panahon. Ano Binay, Roxas, Duterte, Poe &amp;amp; Santiago, pano niyo to susolusyonan? Ndi yung puro kayo dakdak! ??</t>
  </si>
  <si>
    <t>Kawawang mar naghahanap na ng tulong Kay poe..</t>
  </si>
  <si>
    <t>Pinipilit nyo po sarili nyo</t>
  </si>
  <si>
    <t>Bakit ayaw nyo pong manalo si DUTERTE?</t>
  </si>
  <si>
    <t>VP Binay dances with AiAi de las Alas at UNA Campaign kickoff @manila_bulletin https://t.co/2El9MoRVtY</t>
  </si>
  <si>
    <t>Kung ipapaliwanag lang kung san napunta ang Yolanda funds baka magbago pa ang isip ko at suportahan si Roxas pero Hindi eh kaya Du30 ako.</t>
  </si>
  <si>
    <t>@heyyLauren_ alagad ka ni nancy binay!!!!</t>
  </si>
  <si>
    <t>Mar Roxas deserves a slot in the cabinet;...</t>
  </si>
  <si>
    <t>ilock niyo 10 times</t>
  </si>
  <si>
    <t>itali niyo na din yung cabinet 5 times</t>
  </si>
  <si>
    <t>tapos ihagis niyo sa far far away</t>
  </si>
  <si>
    <t>Di sila makapili ngayon. Ingat baka si Mar o Binay pa manalo. Solid Duterte tayo dapat!</t>
  </si>
  <si>
    <t>Naiirita nako sa patalastas ni Binay. Nognog pandak laki sa hirap lanjong yan oo na ikaw na!! ??</t>
  </si>
  <si>
    <t>DAPAT KASI GRACE POE KUNG ALAM MONG HINDI KA SURE DE KA NA NAG-ASSUME YAN TULOY KUNG KAILAN PLANADO NA NAWALAN KAPA HAHAHA @MarineeKlaudys9</t>
  </si>
  <si>
    <t>Big Big No! No to Binay! Ayaw ko sa corrupt. #phVoteRoxas https://t.co/xfJzjsvjCL</t>
  </si>
  <si>
    <t>Ito ang dapat pasikatin..</t>
  </si>
  <si>
    <t>Kapal mukz mo Mar Roxas... https://t.co/IAaKccF88f</t>
  </si>
  <si>
    <t>On Tanim-Bala brouhaha and to Mar Roxas' defense:</t>
  </si>
  <si>
    <t>While it is very easy to be a populist and ride the ephemeral... https://t.co/Agc3OdXFYJ</t>
  </si>
  <si>
    <t>Savage yung pagka-boo kay Binay????</t>
  </si>
  <si>
    <t>kapandak na naman masyadong binay</t>
  </si>
  <si>
    <t>RT @iamAlyloony: Ano yun Mar Roxas, trip lang ng mga Pinoy na magdala ng bala ng halos magkakasunod na araw? Tanga lang sila ganon? =_=</t>
  </si>
  <si>
    <t>SC: Binay plea moot with his dismissal https://t.co/vFJ88sLNls</t>
  </si>
  <si>
    <t>RT @supsup010: Ohh 7 years.. Madame Conchita was appointed 2011.. 2018 pa siya mapapalitan. Yan ay kung di si Binay mananalo. Hahahaha</t>
  </si>
  <si>
    <t>Binay’s boy scout presidency is ‘unconstitutional’ – lawyer https://t.co/38prItmP7s</t>
  </si>
  <si>
    <t>*sa pageant*
"Ano sa tingin mo ang best asset mo sa patimpalak na ito?"
Binay: Siguro po ung pagiging nognog, pandak at laki sa hirap ko po.</t>
  </si>
  <si>
    <t>In this twitter tonight: Meet the Presidentiables Series featuring Mar Roxas. Non-PH people mute if you don't want to see PH election tweets</t>
  </si>
  <si>
    <t>@rpio_pro3 @pioaurora Former SILG Mar Roxas and PCSUPT RUDY G LACADIN, RD,PRO3 together with APPSC personnel. https://t.co/eUKXozlqKz</t>
  </si>
  <si>
    <t>Daming ads ni Binay</t>
  </si>
  <si>
    <t>PDI reporter Carvajal, whose reports were quoted by Bondal, says she got complaints from Binay camp but not from AMLC.</t>
  </si>
  <si>
    <t>"Kung totoo yung sinasabi ni Roxas, edi sana hindi na natin ito pinaguusapan ngayon." - Binay to Roxas. Burn. #PiliPinasDebates2016</t>
  </si>
  <si>
    <t>kahit sino na manalo wag lang si Mar Roxas putangina !</t>
  </si>
  <si>
    <t>Ang nakakaloko dyan... ngayon si Duterte ang leading pero pag natapos na bilangan... biglang si Roxas na yan. LORD PAANO</t>
  </si>
  <si>
    <t>Rody Duterte is going to win the Presidential election by millions of votes...</t>
  </si>
  <si>
    <t>Cheating Mar Roxas is the... https://t.co/iO0F65WAon</t>
  </si>
  <si>
    <t>RT @xpeanutgalleryx: @mgvtrb learned from our history that those who vilify authorities end up being cozy w/ same auth
binay, miriam, enri…</t>
  </si>
  <si>
    <t>RT @thetypicalRT: Daming ads ni Binay, di naman namin iboboto. Hahahahahahahaha</t>
  </si>
  <si>
    <t>Roxas at Poe wag nyong pagkaisahin si Duterte! #AyawSaDILAW</t>
  </si>
  <si>
    <t>Regine Velasquez-Alcasid says no to Mar Roxas: https://t.co/zAIWyQ3RVV via @YouTube</t>
  </si>
  <si>
    <t>Hindi ba si Imelda Yung pinapayungan noon? Ngayon si Binay?  https://t.co/PJm61lkCzS</t>
  </si>
  <si>
    <t>Yes I am NOT backing out! Let's win this together #POE2016 https://t.co/l1wGxG32vj</t>
  </si>
  <si>
    <t>Nga pala pag nanalo si Mar Roxas alam na nag daya!!! #HalalanResults</t>
  </si>
  <si>
    <t>Dear social media giants on LP/gov't/payroll: you're not helping Mar Roxas. Duterte is thanking you.</t>
  </si>
  <si>
    <t>Itong si #MarRoxas alam nman pla nya saan ang my drugs sa dvo &amp;amp; makati,bakit di pa nya sinumbong sa mga pulis..</t>
  </si>
  <si>
    <t>damn binay change of career agad agad? https://t.co/wcwE5Th61O</t>
  </si>
  <si>
    <t>Huh? Do you even know how many Senior Citizens we have? 'Thinking of themselves'? Is that how Mar Roxas sees things? https://t.co/wYtDiuOPOB</t>
  </si>
  <si>
    <t>@DProbinsyano Ahaha gumanti lang si poe. dahil sabi rin ni duterte na gagawin nyang dswd sec! hindi ka ata updated sa balita kaya mutanga ka</t>
  </si>
  <si>
    <t>@axaxiiing sana nag VP nalang sina Poe at Roxas kay DU30. ??</t>
  </si>
  <si>
    <t>matatanggap ko na hindi mananalo si sen.Miriam pero yung pang lima sya? *insert Mar Roxas' voice* PUTANGINA ANO BA TO?? #MIRIAMforPRESIDENT</t>
  </si>
  <si>
    <t>Lahat ng relatives ko sa mother side, si Binay ang iboboto. Sa father side naman si Roxas. Ugh</t>
  </si>
  <si>
    <t>RT @imKathPascua: Grabe kafake ni binay. Di naman siguro kailangang magpost ng pic na pinakain niya yung mga mahihirap sa jollibee ??????</t>
  </si>
  <si>
    <t>Umay tlaga commercial ni nognog binay! Hahahah????</t>
  </si>
  <si>
    <t>@taulaiscassidy "Actually di ako taga Makati pero napapaisip ako di naman siguro gaganda ang makati kung puro corrupt lang c VP Binay"</t>
  </si>
  <si>
    <t>Pero mas di ko bet ang bagong commercial ni Binay about nognog. Like wtf.</t>
  </si>
  <si>
    <t>ako yung nag shade ng ballot ni madir kanina so RoXas pala sya.</t>
  </si>
  <si>
    <t>ako Du30. magkaiba man kami but still we respect each other decision. ????</t>
  </si>
  <si>
    <t>@jonamaecanezal MASAKIT SA MATA YAN. LALO NA PAG NAALALA KO DYAN SI PNOY AT MAR ROXAS. BUTI NA LANG COLOR GREEN UNIFORM NG TIEZA</t>
  </si>
  <si>
    <t>VP Binay resigns from Aquino Cabinet, as HUDCC chief and concurrent pres'l adviser on OFWs.</t>
  </si>
  <si>
    <t>Please pray for Mar Roxas na wag mandaya sa Election Day. ? https://t.co/NJGgfcdiEQ</t>
  </si>
  <si>
    <t>.senmiriam: Other than concurrence of the Senate, no authority expressly transforms a treaty into law. https://t.co/OmdU0ezheQ</t>
  </si>
  <si>
    <t>@fletchercrown dunno for president (certainly not roxas and binay ??) but solid BBM supporter</t>
  </si>
  <si>
    <t>@Crispy_Fatah @ANCALERTS @EvelynM79600425 duterte is not plastic his life is open book unlike Mar, Binay and Poe pretentious,, assholes.</t>
  </si>
  <si>
    <t>Jusko yung something ni binay sa tv puro "nognog" nakakasakit ho kayo hahahahaha leshe????</t>
  </si>
  <si>
    <t>Binay, to prove that he's healthy: "Laki ako sa hirap, batak ako sa trabaho."
Me: No, don't claim you have poverty abs. Ew.</t>
  </si>
  <si>
    <t>mashado namang halata mr mar roxas. dahan dahan lang.</t>
  </si>
  <si>
    <t>LOOK: #Roxas went to a nearby coffee shop w/ son Paolo &amp;amp; nieces after casting his vote #VotePH2016 https://t.co/MGGwXMapCb</t>
  </si>
  <si>
    <t>itutuloy kaya ni binay yan plus yung no income tax for P30k o less earners! #OnlyBinay  https://t.co/JHpMVNQBPy</t>
  </si>
  <si>
    <t>Hala Diba Yung KN Maroxas sila bakit nandito sila kay Poe kagabi ?? Angyare ?? https://t.co/ZDnlMJIoSH</t>
  </si>
  <si>
    <t>Binay di ka qualified!! Assuming ka naman masayado mas qualified ka maging magnanakaw.</t>
  </si>
  <si>
    <t>ANNOYING Binay ads. Sinong niloloko mo?</t>
  </si>
  <si>
    <t>@ABSCBNNews hindi pa natapos ang isang issue kay VP Binay may bago nnaman binabato. #OnlyBinayUNAsaIlocos</t>
  </si>
  <si>
    <t>VP Binay: Itinatanggi ng pamahalaan na malaking problema ang seguridad o Peace and order. | via @jv_arcena</t>
  </si>
  <si>
    <t>Yay! Makaboto nko kay binay congressman!</t>
  </si>
  <si>
    <t>Miriam: Sickly</t>
  </si>
  <si>
    <t>Duterte: Cheater grade 1</t>
  </si>
  <si>
    <t>Binay: 3 meals/day</t>
  </si>
  <si>
    <t>Poe: Respect for women</t>
  </si>
  <si>
    <t>Roxas: Jobs</t>
  </si>
  <si>
    <t>#PresidentialDebate2016 #images</t>
  </si>
  <si>
    <t>Chiz slams VP Binay and LP’s offer for Gordon to file DQ cases against Poe https://t.co/GIlDJDsTNc</t>
  </si>
  <si>
    <t>Magtataka talaga ako kung mananalo yan si Mar Roxas !!</t>
  </si>
  <si>
    <t>Binay, Grace, Mar top TV ad spenders in 2015: Nielsen https://t.co/GgX024LTVQ #Halalan2016 https://t.co/yH9BDru8hA</t>
  </si>
  <si>
    <t>Binay no.1 pa rin sa SWS survey; Duterte, Poe patas sa pangalawang pwesto
Nangunguna muli si UNA partylist... https://t.co/rfIznZOIi7</t>
  </si>
  <si>
    <t>RT @eunicezxcvbnm: Miriam Defensor Santiago for president and Bongbong Marcos for vice president. This country deserves the true meaning of…</t>
  </si>
  <si>
    <t>@nems5669 @cocoy naalala konrin yun challenge ni VP Binay kay Trillanes for a debate, tapos mismo si VP Binay nag backout.</t>
  </si>
  <si>
    <t>VP Binay says APEC brought benefits to Phl https://t.co/tOLde0nZQ0 | via DZRH News</t>
  </si>
  <si>
    <t>RT @cnnphilippines: SC on Binay suspension case: Condonation doctrine is abandoned | Live https://t.co/CaczwF9CtH</t>
  </si>
  <si>
    <t>Why are they being so mean to binay? Tsssk https://t.co/un2RV8isSQ</t>
  </si>
  <si>
    <t>RT @ihateposh: Me: First step, return what you have stolen. @VPJojoBinay
Binay: Walang ganyanan. https://t.co/aA2e5oB2tl</t>
  </si>
  <si>
    <t>Ano naman nagawa ng programa ni Mar? Bkt ang dami pa ring criminals sa bansa? ?????????? #PHVoteRoxas https://t.co/FAfoAANF3E</t>
  </si>
  <si>
    <t>A very moronic statement!! Pls stay inside the ring,&amp;amp; don't forget to bring Binay with you, both useless in Philippine Govt. #PacYou</t>
  </si>
  <si>
    <t>Will MDS be using the word magnanakaw in Binay's presence in today's PCCI forum? :-)</t>
  </si>
  <si>
    <t>@raissawriter it won't be a big margin, maybe even a three way tie with Roxas and Binay and Poe who is supported by Durabis also close</t>
  </si>
  <si>
    <t>So after one day, sino ang panalo so far? Ayy apat lang ang choices sorry #Duterte #Roxas #Poe #Binay</t>
  </si>
  <si>
    <t>BAKIT DAHIL KAY BINAY???????</t>
  </si>
  <si>
    <t>RT @mangtomasino: Nognog, pandak, laki sa hirap. 
Binay, STOP.</t>
  </si>
  <si>
    <t>@inquirerdotnet @mitosmagsaysay tell this to Trillanes Roxas Binay Poe &amp;amp; your PNoy who use our money for Campaigns #ChangeIsComing</t>
  </si>
  <si>
    <t>Iba talaga nagagawa ng pera noh mar roxas?!! Baka mamaya nyan ikaw pa maging presidente ??</t>
  </si>
  <si>
    <t>Only Binay ??????</t>
  </si>
  <si>
    <t>No announcement of VP Binay's running-mate today, but Binay spokesman Atty. @ricoquicho endorses… https://t.co/kYYnLMKHly</t>
  </si>
  <si>
    <t>Ma pride sad ni si Binay</t>
  </si>
  <si>
    <t>@akosiduke23 Mas kasalanan ni Binay talaga to eh hahahah</t>
  </si>
  <si>
    <t>@manila_bulletin @mbellsonaq even he is late more people are still waiting for him GO VP Binay</t>
  </si>
  <si>
    <t>Astig ah! Mar Roxas answers questions of Daniel Padilla. Mukhang series to - ano kaya susunod pang tanong?  https://t.co/D8eyKBHIPw</t>
  </si>
  <si>
    <t>Tangina ka Binay ah. Hahahaha</t>
  </si>
  <si>
    <t>‘GIVE IT UP, MAR, IF YOU CHEAT YOU’LL DESTROY THIS COUNTRY’ - An Open Letter To Mar Roxas https://t.co/S8b8Px7SP1</t>
  </si>
  <si>
    <t>DUTERTE is not running? I would rather not vote. I am not going for Mar or Poe! #NOTOMARANDPOE</t>
  </si>
  <si>
    <t>Hindi po ako disente at wala akong planong maging disente. Shut up ka nalang Mar Roxas to Poe. #AyawSaDILAW</t>
  </si>
  <si>
    <t>@wawam ayan ha,PLUNDER vs Binay, per Sen Pmentel, Cayetano&amp;amp;Trillanes..mga katungali nila Mar..baka kay Mar at Malacanang pa rin isisi yan!</t>
  </si>
  <si>
    <t>Roxas at Binay,muntik magkasabay sa pamamahagi ng tulong sa Nueva Ecija. #LandoPH #AksyonPanahon #aksyonsaumaga https://t.co/CSneSo1f82</t>
  </si>
  <si>
    <t>yung mas mataas pa boto ni Roxas at Binay kay Sen. Miriam.. tsk tsk.</t>
  </si>
  <si>
    <t>#Duterte #Marcos #Santiago #Election2016</t>
  </si>
  <si>
    <t>Tumigil ka nga Binay! Balatan kita gamit ang nipper eh #punyeta #SellingFalseHope #NoToBinay2016 @NoToBinay2016  https://t.co/RvG4S5RhcN</t>
  </si>
  <si>
    <t>Grabe Mar Roxas mahiya ka naman.</t>
  </si>
  <si>
    <t>To all OFWs please read this post. Mar Roxas' continues his "tuwid na daan" which is full of lies &amp;amp; bulls***! https://t.co/W48RNgbWZi</t>
  </si>
  <si>
    <t>@adabubacar 7,761+m si roxas ngayon, si duterte 13,200+m si digong</t>
  </si>
  <si>
    <t>@taulaiscassidy Not really This city have good infra coz of https://t.co/5lthmssq8M is sustaining itself.Makati ang nagpayaman kay Binay</t>
  </si>
  <si>
    <t>Minumura mura nya pa si Binay hahahahahaha</t>
  </si>
  <si>
    <t>RT @MenardDann_: Toni: "Ano ang katangian niyo kung kaya't dapat kayong maging Big Winner?" 
Binay: "Nognog, pandak, at laki sa hirap."</t>
  </si>
  <si>
    <t>Buti nalang, sira tv namin. Baka bangungutin ako sa bagong tv ad ni binay na another "nognog" theme na naman daw.</t>
  </si>
  <si>
    <t>RT @deejayap: Mar Roxas in Marawi City; he will be conferred "datu" rank &amp;amp; adopted as a son of Lanao later today https://t.co/5UkdAYT72H</t>
  </si>
  <si>
    <t>Tigilin nyo na yang mga ad ni Binay...</t>
  </si>
  <si>
    <t>Please.</t>
  </si>
  <si>
    <t>Koalisyon ng Daang Matuwid to Binays: Prepare to explain allegations before the Ombudsman @PhilippineStar @PhilstarNews</t>
  </si>
  <si>
    <t>Binay gives gov't failing mark for Yolanda recovery efforts https://t.co/pWh5i2EI4Q https://t.co/aF1Gcm3CWj</t>
  </si>
  <si>
    <t>Wow! Ang cheap naman ng mga trolls ni Mar Roxas. Ho ho ho! https://t.co/dLC49LTrgj</t>
  </si>
  <si>
    <t>@romatose @_MicahBird b8 binay</t>
  </si>
  <si>
    <t>In a night of punch lines, VP Binay had one of his own to throw but didn't… https://t.co/u3HN3uH6FT #Quezon #news</t>
  </si>
  <si>
    <t>We might need a miracle of some sort to ensure that Binay doesn't become the next president</t>
  </si>
  <si>
    <t>The abundance of bobotantes justify my concerns</t>
  </si>
  <si>
    <t>nognog hahaha ano ba binay :((</t>
  </si>
  <si>
    <t>Bukod sa ang itim ko lalo sa dilaw, eh ang gago pa ni Mar Roxas. So #AyawSaDILAW tlga ko. ??</t>
  </si>
  <si>
    <t>RT @ChizNewsAlert: .@SayChiz: Substitution is not possible since we are both independents. If the case decides against Sen. Poe, we will br…</t>
  </si>
  <si>
    <t>@suigeneris_05 Im not in favor of Mar and definitely not Poe or Binay. Hell no.... hahaha i hated DU30 but im done voting the lesser evil</t>
  </si>
  <si>
    <t>@mymzlanado Hala. Di Binay if ever yan or Bongbong at sila ang matitindi war chests.</t>
  </si>
  <si>
    <t>Don't cheapen the presidency,' Duterte tells Poe's camp - ABS CBN News https://t.co/oPfhZ4c5Qo</t>
  </si>
  <si>
    <t>Pag nakikita ko mukha ni Roxas sa TV pinapatay ko yung TV namin nakakairita EPAL kasi! #RoxasRobredo #Duterte2016</t>
  </si>
  <si>
    <t>"@nancybinay: Antay Binay reporters ?? https://t.co/dyKZ9C7i3f"
You're very simple Sen. @nancybinay 
Looking fwd to meet you soon.</t>
  </si>
  <si>
    <t>Nagpunta pala sa school ang lolo ko (VP Binay) haha di ko napanuod.</t>
  </si>
  <si>
    <t>Nag research na naman si Poe #PiliPinasDebates2016</t>
  </si>
  <si>
    <t>@akosimumble yup. No doubt, a jail cell awaits Binay if he lises thus election. And the poor pple doesnt realize this!</t>
  </si>
  <si>
    <t>Binay sues Ombudsman, senators for P200M via @rapplerdotcom http://t.co/RjJko2kiQY
Scare tactics by the rich and corrupt.</t>
  </si>
  <si>
    <t>@ivanmayrina para sa iyo walang ginawang mabuti gobyerno. Spokesman ka ba ni Binay. @gmanews @noynoyaquino</t>
  </si>
  <si>
    <t>Imposible 4rt sa Ratings Si Mar, Pag Abot sa Boto, 2nd Shit!!! Imposible Dapat si Grace poe :( #Election2016</t>
  </si>
  <si>
    <t>Laughtrip sa bagong commercial ni Binay. Nilait ng nilait yung sarili ???? Puro "NOGNOG" ang narinig ko. Nandamay ka pa hahahahahahahaha tae</t>
  </si>
  <si>
    <t>RT @meannski: Sino naman yung kumakanta sa bagong ad ni Binay? #OnlyBinaydaw</t>
  </si>
  <si>
    <t>Nandito tlga si niall kce susundan nia ung yapak ni binay... guis be raedy baka di nio makilala si niall after the brake....</t>
  </si>
  <si>
    <t>RT @phil2N: Wala to kumpara kay justin binay https://t.co/r6j1cLAYHF</t>
  </si>
  <si>
    <t>This new Binay commercial is shit ??</t>
  </si>
  <si>
    <t>#SwitchtoMar #RoxasRobredo  https://t.co/EIh9yqzp3P</t>
  </si>
  <si>
    <t>Kasi daw papasara makati-mandaluyong bridge pag hindi si binay binoto ?? huhuhu https://t.co/MsIAz1TUxy</t>
  </si>
  <si>
    <t>@IndividNoellism take a shot each time they mention</t>
  </si>
  <si>
    <t>Poe: tatay</t>
  </si>
  <si>
    <t>Roxas: daang matuwid</t>
  </si>
  <si>
    <t>Binay: makati</t>
  </si>
  <si>
    <t>Santiago: education</t>
  </si>
  <si>
    <t>Duterte: crime</t>
  </si>
  <si>
    <t>@twit2millions @randyfamous Korek! Hindi nila pwedeng gawing mali ang tama.  
Desperate Roxas, Binay and Poe kaya todo tira na sila.</t>
  </si>
  <si>
    <t>Nabibwisit ako sa ad ni Binay ang nuisance na ??</t>
  </si>
  <si>
    <t>sorry not sorry roxas please humabol ka. ?? #PHVote</t>
  </si>
  <si>
    <t>@interaksyon dyan tayo magaling, bato ng masasamang issue kay VP Binay tsk 
#OnlyBinayInMakatiSanKaPa 
Ang Pagbabalik Binay In Makati</t>
  </si>
  <si>
    <t>@miafrncne hello po. Kayo yung anak ni binay diba? Si nancy ba yun yung medyo niggah? Sana po mapansin mo ako?</t>
  </si>
  <si>
    <t>@atienzaaaaaa lakas maka assume na pag anti-duterte, roxas agad. Hindi ba pwedeng miriam lang kasi matalinong botante ako ??????</t>
  </si>
  <si>
    <t>Is it just me, or did TV Patrol just have a segment for Mar Roxas these past three days? https://t.co/YNRSeqeoFf</t>
  </si>
  <si>
    <t>Vice president Jejomar Binay pulling away from the pack: Leads Poe, Duterte and Roxas https://t.co/w4bXL8jxwf</t>
  </si>
  <si>
    <t>Roxas - Typhoon Yolanda</t>
  </si>
  <si>
    <t>Poe - lack of experience</t>
  </si>
  <si>
    <t>Duterte - womanizing</t>
  </si>
  <si>
    <t>Binay - corruption</t>
  </si>
  <si>
    <t>Santiago - health</t>
  </si>
  <si>
    <t>?? or ?? ?</t>
  </si>
  <si>
    <t>Maraming may gusto kay du30 kaya sya nag trend. Ang tanong makakaboto ba kayo? ???? #marroxasforpresident</t>
  </si>
  <si>
    <t>Sinong mas pabebe, MAR ROXAS O DUTERTE? ??</t>
  </si>
  <si>
    <t>si binay daw nagkakamay sa jollibee? KAGAGUHAN NA HINDI BINIGYAN NG SPOON AND FORK YAN!</t>
  </si>
  <si>
    <t>RT @iwriteasiwrite: Interested to see reactions from Abinales + @tonylavs to Duterte's Poe pronouncements today. Is he one of those "elites…</t>
  </si>
  <si>
    <t>RT @gmanewsbreaking: .@commrguanzon: This case is about Grace Poe and her not being natural-born, years of residency, not about Mar Roxas.</t>
  </si>
  <si>
    <t>@shairazhel @alaizamendez hahaha kay binay na lang nognog daw sya at pandak. May pinaglalaban din ????</t>
  </si>
  <si>
    <t>If Mar Roxas was the lone candidate standing in the 2016 elections, he still won't get my vote.
#RoxasQuitNow to PROTECT PH DEMOCRACY</t>
  </si>
  <si>
    <t>Can't blame the masses for choosing Duterte over Roxas. For them, "change" sells better than "continuity".</t>
  </si>
  <si>
    <t>Wala nmn nabago s mga sagot ni Binay #WantedPresident</t>
  </si>
  <si>
    <t>Who is Mar Roxas? https://t.co/ulOFYCn7xI https://t.co/1brAZrYgdU</t>
  </si>
  <si>
    <t>Comelec chief belies report of Duterte-to-Roxas switch in VCM testing https://t.co/KCh70ZnfiB</t>
  </si>
  <si>
    <t>What's The #Binay dynasty stand on alleged</t>
  </si>
  <si>
    <t>Makati corruption scandals? https://t.co/Tzyf3xmhQ2</t>
  </si>
  <si>
    <t>Kung nanalo si Duterte at Marcos, kasalanan ni Poe at Escudero.</t>
  </si>
  <si>
    <t>Baka takot ma-Binay yung iba sa La Salle presidential debate kaya si Duterte lang sumipot. #PHVote #TheLeaderIWant</t>
  </si>
  <si>
    <t>Masama yang si duterte para sa bansa.</t>
  </si>
  <si>
    <t>Kung nagsanib pwersa si Roxas at Poe marahil talo na nila si Duterte. #Election2016 #PiliPinas2016</t>
  </si>
  <si>
    <t>Maliban sa Makati, ano pang pinagmamalaki ni Binay?</t>
  </si>
  <si>
    <t>Señorito Binay, gusto po niyo lagyan pa ng carpet o sa likod ng bodyguard ka na maglakad? #pabebe #NoToBinayEVER  https://t.co/nkaR0vIufT</t>
  </si>
  <si>
    <t>Magkabaro talaga sina Binay at Blengbong! Hindi marunong tumanggap ng pagka-talo.</t>
  </si>
  <si>
    <t>First set of votes already in at PPRCV. Duterte leading, Mar and Poe close 2nd and 3rd. #Halalan2016</t>
  </si>
  <si>
    <t>Hindi po nagbaback out si sengracepoe sa Presidential Race. Wag po magpaloko sa text na kumakalat. #DayaanMOVES</t>
  </si>
  <si>
    <t>I added a video to a @YouTube playlist https://t.co/GJW5PxD95c MAR ROXAS vs. PhP86.9 Billion na PONDO sa YOLANDA</t>
  </si>
  <si>
    <t>second na si mar roxas.... sugod na ang dayaan matuwid</t>
  </si>
  <si>
    <t>VP Binay hits government’s deteriorating health program: • Vice President Jejomar Binay criticizes the governm... https://t.co/4tLe7fwHye</t>
  </si>
  <si>
    <t>PUTANG INA TO MGA TO !! KAYA WALA NANG PAGASA PILIPINAS DAHIL SA MGA GANITO ?! TAPOS SASABIHIN NI MAR ROXAS... https://t.co/v4GU8PiE1h</t>
  </si>
  <si>
    <t>Wala ng dapat pang sayangin na panahon, Binay para sa pagka pangulo. Binay para sa pagbabago
#OnlyBinayUNAsaIlocos</t>
  </si>
  <si>
    <t>RT @TheChiefJester: Oh Chiz. Come on. YOU have a Plan B. Plan Binay. @SayChiz  https://t.co/FNhZCraPOs</t>
  </si>
  <si>
    <t>Nakakagalit to si Binay</t>
  </si>
  <si>
    <t>Goebbels: "If you repeat a lie often enough, it passes off as the truth." Sino naniniwalang di nangulimbat si Binay? https://t.co/raPCWgLw0S</t>
  </si>
  <si>
    <t>Binay visits LP mayor in Parañaque, accuses LP of vote-buying:  
VICE President Jejomar B... https://t.co/Cqps2QdV7D (via Inquirer)</t>
  </si>
  <si>
    <t>Binay is the Donald Trump of Philippines.</t>
  </si>
  <si>
    <t>badtrip ako dun sa ad ni binay</t>
  </si>
  <si>
    <t>VP Binay at Sen. Escudero, magkasamang nananghalian sa Davao nitong Linggo https://t.co/KKmmu5Zv4H https://t.co/plflN4rGJ4</t>
  </si>
  <si>
    <t>BEWARE OF THE STUPID EXCUSES OF THE LOSERS!!! Mar Roxas AND Leni Robredo SHALL BE THE PRESIDENT AND VP OF... https://t.co/GMaOyuojpT</t>
  </si>
  <si>
    <t>Commercial: "Dahil kay Binay... bla bla bla"
Me: (rolls eyes) (rolls eyes) (rolls eyes) (mute TV) (turn off TV)
#ALDUBHappyBdayLOLA hihi</t>
  </si>
  <si>
    <t>Mar Roxas' level of desperation: 102% ??????</t>
  </si>
  <si>
    <t>PUNYETA SHIT PLEASE BLOCK THAT BINAY COMMERCIAL! WALA KANG MALOLOKO DITO! UWI!</t>
  </si>
  <si>
    <t>@sexyandinaoet please, wala na bang ibang candidate jan? "Only Binay" nalang ba talaga? Haha! ??</t>
  </si>
  <si>
    <t>I don't know why I feel like Binay is not even part of the debate ??</t>
  </si>
  <si>
    <t>#WeAreForMar dahil may mga ganitong plano,di lang puro yabang at senseless mumbles. #RoxasRobredo na tayo sa 09 May. https://t.co/4trEp4z5lx</t>
  </si>
  <si>
    <t>6. LOISHUA MusicAndLyrics</t>
  </si>
  <si>
    <t>7. SecondChanceFor CHARLHONE</t>
  </si>
  <si>
    <t>8. Abigail Binay</t>
  </si>
  <si>
    <t>9. Gone Girl</t>
  </si>
  <si>
    <t>10. Derpcon 2.0</t>
  </si>
  <si>
    <t>2015/9/18 00:31 PHT</t>
  </si>
  <si>
    <t>Trending ang pagpapa-krus ni Binay sa Facebook. Tadtad ng Memes.</t>
  </si>
  <si>
    <t>Naiirita ako sa commercial ni Binay</t>
  </si>
  <si>
    <t>Kahit tumakbo si Duterte, I'll still go for MIRIAM for President</t>
  </si>
  <si>
    <t>Binay challenges Ombudsman’s recommendation to file graft raps | https://t.co/u4WCGRubgt https://t.co/5ijozpmkh3</t>
  </si>
  <si>
    <t>MAS GWAPO SI SANDRO AT LUIS KAYSA SA ANAK NI BINAY!!! IT'S FUCKING TRUE! ?? I'M SO IN LOVE WITH THEM! ??????</t>
  </si>
  <si>
    <t>Pag nakikita ko si Mar Roxas nakikita ko sakanya si Budoy. Bat ganern :3</t>
  </si>
  <si>
    <t>The bias is strong with this one. #LeniOnMMK #MMKIna #RoxasRobredo2016 #ABSCBNFAIL</t>
  </si>
  <si>
    <t>Walang mamatay na mahirap dahil sa sakit - @VPJojoBinay RAMDAM NG TAO SI VP BINAY</t>
  </si>
  <si>
    <t>Trending ka pa VP Binay</t>
  </si>
  <si>
    <t>Sakit siguro ng ulo ni VP Binay, he was leading all the way last year plus considering how much he spent for his campaign ??</t>
  </si>
  <si>
    <t>binay-zoned</t>
  </si>
  <si>
    <t>Bakit ang judgy mo? Dahil ba natuwa ako sa speech ni Binay kanina? Hahaha! Wag ka magulo, yun talaga name nong laro. https://t.co/33jRSwMkiB</t>
  </si>
  <si>
    <t>@kathleenoliviaM wala ng mga ita, di na uso. Mapuputi na sila. Baril nadin daw gamit donated by Binay. Haha!</t>
  </si>
  <si>
    <t>"'Yung 4Ps ay ititigil daw ni Jojo Binay kapag naging pangulo. Kasinungalingan po 'yan, 'wag po kayong maniwala d'yan. #OnlyBinayPriority4Ps</t>
  </si>
  <si>
    <t>Mar Roxas yung boto ng lola ko pero yung sinagot nung tito ko si Duterte hahahaha</t>
  </si>
  <si>
    <t>Matatalinong botante ang mga taga isabela, Binay?? https://t.co/iv4Bx5ofyD</t>
  </si>
  <si>
    <t>I do understand why MDS supporters are upset. It really doesn't make sense na mas mataas sila Roxas at Binay ?? #DayaangDILAW</t>
  </si>
  <si>
    <t>RT @jhedcarl: Given na naman, may commercial na nga eh! Tssk. Saludo ako sa tigas ng bungo nito! #Binay #Binay2016 #kapalmuks ?????? http://t.…</t>
  </si>
  <si>
    <t>Yung feeling na pinagpasa pasahan si Mar Roxas kasi parang ayaw siyang maging running mate haha nauwi kay labredo ??</t>
  </si>
  <si>
    <t>@iamjimtolentino Duterte vid: defending the children. Trillanes/Roxas vid: using children to attack? What if this is a war? #thedifference</t>
  </si>
  <si>
    <t>Mar Roxas appealed to unity w/no preconditions. Mar called for unity because were asking. Grace Poe slammed that door. Showed her bad side.</t>
  </si>
  <si>
    <t>News5 Everywhere - MAR ROXAS, BINATIKOS, TINAWAG NA 'CREDIT GRABBER' NG NETIZENS https://t.co/dG0VTuaYzB</t>
  </si>
  <si>
    <t>Pero di kami nakasayaw kanina. Grabe ka Binay. ????</t>
  </si>
  <si>
    <t>Oh c'mon Karen Davilla its just a joke wag kang bastos! Oo si Sec. Mar Roxas Presidente mo! Favoritism! #KarenDavilla</t>
  </si>
  <si>
    <t>Binay to Roxas 
"Nasan sya? Grabe galit sa kanya ng taga Leyte sa kapalpakan nya!" #PiliPinasDebates2016</t>
  </si>
  <si>
    <t>Totoo ba umatras na si Mar Roxas ? What happening.</t>
  </si>
  <si>
    <t>And Binay is owning these. It's a brilliant strategy to get the sympathy of the poor, the less educated, the powerless.</t>
  </si>
  <si>
    <t>Di ko pinagsisihan na binoto ko kalaban ni Binay. I want change. Pero ayaw ng karamihan sa Makati ng pagbabago. Edi shing hahaha</t>
  </si>
  <si>
    <t>Bakit ngayon pa, Duterte? Bakit nagsabay kayo ni Miriam? :(</t>
  </si>
  <si>
    <t>Binay is in Twitch chat????????</t>
  </si>
  <si>
    <t>@4Duterte @BReginleif @akahnnyc exactly. How about Binay being said "anong alam ng guro sa pamumuno", or Roxas'  being irresponsible?</t>
  </si>
  <si>
    <t>Mar Roxas kung para sa iyo ay di problem ng gobyerno ang #TanimBala ito ang masasabi ko. May utak ka ba? Saan nakalagay? Kahiya ka nman!</t>
  </si>
  <si>
    <t>Desperado na si Mar Roxas ????</t>
  </si>
  <si>
    <t>RT @jicobanana: Taena mo binay ikinakahiya ko nang negro ako ??</t>
  </si>
  <si>
    <t>so Mar Roxas is using Daniel Padilla for #Halalan2016</t>
  </si>
  <si>
    <t>https://t.co/a52MhbyHHl</t>
  </si>
  <si>
    <t>RT @CrystalsJoyce: @CasemCasey hahahahah dala ka naman sa monday nan inom us  sa comlab sama naten binay</t>
  </si>
  <si>
    <t>VP Binay says "hindi naman pwedeng may karanasan nga pero puro naman kapalpakan" | via @jv_arcena</t>
  </si>
  <si>
    <t>Si Binay naasa paden. Hays hays.</t>
  </si>
  <si>
    <t>Another annoying tv ad of Binay</t>
  </si>
  <si>
    <t>Wala pang laat 2 minutes hahaha d pa gumagana duga ni Bnay at roxas gaha</t>
  </si>
  <si>
    <t>@trixiabarangan @ILeelyLikeIt @clauidiego bakit pag kami nagtatanong puro binay</t>
  </si>
  <si>
    <t>Daming tawa dito kay Mar Roxas na 'to. ???? https://t.co/48SdXzMWoW</t>
  </si>
  <si>
    <t>Manalo na si Poe wag lang si Roxas! #Du30 #HalalanResults</t>
  </si>
  <si>
    <t>Iboboto ko na si binay, ayaw kong maging racist. Kelangan nating ng black president. HAHAHAHA</t>
  </si>
  <si>
    <t>Tong si grace poe, alala ko dati parang may sinabi siya na ayaw niyang nirerelate lang siya sa tatay niya, eh siya na mismo nagbbring up</t>
  </si>
  <si>
    <t>SAMOKA BINAY OI</t>
  </si>
  <si>
    <t>Gago Binay ?? #PiliPinasDebates2016</t>
  </si>
  <si>
    <t>#TeamDaangMatuwid Mar Roxas Leni Robredo https://t.co/vFxdAoIiLn</t>
  </si>
  <si>
    <t>Gago din tong si Binay. Puro makati pinagyayabang, nakakabwisit. ??</t>
  </si>
  <si>
    <t>MAR ROXAS, i will tell you now! U dont have a strong rapport with majority of filipinos. So, stop being a hypocrite. #DuterteTillTheEnd</t>
  </si>
  <si>
    <t>Napaka lupet ni VP Binay sa lahat ng mabubuting bagay. #OnlyBinayIsLove</t>
  </si>
  <si>
    <t>@CJForChange Sayang di ko napicturean, meron syang tarpS which say, "BINAY tunay na Bauangueno blabla" kaya pala may reserved parking area.</t>
  </si>
  <si>
    <t>JUST IN: Mar Roxas to make an announcement tomorrow 10 am at LP Balay HQ | @JLDejesusINQ, via @inquirerdotnet</t>
  </si>
  <si>
    <t>“It is more fitting for a man to laugh at life than to lament over it.”</t>
  </si>
  <si>
    <t>If Mar Roxas win and then ppl will protest pucha kasalanan niyo yan. Mahirap na nga ang Pilipinas, pinapahirap pa lalo</t>
  </si>
  <si>
    <t>Annoying kayning bag o nga ad ni binay hahahahanimas @sofiabigail__ @khrishaann</t>
  </si>
  <si>
    <t>I'm a Mar Roxas &amp;amp; Leni Robredo fan.  https://t.co/BeJDsXlSdy</t>
  </si>
  <si>
    <t>KANDIDATO DAY-OFF | When Binay, Duterte, Poe, Roxas, and Santiago aren't politicians https://t.co/rIEVBL0Y39</t>
  </si>
  <si>
    <t>Sen. Grace Poe, kung ayaw niyo ng gobyernong manhid, ayaw din namin ng crush na manhid</t>
  </si>
  <si>
    <t>Hahahaha ???? Mas malala yung kay binay ???? https://t.co/YbrF7ILIM7</t>
  </si>
  <si>
    <t>Si Poe, Binay, Santiago at Roxas sumuko na.. Ikaw kelan mo isusuko yang nararamdam mo? ?? #HugotSaEleksyon</t>
  </si>
  <si>
    <t>VP Binay challenges Ombudsman’s recommendation to file graft raps | https://t.co/Du5iWUjBCy</t>
  </si>
  <si>
    <t>I dont get it when Filipino's only reason is "SHE WOULD DIE ANYTIME"
Naks Immortal ba sila Duterte Roxas Binay at Poe?
#MIRIAMforPRESIDENT</t>
  </si>
  <si>
    <t>Bakit dahil kay Binay... consistent ang itim na kulay?</t>
  </si>
  <si>
    <t>wtf nognog, pandak, shut up binay</t>
  </si>
  <si>
    <t>Maka-Poe ang nanay at tatay ko (maka-MDS ako), pero nagkakaisa kami sa VP, Bongbong Marcos!!! #BongBong4VP</t>
  </si>
  <si>
    <t>Ok no to bad vibes! No offense sa mga maka-binay, di ko po sya iboboto! #ALDUBNextChapter</t>
  </si>
  <si>
    <t>Lumapit na naman si Binay sa Spotlight jusko di ko kinaya #PiliPinasDebates2016</t>
  </si>
  <si>
    <t>#RoxasRobredo No hugot, no drama. Trabaho at serbisyo lang. https://t.co/jCtvkt9ePW</t>
  </si>
  <si>
    <t>Poor sis gave herself a headache trying to pick our estranged nincompoop of a dad's brain about why he voted for Binay and BBM -_-</t>
  </si>
  <si>
    <t>RT @melo_dayo: binay bkit ndi mo po isali sa magpakailanman ang kwento ng buhay mo masyadong mdrama po..pakiexplain!loveyou #MaGMAhalanTayo…</t>
  </si>
  <si>
    <t>Binay, magkaiba ang tae sa nognog. Sa case mo, Tae ka.</t>
  </si>
  <si>
    <t>@VPJojoBinay ung mga binay haters jan,manigas kyo,hehe</t>
  </si>
  <si>
    <t>sobrang corny, wala talaga si mar roxas at si binay sa mga choices ko for presidency.</t>
  </si>
  <si>
    <t>Ma'am: ikaw ba, gugustuhin mong makapang-asawa ng mahirap?
Me: oo naman! Basta 'wag lang si Binay!
HAHAHAHAHAHAHAHAHAHAH WTF KIM</t>
  </si>
  <si>
    <t>ANG PABEBE NI MAR ROXAS, HANAP KAKAMPI KAY POE. URGH.</t>
  </si>
  <si>
    <t>Happy birthday vp binay</t>
  </si>
  <si>
    <t>Pardon my ignorance, but what's this "hugot" that Mar Roxas mentions in his TVad? #Halalan2016 @MARoxas</t>
  </si>
  <si>
    <t>I dont care kasi parang ang layo na ng pagitan ni DU30 pero naiinis ako sa tuwing nauungusan ni Roxas si Poe. Hahaha! #Election2016</t>
  </si>
  <si>
    <t>si vp binay, nognog
Dapat si nancy binay, NAGNAG kasi babae sya ????????</t>
  </si>
  <si>
    <t>RT @JaiGuru_28: Nakakabadtrp un muka mo Mar Roxas! Mabuti na lang nakita ko si Ms. Solenn #MarimarPaghahanda</t>
  </si>
  <si>
    <t>"@MiriamLines: .@Kuya_duterte Sabihan mo 'yang si Pareng Binay na 'wag magvivideo kung madilim. Mahirap na ??" ??????????????</t>
  </si>
  <si>
    <t>ibig sabihin higit sa kalahati ng mga botante sa makati ang ayaw kay VP Binay. Pero kung maka pagsalita sa media... https://t.co/jQhTSVAasc</t>
  </si>
  <si>
    <t>Pwede ba everytime mag play yung commercial ni Binay, micronutrient deficiency song nalang?</t>
  </si>
  <si>
    <t>Anong kapangyarihang itim meron ka MAR ROXAS. Punyeta ka!!</t>
  </si>
  <si>
    <t>Lalaitin yung sarili para lang makakuha ng madaming votes,Only BInay.</t>
  </si>
  <si>
    <t>RT @Cinephilliacy: ito si binay
si binay ay nognog, pandak,  at laki sa hirap
si binay ay magnanakaw
huwag natin siyang tularan https://…</t>
  </si>
  <si>
    <t>Ina mo binay haha https://t.co/gbgUQ1eBMB</t>
  </si>
  <si>
    <t>Tang na tong friend ko MAR RO daw siya bukas. Akala ko mar roxas siya. MARcos ROdrigo pala. Lakas maka trip.</t>
  </si>
  <si>
    <t>tang inang nognog commercial ni binay yan</t>
  </si>
  <si>
    <t>Trending si Mar Roxas mga kapamilya. XD</t>
  </si>
  <si>
    <t>PANGALAWA SI MAR ROXAS. HANGGANG JAN KA LANG HA! #DayaangDILAW</t>
  </si>
  <si>
    <t>Me: Sino Binoto mo</t>
  </si>
  <si>
    <t>Jaira: Si Mar Roxas</t>
  </si>
  <si>
    <t>Me : Ah Edi May Dayaang Matuwid Kayo?</t>
  </si>
  <si>
    <t>Jaira: Oo</t>
  </si>
  <si>
    <t>Mar Roxas on electricity of the Phils: sa power generators dapat may competition, hindi sa distribution. #MBHotSeat</t>
  </si>
  <si>
    <t>Pagiging top ad spender, itinanggi ni Vice President Jejomar Binay #IZBalitaUmaga</t>
  </si>
  <si>
    <t>Binay maawa ka naman sa SINHS oh. ??</t>
  </si>
  <si>
    <t>Kaya siguro nagboo ang mga LP sa sinulog kasi talo na si mar roxas! Go Binay! #binayforpresident #NogNogSinunog  https://t.co/Ye3YEWL440</t>
  </si>
  <si>
    <t>@Bro_coolness Only Binay, Only Binay oo only binay ang pukingina</t>
  </si>
  <si>
    <t>RT @ABSCBNNews: 'Don't cheapen the presidency,' Duterte tells Poe's camp #Halalan2016 https://t.co/WPKJP46poe https://t.co/Cm1b9MzHai</t>
  </si>
  <si>
    <t>Ina mo binay paka sinungaling mo</t>
  </si>
  <si>
    <t>BAKIT NAKAKAINIS YUNG TV AD NI BINAY TANGINA</t>
  </si>
  <si>
    <t>Binay bats for release of P1B survival fund https://t.co/Qk3f01CM2v #Manila #News #Asia</t>
  </si>
  <si>
    <t>RT @TropangMARangal: Mar Roxas on 3 principles of Daang Matuwid: Kayo ang boss; Kayo ang gumawa nito; Kung walang corrupt, walang mahirap h…</t>
  </si>
  <si>
    <t>Grabe si binay oyy</t>
  </si>
  <si>
    <t>Kahirapan naman ang isa sa dahilang ng krimen. Tama lang si VP Binay! #gobinay</t>
  </si>
  <si>
    <t>Binay trying to get the sympathies of the people with his "nog-nog" campaign is evidently a sound of despicable desperation.</t>
  </si>
  <si>
    <t>#DearPaasa Parang Mar Roxas lang yan bulaklakin ang bunganga kala mo totoo na pero pag andyan na ebak lang pala!! SarapKalbuhin!!</t>
  </si>
  <si>
    <t>RT @rapplerdotcom: Binay echoes @senmiriam: Courts must prove guilt of those accused of corruption, wrongdoing. Both are lawyers. #PHvote |…</t>
  </si>
  <si>
    <t>Trillanes, hindi umano nagkulang sa mga impormasyon para patunayan na magnanakaw si VP Binay #DZMMTeleIkawNaBa #Halalan2016 | via DZMM Tele…</t>
  </si>
  <si>
    <t>Rappler apologizes to Mar Roxas for quote taken out of context (but meme still up?) https://t.co/ARRFYlG4bZ</t>
  </si>
  <si>
    <t>May friendship goal pala sila Mayor, Sen. Grace at Sen. Miriam. Yung dalawa hindi nabanggit!
#PiliPinasDebates2016</t>
  </si>
  <si>
    <t>THE STANDARD: UPDATE: Binay to visit residents of Cabanatuan City who were affected by typhoon ‘Lando.’</t>
  </si>
  <si>
    <t>Desperately seeking the Pre to escape this. #Binay  https://t.co/Bx4JmgvG7Z</t>
  </si>
  <si>
    <t>Si digong sa krimen, si grace sa imprastraktura at trapiko, si binay sa mahihirap. 
-lahat nalang kaya sila manalo ?? para walang problem</t>
  </si>
  <si>
    <t>Binay said Duterte is the king of lies. My god binay! Think first before you speak. You're no. 1 in doing of evil things in our gov't.</t>
  </si>
  <si>
    <t>But atleast we got Poe and Roxas vs the devil's spawn Binay. #twoarebetterthanone</t>
  </si>
  <si>
    <t>#Binay's "Walk The Talk!" Say NO to CORRUPTION! https://t.co/sZEnAfSTOo</t>
  </si>
  <si>
    <t>Kung ang layunin ng pamilya Binay sa kasong ito ay para tigilan ko sila sa aking paguusig, nagkakamali sila- Sen. @TrillanesSonny</t>
  </si>
  <si>
    <t>Puro hate kay binay sa twitter haha</t>
  </si>
  <si>
    <t>Threesome ng Candidates babies.</t>
  </si>
  <si>
    <t>baste: *moans*  Talk Dirty to me.</t>
  </si>
  <si>
    <t>Sandro: Death Squad....  Tsinelas..</t>
  </si>
  <si>
    <t>Roxas: Binay..</t>
  </si>
  <si>
    <t>I VOTE ROXAS #Halalan2016 Mar Daang Matuwid RORO RISING Faith is not believing that God can it's knowing that he will.</t>
  </si>
  <si>
    <t>We do not need a demolition job for Mar Roxas. Letting him speak is enough for a demolition job against himself. #NoToMarRoxas</t>
  </si>
  <si>
    <t>@pambendicion @LorieAbrazaldo mas totoo pa yan sa plataporma ni binay!!!</t>
  </si>
  <si>
    <t>Binay: Alam ko ho. Dama ko ho. Laki ho ako sa mahirap. Kaya pag nangako kami para sa mahirap, alam namin #PHvote</t>
  </si>
  <si>
    <t>Ayan na si Mar Roxas, ang tunay na delubyo. ?????? #HalalanResults</t>
  </si>
  <si>
    <t>@starfish725 ngayon ko lang siya narinig dahil kay Junjun Binay. Hihi.</t>
  </si>
  <si>
    <t>I wonder how things will be in Makati if the Ayala's developed Quezon City or Manila. I bet Binay has not "achievement" he can brag tbh.</t>
  </si>
  <si>
    <t>"Just in case if Mar Roxas' name appears on my voting receipt, can I request to put the indelible ink on my middle finger?"?? #Election2016</t>
  </si>
  <si>
    <t>@airelpacanza @imofficialkath astig nung kay binay.</t>
  </si>
  <si>
    <t>Escudero sa pagkaso kina VP Binay: Ayaw niya humarap sa Senado, nandito na ang kaso, oras nang sagutin na ang paratang. #DZMMTeleIkawNaBa</t>
  </si>
  <si>
    <t>Mar Roxas and Trillanes are acting like a scared bitch</t>
  </si>
  <si>
    <t>Binay to continue CCT program if elected | https://t.co/OpxO3h1EqP</t>
  </si>
  <si>
    <t>Busy ang lakaw-lakaw ni Binay! Kabeeeee-C #PilipinasDebates2016</t>
  </si>
  <si>
    <t>Nakakatamad nang bumoto. Ginagawang showbiz na ang politika. #Poe #Duterte #DRAMA</t>
  </si>
  <si>
    <t>Mar roxas supporters maka reklamo may mga tarps daw si duterte langya kamusta naman mga tarp ni roxas sa mga highway kala mo billboard!!</t>
  </si>
  <si>
    <t>#BINAY: The Tangled Thickets of Makati corruption.Bakit nasama pati si Jun-Jun? https://t.co/xAUWWDKXf1</t>
  </si>
  <si>
    <t>"Kaya sa mga nognog, nognog din ang piliin."
TANGINA NUNG ADVERTISEMENT NI BINAY ????????</t>
  </si>
  <si>
    <t>This does not look good for  Senator Grace Poe. @Team_GracePoe , may I know why she did not attend? https://t.co/9DKRfmjGXH</t>
  </si>
  <si>
    <t>@manila_bulletin hindi na yan papansinin ni Binay #PHVoteBinay</t>
  </si>
  <si>
    <t>Ang buhay ko kay tulad ng nakararami sa inyo... sino pa ba ang magtutulongan kundi kami rin lang. Hahay Binay please lang...</t>
  </si>
  <si>
    <t>Binay denies hand in housing backlog 2 years after #Yolanda https://t.co/tWrn41CKG9 | AHeginaINQ #VotePH2016 https://t.co/QJmN4QpAUi</t>
  </si>
  <si>
    <t>sobrang nabobo ako kay mar roxas. di ko alam ba't pinatakbo nyo to huhuhu</t>
  </si>
  <si>
    <t>Alam mo sa kasamaan ng ugali mo nagiging Kamukha mo na si Binay. Andito ka palang sa lupa nasusunog ka na pano pa... https://t.co/R8tvzKNyX3</t>
  </si>
  <si>
    <t>Jojo Binay is still in denial about his crushing defeat in the presidential race, where he is 4th out of 5 bets. 
https://t.co/v8h6PhpUZL</t>
  </si>
  <si>
    <t>RT @PSYClaudiaB: Roxas, Binay, PNoy at Romualdez ano ng nagawa nyo para ibangon ang pag asa ng Yolanda Survivors! #Daluyong #ShowtimePBBSaL…</t>
  </si>
  <si>
    <t>RT @chakapuso1: Yung todo emote kana kasi nakakadala yung eksena tapos biglang papasok yung commercial ni Binay, badtrip. #MMKSpokenWord</t>
  </si>
  <si>
    <t>EQ Post nominates #Binay, Miriam, #GracePoe and Marcos for "Ripley's Believe It or Not!" https://t.co/OHCcHHkd9A https://t.co/8mXSNLEVM2</t>
  </si>
  <si>
    <t>Binay asks frat bros for their support: TAGUM CITY, Philippines---Vice President Jejomar Binay on Saturday app... https://t.co/lH3UN768jh</t>
  </si>
  <si>
    <t>Wala kayong karapatang siraan si Mar Roxas! Hindi nyo alam kung ano ang mga nagawa niya sa bayan. Wala kayong... https://t.co/gdCelLpotV</t>
  </si>
  <si>
    <t>GOEBBELS SHET NAZI KAPA BINAY.</t>
  </si>
  <si>
    <t>RT @cocoy: Mar Roxas has not stolen monies. He has worked tirelessly for decades under different presidents. He is ready. https://t.co/wPlR…</t>
  </si>
  <si>
    <t>Paano nagre-recruit si Mar ng bayaran para ma-ensure panalo niya? Is there anything I can help with? ?????? @MARoxas #needmoneytweetroxas</t>
  </si>
  <si>
    <t>wala na bang iba? pansin ko puro si  binay ginigisa eh</t>
  </si>
  <si>
    <t>MAR ROXAS FOR PRESIDENT. 
 share mo tong post na to kung gusto mo ng sobre. 
totoo to,  kapit bahay namin nakatanggap na ??</t>
  </si>
  <si>
    <t>Wait, Binay is kicking off in Mandaluyong?
Not Makati?</t>
  </si>
  <si>
    <t>Ano daw? Watch Korina's statement of #DuterteVsRoxas</t>
  </si>
  <si>
    <t>Battle of #Good &amp;amp; #Evil daw? Sino ba nag #disente??</t>
  </si>
  <si>
    <t>#Duterte https://t.co/R2zXMhW90P</t>
  </si>
  <si>
    <t>ROXAS AND BINAY OVER MIRIAM!  It shouldn't be</t>
  </si>
  <si>
    <t>Marinig lang ang salitang "Mar Roxas" at "Daniel P" maggalit agad ?? #SoShutUpNaLang</t>
  </si>
  <si>
    <t>RT @paulfarol: Yes, I believe that Mar Roxas was quoted out of context... The context being an assumption that people were up to no good.</t>
  </si>
  <si>
    <t>Mar Roxas Noelanie Sahagun naalala niyo pa noong Preparatory, Grade 1, Grade 4 pati pandan noong PTS college ng... https://t.co/sbkbzYUtXD</t>
  </si>
  <si>
    <t>Binay on decentralization: Presidents must no longer behave like emperors. Local executives must no longer be vassals</t>
  </si>
  <si>
    <t>FIRST TIME NAGKA POINT SI BINAY!!!! WIWWWWW BURN SI MAR HAHAHAHAHAH</t>
  </si>
  <si>
    <t>VP Binay: Our economic agenda is simple - sustainable and shared economic growth</t>
  </si>
  <si>
    <t>Kapag si Duterte di nanalo alam na! Nandaya si roxas ??</t>
  </si>
  <si>
    <t>Bakit kung may nakawan ng pera laging sabit ang pangalan?    Binay sent P100M to HK via Philrem https://t.co/wj5Q5EJVID via @inquirerdotnet</t>
  </si>
  <si>
    <t>RT @JnnyEsGayondato: Ang yaman ni binay. May commercial sa noontime ng gma. Tapos ang haba pa. Haha. #ALDUBSumptuousLunch</t>
  </si>
  <si>
    <t>BICOL REGION, PASOK! Lalamang na sina Mar at Leni! #RoxasRobredo</t>
  </si>
  <si>
    <t>Mar Roxas should carefully think before uttering a single syllable. His mouth is his own worst enemy. #NoToMarRoxas</t>
  </si>
  <si>
    <t>Wala ka pala kay Binay, roxas e.</t>
  </si>
  <si>
    <t>Gago talaga media noh? Pag tungkol kila Binay, Roxas, Poe binabalita. Pero pag kay Duterte? Wala? Bias pa more! @ABSCBNNews</t>
  </si>
  <si>
    <t>me @ that Binay commercial: https://t.co/x6HqnHXu3E</t>
  </si>
  <si>
    <t>Nakakainit ng ulo si Mar Roxas ??</t>
  </si>
  <si>
    <t>@kvgenovatin binay supporter here! hahaha jk</t>
  </si>
  <si>
    <t>Binay itinanggi na may kinalaman sa  housing backlog 2 taon pagkatapos ng Yolanda: ITINANGGI ni Vice President... https://t.co/STFkzjyQYr</t>
  </si>
  <si>
    <t>Grabe ka na, Binay! #AyokoSaTrapo</t>
  </si>
  <si>
    <t>huwag iboto si Mark Lapid kasi lulusot yung ink ng pen sa front page ng name ni Mar Roxas kahit si Duterte ang binoto</t>
  </si>
  <si>
    <t>makakalimot tayo sa kahirapan kay binay</t>
  </si>
  <si>
    <t>Sana advertisement ni binay ang pinabalabas. Yung nognog pandak #MissInternational2015 https://t.co/19gRrWe2zK</t>
  </si>
  <si>
    <t>Binay appeals graft indictment, says it’s meant to ruin 2016 run https://t.co/uRnlzm5iVl | via INQUIRER</t>
  </si>
  <si>
    <t>You're so desperate to win Mar Roxas ??</t>
  </si>
  <si>
    <t>@PaauullMahiya Hahaha University ni Binay.??</t>
  </si>
  <si>
    <t>Binay on Senate probe: Nung umpisa not politically motivated, ladies and gentlemen, ngayon kandidato na sila. 
#PHvote</t>
  </si>
  <si>
    <t>Hindi ba kinikilabutan si Binay kapag sinasabi nyang tutugunan nya ang kahirapan? Tutulungan nya ang mga mahihirap? Are u hearing yourself?</t>
  </si>
  <si>
    <t>wow. yun lang masasabi ko #binay — https://t.co/lDioAxarAa</t>
  </si>
  <si>
    <t>@ABSCBNNews</t>
  </si>
  <si>
    <t>Pakibalita ng nga putang ito Kahit si Mar Roxas presedent ko what a fuck kathniel?</t>
  </si>
  <si>
    <t>#disappointedme https://t.co/RZ2dLsCpmQ</t>
  </si>
  <si>
    <t>Bombo Radyo Philippines - Binay no.1 pa rin sa SWS survey; Duterte, Poe patas sa pangalawang pwesto https://t.co/y6zazYx8BB</t>
  </si>
  <si>
    <t>feel ko dalawa nlang ang commercial ngyon, puro commercial nlnh ni binay na makasawa and hndi mkaawa and unbelievable and mkairita sa lhat ??</t>
  </si>
  <si>
    <t>Bato-bato sa langit si BINAY natamaan at nagalit! Guilty masyado si Kokey https://t.co/MER2Q0yCyQ</t>
  </si>
  <si>
    <t>@balloi25 I don't understand Mar Roxas got a vote damn!</t>
  </si>
  <si>
    <t>VP Binay bats for gov't transparency https://t.co/fZezrdcl6e</t>
  </si>
  <si>
    <t>@gilbyyyacorda mas hinayupak at reputa si mar roxas at nonoy at trillianes</t>
  </si>
  <si>
    <t>@gnnmrnd_inc that's just one of their literally black propaganda against me-binay</t>
  </si>
  <si>
    <t>haha</t>
  </si>
  <si>
    <t>#ABSCBNNEWSFLUSH</t>
  </si>
  <si>
    <t>seeing Binay, Poe, and Mar votes greater than Miriam disheartens me so much.</t>
  </si>
  <si>
    <t>Hmmmm....todo push ang mga commercial ni Mar Roxas huh. Damage control para dun sa sinabi nya against OFWs? #ALDUBPreparePaMore</t>
  </si>
  <si>
    <t>the8: HALA SI JIJUMAR BINAY https://t.co/SIc9kTJO54</t>
  </si>
  <si>
    <t>Binay was heckled; he blames the LP. Lahat na lang ba nang kamalasan ng mga kandidato isisisi sa LP at Roxas? ??</t>
  </si>
  <si>
    <t>Itong TV Patrol kapag balita na ng kampanya ng mga presidentiables 'pag si Binay COA report, Kapag kay Mar Roxas eh plataporma. Haha!</t>
  </si>
  <si>
    <t>Kahit si dj ang endorser ni mar roxas kahit kathNiel fan pa ako sorry nalang</t>
  </si>
  <si>
    <t>1. Bakit napupunta kay Mar Roxas ang mga boto na para kay Duterte? https://t.co/5nix4pcSlQ</t>
  </si>
  <si>
    <t>Kung hindi si DUTERTE kahit si poe nalang</t>
  </si>
  <si>
    <t>Poe sa pagtawag ni Binay sa kanya na 'American girl': Hayaan na siya sa mga tawag sa akin #DZMMTeleIkawNaBa #Halalan2016</t>
  </si>
  <si>
    <t>RT @Erikafyn: Kairita yung nognog commercial ni binay. Puro nognog lang naintindihan ko kaloka</t>
  </si>
  <si>
    <t>Walanjong yan !</t>
  </si>
  <si>
    <t>Magkano ba binabayad ni BINAY para Oras-Oras</t>
  </si>
  <si>
    <t>Ipalabas Yung TVC nia .?!</t>
  </si>
  <si>
    <t>Kalerkey ! — feeling annoyed</t>
  </si>
  <si>
    <t>No.2 Mar Roxas vs no.5 Miriam Defensor Santiago. UNBELIEVE!ABLE!!!! ????</t>
  </si>
  <si>
    <t>Rep. Binay plans to review vice mayor Kid Peña's projects should she win as Makati mayor in 2016. #Halalan2016</t>
  </si>
  <si>
    <t>One thing this election proves: PNoy's administration and Mar Roxas are incapable of cheating. To those who spread the lies:Congratulations!</t>
  </si>
  <si>
    <t>Ako ramay nalungkot kay Mar Roxas</t>
  </si>
  <si>
    <t>Nakakairita yung Binay commercial. Sobra.</t>
  </si>
  <si>
    <t>I thought hecklers were already excorted out of the venue,why isn't VP Binay isn't excorted out?</t>
  </si>
  <si>
    <t>Tatangayin na ng hanging at lalamunin ng lupa si Aquino, Roxas at Binay. #Koppu #earthquake #PiliPinas2016</t>
  </si>
  <si>
    <t>If hindi Manalo si Miriam, then at the very least, give her a slot higher than Mar Roxas. #MIRIAMforPRESIDENT</t>
  </si>
  <si>
    <t>Totoo pala yung kapag binoto nyo si Duterte ang lalabas sa receipt Roxas . aksyunan niyo yan !</t>
  </si>
  <si>
    <t>Yung commercial ni binay kairita! Tengene!</t>
  </si>
  <si>
    <t>@rapplerdotcom not suppose to say this but to UNA leadership. A finger to your boss binay. U-L-O-L ??? look inthe mirror first"OVERPRICED"</t>
  </si>
  <si>
    <t>Mar Roxas asking Grace Poe for a meeting. Desperate moves ka nanaman. Such a coward. #DuterteTillTheEnd #Duterte2016</t>
  </si>
  <si>
    <t>Binay ka dyan.</t>
  </si>
  <si>
    <t>No to Mar Roxas and Leni Robredo. #NoToRoxas #NOtoLENI #DayaangDILAW</t>
  </si>
  <si>
    <t>Binay and mar mga kurakot https://t.co/S2jpxb0XfT</t>
  </si>
  <si>
    <t>#TV5Aksyon | VP Binay, ipinagtanggol si Alma Moreno sa mga kritiko sa social media https://t.co/AD1XNcAL6I</t>
  </si>
  <si>
    <t>Ew Mar Roxas as 'datu' ew. https://t.co/BvxiWJONUd</t>
  </si>
  <si>
    <t>Binay jumpstarts UNA campaign in mom's hometown: Vice President Jejomar Binay on Sunday headed t... https://t.co/B7dJp573jE (via ABS-CBN)</t>
  </si>
  <si>
    <t>Sayang lang at wala nang MGB Halloween special, eh di sana na-feature din ng abscbn si Binay. #MMK</t>
  </si>
  <si>
    <t>Binay, stop advertising your pitiful life, we don't care bout your past, all we care is our future.</t>
  </si>
  <si>
    <t>RT @jsltcd_: kairita yung commercial ni binay haha</t>
  </si>
  <si>
    <t>Said it before. I'll be happy if #GracePoe wins. Not my first choice but a good alternative. Smart, coherent and sound.#PiliPinasDebates2016</t>
  </si>
  <si>
    <t>Hoy binay cable car daw muna Kingswood hanggang Avida. @binaynegro</t>
  </si>
  <si>
    <t>@omgerieee</t>
  </si>
  <si>
    <t>Siya:Si Duterte iboboto mo? Edi mamamatay-tao ka din?</t>
  </si>
  <si>
    <t>@gmanews I hope Mar Roxas and LP are not behind the murder of Jesse Robredo.</t>
  </si>
  <si>
    <t>RT @buwayahman: What really happened between Alfred Romualdez, Mar Roxas and Yolanda? https://t.co/UmxEPgBej3</t>
  </si>
  <si>
    <t>kala ko si binay ??  https://t.co/dApuOhCmWH</t>
  </si>
  <si>
    <t>VP Binay now in Tolosa, Leyte, jokes with senior citizens about their age and gives away shirts @rapplerdotcom https://t.co/GaMUWqwayt</t>
  </si>
  <si>
    <t>@gmanews @VPJojoBinay Tama VP Binay idaan nlng po natin yn sa dasal. pabayaan na ang mga naninira hindi cla mananalo. #OnlyBinayUNAsaIlocos</t>
  </si>
  <si>
    <t>If Roxas wins, Korina = Imelda in the making. One reason not to vote for him is his wife. #PHVote</t>
  </si>
  <si>
    <t>Vice President Jejomar Binay, muling nanguna sa  panibagong SWS presidential survey #IZBalitaUmaga | via DWIZ 882</t>
  </si>
  <si>
    <t>People paint scenarios of martial law, disrespect, fear, indecency under a Duterte leadership. This isn't what I experienced growing up.</t>
  </si>
  <si>
    <t>JOJO BINAY: "Ang naging buhay ko, katulad ng marami sa inyo. Kaya sino pa ba ang magtutulungan, kundi tayo"... https://t.co/l7rGcj7EQf</t>
  </si>
  <si>
    <t>Why Dinky von Einsidel won't vote for Binay https://t.co/GdWmqaBHJz</t>
  </si>
  <si>
    <t>Seriously Mar?!?!?!?! Vote wisely please... It's really either Duterte or Miriam... https://t.co/npQyVKiIuQ</t>
  </si>
  <si>
    <t>Kung Hindi Kay Binay Yung hacienda sa Batangas, Bakit may EB? Hindi ba Elenita Binay yon?  https://t.co/oJBP6nqWGp</t>
  </si>
  <si>
    <t>@rapplerdotcom INC &amp;amp; Binay hav same strategy. Keep mum on crimes &amp;amp; counter accusers w/ libel cases to divert attention</t>
  </si>
  <si>
    <t>Si Grace na lang ang kulang. Pero di ko kinaya kay Binay, ang harsh naman LoL.
PRESIDENTE DUTERTE https://t.co/vBgyo3vyIw</t>
  </si>
  <si>
    <t>I am not pro-Grace Poe pero diba ang teacher ay leader din? Naturingang abogado tong si Binay pero BOBO lang nya.... https://t.co/5jyHlmFD4p</t>
  </si>
  <si>
    <t>hindi ikaw si binay para ipagpilitan sarili mo sa kanya kahit sinabi na niyang ayaw niya.</t>
  </si>
  <si>
    <t>I'm at P. Binay St. https://t.co/ROM65bGifd</t>
  </si>
  <si>
    <t>Be scared. Be very very scared.  #Binay https://t.co/x1FExCTlib</t>
  </si>
  <si>
    <t>2015/10/9 18:12 PHT</t>
  </si>
  <si>
    <t>It looks like its a battle between Duterte, Poe and Roxas for the Presidency and Robredo vs. Marcos for the vice presidency #HalalanResults</t>
  </si>
  <si>
    <t>Wait not too much roasting happening as of this last leg of the debate, You're doing good Binay #PiliPinasDebates2016 #Halalan2016</t>
  </si>
  <si>
    <t>4P’s tinuligsa ng kampo ni VP Binay</t>
  </si>
  <si>
    <t>Tinuligsa ng kampo ni Vice Presidenet Jejomar Binay ang programang... https://t.co/kEPLnLTYeE</t>
  </si>
  <si>
    <t>Vice President Jejomar Binay had a hard time entering his car as supporters crowd the vehicle. #VotePH2016 https://t.co/2oMMAtRCpc</t>
  </si>
  <si>
    <t>Pres: Rody Duterte</t>
  </si>
  <si>
    <t>V Pres: Leni Robredo</t>
  </si>
  <si>
    <t>Sec: Miriam DS (di pa rin talo ??)</t>
  </si>
  <si>
    <t>Muse: Grace Poe</t>
  </si>
  <si>
    <t>Escort: Mar Roxas</t>
  </si>
  <si>
    <t>Cleaner: Jejomar Binay ??????</t>
  </si>
  <si>
    <t>RT @leahnavarro: Fact check: Mar Roxas is the principal author of  RA 9504 Tax Exemption for Minimum Wage Earners. Escudero is co-author vi…</t>
  </si>
  <si>
    <t>seeing roxas and binay on the top of miriam made me realize how really stupid some filipinos are</t>
  </si>
  <si>
    <t>@SenyoritaVice: Criminals be like: Let's VOTE BINAY! #Duterte2016 or ROXAS.. or POE.. basta hindi DUTERTE.. alams na yan ehhh..</t>
  </si>
  <si>
    <t>si binay po kape hahaha #ALDUBSumptuousLunch  https://t.co/ntenld0ZoT</t>
  </si>
  <si>
    <t>And Binay... What the fuck?! Ang kapal ng mukha.. Kung maka-blame.. Parang ang linis. Punyeta, ang corrupt naman. #VotePH2016 #VotePH</t>
  </si>
  <si>
    <t>@cool_3rd Now Mar Roxas buying all the Dance Kids ads! Hahaha</t>
  </si>
  <si>
    <t>I-reklamo mo kapag GSP Prexy siya! RT @DZMMTeleRadyo: #RadyoPatrol VP Binay, inireklamo sa SC dahil sa pagiging BSP President</t>
  </si>
  <si>
    <t>Bakit ba takot na takot kayo kay VP Binay? Lagi niyo na lang siyang sisiraan? How pathetic! #OnlyBinayUNAsaIlocos</t>
  </si>
  <si>
    <t>Bwisit ning Binay na commercial ha!</t>
  </si>
  <si>
    <t>VP Binay is visiting the typhoon victims here in Tumauini, Isabela.</t>
  </si>
  <si>
    <t>Mar Roxas kami eh. So shut up nalang kayo ?????? https://t.co/jJqQ0zTADT</t>
  </si>
  <si>
    <t>@chuck_araneta @gmanews abs cbn? Waiting na dumikit si mar roxas. Haha......</t>
  </si>
  <si>
    <t>VLOG: Binay warns gov't personnel against buying votes for LP https://t.co/RikcjPMr7c #PHVote https://t.co/epcKer92lA</t>
  </si>
  <si>
    <t>Buti pa si Binay may Konsiderasyon HAHAHAHAH ??????</t>
  </si>
  <si>
    <t>Eh si Sir Hindi nag papaawat ??</t>
  </si>
  <si>
    <t>Danding Josom Gym is finally full, crowd waiting for Binay to arrive. #PHvote https://t.co/SwDpoGvqyN</t>
  </si>
  <si>
    <t>President' Binay to give benefits, scrap income tax for the poor https://t.co/pGw7m4aHTK #PHVote https://t.co/bQefWE67bL</t>
  </si>
  <si>
    <t>VP Binay is BACK on the spotlight in the Senate. Binay’s wealth is being questioned anew. And people are asking: Paano ka naman yumaman?</t>
  </si>
  <si>
    <t>Seryoso ka dun Sir Mar Roxas? ??</t>
  </si>
  <si>
    <t>@ABSCBNNews di na natapos to. Tigilan nyo na si VP Binay #OnlyBinayUNAsaIlocos</t>
  </si>
  <si>
    <t>sayang nakatulog ako sa pagod last week. sana iupload somewhere. wala sa kc sa youtube ung kay binay huhu #WantedPresident</t>
  </si>
  <si>
    <t>Tito: Tay, sinong iboboto mong President?
Tatay: Baka si Binay
Tito: Ha? Bakit? Poeket kasing irim mo gusto mo na? 
HAHAHAHA! OM!</t>
  </si>
  <si>
    <t>Salgado: "Besides, such a call for unity sounds hollow considering that the President has been hitting the rivals of Roxas" #PHVote</t>
  </si>
  <si>
    <t>SHET ANONG NAKITA NILA KAY BINAY AT ROXAS AT ISINANTABI NILA SI MIRIAM!!!! MAPAPA SHET KA NALANG ??????</t>
  </si>
  <si>
    <t>Mukha mo mar roxas #ALDUBPreparePaMore  san papunta daan matuwid nyo.?</t>
  </si>
  <si>
    <t>Trillanes and Roxas, ano na mga bruuh? ??</t>
  </si>
  <si>
    <t>Sorry Mar Roxas. Ayaw ni tito Sen! Heheheh! #ALDUB15thWeeksary https://t.co/LfaW8Ct3Rd</t>
  </si>
  <si>
    <t>@PHVote @piaranada Binay pandak na corrupt pa! hahahah</t>
  </si>
  <si>
    <t>Umaalagwa na si Mar Roxas! abangan ang big big comeback. . . https://t.co/2vOat1s9je</t>
  </si>
  <si>
    <t>In the end, Good?? always wins over Evil??. Para SA INANG BAYAN. Vote wisely
#RoxasRobredo #RoxasRising https://t.co/hTEHoDeisK</t>
  </si>
  <si>
    <t>medyo tanggap ko pa na mas maraming votes si duterte kay miriam, pero yung matalo ni roxas si miriam, aba wth</t>
  </si>
  <si>
    <t>HOY MAR ROXAS DI KA NGA NANALO PAGKA VICE PRESIDENT DATI NGAYON PA KAYA SA PRESIDENTE #DuterteTillTheEnd  #AyawSaDILAW</t>
  </si>
  <si>
    <t>I'll just have to say no to both Binay and Duterte. I know it's too early but I think (in my opinion) they are running for personal gain.</t>
  </si>
  <si>
    <t>Former Binay aide denies being bagman of VP’s dummy firm https://t.co/fEUqXelLar https://t.co/rBVMenklAo</t>
  </si>
  <si>
    <t>Honasan on why Binay leading surveys: No other candidate can replicate his genuity. | via @jv_arcena</t>
  </si>
  <si>
    <t>i dont know why but i have this strong urge to break our tv whenever binay's commercial advertisement appears. am i the only one?¿</t>
  </si>
  <si>
    <t>RT @MaryjSay: palitan ung admin ky binay kc khit nognog may nagawa wahhaha... peace tagal eh #ShowtimeBigBLast</t>
  </si>
  <si>
    <t>@yanamaranan *#binay</t>
  </si>
  <si>
    <t>Mar Roxas' game plan: eliminate all hopes of getting Davaoeno voters by badmouthing their beloved city and mayor.</t>
  </si>
  <si>
    <t>Putangina ni Mar Roxas beh. Gusto ko syang ingudngod, baka maibuhos ko sa kanya lahat ng galit ko sa buhay!!! HAHAHA</t>
  </si>
  <si>
    <t>[NATION] Mar Roxas condemns syndicates behind laglag bala extortion https://t.co/kY00On15tx | via GMA News</t>
  </si>
  <si>
    <t>BREAKING NEWS: Trillanes to be filming Descendants of the Sun with Grace Poe and Mar Roxas. #KpopHalalan2016</t>
  </si>
  <si>
    <t>Mar Roxas, ayun ba yung disente? Yung gagamit kayo ng mga bata para patumbahin at sirain reputasyon ni Duterte? DISENTE MY ASS. TANGINA MO!</t>
  </si>
  <si>
    <t>If Mar Roxas gave way to Poe, she would win. ??</t>
  </si>
  <si>
    <t>Andaming galit don sa nambastos kay Duterte. Wala daw galang. Kamusta naman yung pambabastos niyo kay binay at roxas haha ???? #Miriam2016</t>
  </si>
  <si>
    <t>On Binay's comment that Roxas will cheat on 2016 http://t.co/tHKRslZzfQ</t>
  </si>
  <si>
    <t>Wala pang ka tandem si mar roxas na magiging vice president niya dahil alam na maliit ang tyansa niyang manalo.</t>
  </si>
  <si>
    <t>Mar Roxas, Jejomar Binay, Grace Poe, Rodrigo Duterte, Francis Escudero, Bong Bong Marcos, An... https://t.co/cj6ZJrEMfU via @ChangePilipinas</t>
  </si>
  <si>
    <t>Sino naman yung kumakanta sa bagong ad ni Binay? #OnlyBinaydaw</t>
  </si>
  <si>
    <t>RT @LawrensAngelo: Nognog. Pandak. Laki sa Hirap. Potang BINAY!</t>
  </si>
  <si>
    <t>VP Binay: The moral problem is not corruption, but poverty</t>
  </si>
  <si>
    <t>I don't understand why Binay is placing second in the surveys. Wtf</t>
  </si>
  <si>
    <t>Delikado pag nadisqualify si Poe. Baka si Binay manalo pag nahati yung boto kina Miriam at Duterte (kung magsub nga siya). #PrayForPH</t>
  </si>
  <si>
    <t>Current standing-</t>
  </si>
  <si>
    <t>5. Miriam</t>
  </si>
  <si>
    <t>Binay ano pang sunod?!</t>
  </si>
  <si>
    <t>Aba HINDI ka kaBoto-boto ha!</t>
  </si>
  <si>
    <t>Sa totoo lng you promote</t>
  </si>
  <si>
    <t>inferiority.</t>
  </si>
  <si>
    <t>RESPETO naman Oh!</t>
  </si>
  <si>
    <t>@samdulatre ask binay if he wants to hahahahahahah</t>
  </si>
  <si>
    <t>#TV5Aksyon | Vice Pres. Binay, tuloy ang pagkumusta sa mga pinoy sa Dubai. https://t.co/Ckf6ISW9nw</t>
  </si>
  <si>
    <t>mabuhay ka binay :----) https://t.co/JKSPJoWrcp</t>
  </si>
  <si>
    <t>Wala akong pake kung magkamukha kami ni Binay, kasing talino ko naman si Hitler. Angaganda't ampopogi nyo nga, gamunggo naman ang utak nyo.</t>
  </si>
  <si>
    <t>commercial ni binay ka beastmode??????</t>
  </si>
  <si>
    <t>Kung walang kwenta si binay, why people in makati still rooting for him?</t>
  </si>
  <si>
    <t>Si MAR ROXAS ang presidente ko! Yea!! https://t.co/n4LX5pQTFO</t>
  </si>
  <si>
    <t>RT @Edison21809: @pinoysabroadofw I don't like binay and the one who made this tv campaign video #ALDUBFixedMarriage</t>
  </si>
  <si>
    <t>9) bwisit na bwisit ako kapag pinapalabas yung ad ni binay lalo na't alam kong mali siya ng gamit ng 'nang at ng' LORD NAMAN</t>
  </si>
  <si>
    <t>Seeing Jejomar Binay, Mar Roxas, Leni Robredo, Chiz Escudero and Grace Poe campaign ads make me cringe.</t>
  </si>
  <si>
    <t>Be FAIR Mar Roxas!</t>
  </si>
  <si>
    <t>Ulol Mar Roxas. Wala ka namang nagawa eh.</t>
  </si>
  <si>
    <t>UST: Binay has no record of a degree in the University https://t.co/Li16B9O7ev via kickerdaily #Duterte #DuterteCayetano</t>
  </si>
  <si>
    <t>Cheaters never win, Winners never Cheat. Kaya Mar Roxas, hintayin mo na lang karma niyo ni Trillianes. Kayo din ABiaS CBN
#DuterteTillTheEnd</t>
  </si>
  <si>
    <t>Wait, WHAT?! That Mar Roxas ad said that LIBRE ANG SENIOR CITIZEN SA HOSPITAL?! Parang wala naexperience si Mama na walang binayaran.......</t>
  </si>
  <si>
    <t>Only Binay, Only Binay. Sino pa ba, edi si Binay! HAHAHAHAHAHAH</t>
  </si>
  <si>
    <t>.pathetic. loser. mar roxas :D</t>
  </si>
  <si>
    <t>Duterte's lawyers now looking into reports that some tested voting machines credited his votes to Roxas.  https://t.co/YuOYg0Mpb0</t>
  </si>
  <si>
    <t>From rate 1 to Mar Roxas, how desperate are you? #DuterteTillTheEnd</t>
  </si>
  <si>
    <t>poe: ...walang maiiwang tao at lugar sa pilipinas. sabay-sabay tayong aangat</t>
  </si>
  <si>
    <t>binay: hmmm height?</t>
  </si>
  <si>
    <t>@ChanelChance4 in fairness to @senmiriam illness didn't take out her good intentions, @SenGracePOE is another story w. @SayChiz/ #Binay2016</t>
  </si>
  <si>
    <t>@gmanews tsk gusto talaga nila mapatumba si VP Binay tsk</t>
  </si>
  <si>
    <t>RT @errolcndelaria: umay na umay na ko sa commercial ni Binay futangina foes ??????????</t>
  </si>
  <si>
    <t>Hi ko sa mga naa sa covered court na nahagip sa cam sa coverage ni Bernadette sa visit ni VP Binay sa Southern Leyte. XD</t>
  </si>
  <si>
    <t>Seminar nyo muna to si Grace Poe kulang Na kulang pa sa karanasan #PHVoteDuterte #NakuPoe #DutertePaRin https://t.co/jDrlVn8zg5</t>
  </si>
  <si>
    <t>Why I won't give my vote to Mar Roxas: Mamasapano. #NoMarChance</t>
  </si>
  <si>
    <t>The question is not whether #Binay is bad but whether he will be badder https://t.co/vUTYOBOuzT @VPJojoBinay https://t.co/F3VnzEbnh0</t>
  </si>
  <si>
    <t>@JAYDEEAF @jayyypanget Only Binay can touch my skin,who touches yours? HAHAHAHA di to fb haha</t>
  </si>
  <si>
    <t>REGISTERED NAKO! Sinong boboto? Syempre Binay.</t>
  </si>
  <si>
    <t>RT @iwantjo: Naiiyak talaga ako sa commercialssss ni Binay. Nakakaiyak yung kabullshit-an niya sa TV. OMG.</t>
  </si>
  <si>
    <t>LP standard bearer Mar Roxas shows his finger with indelible ink | via @ryanangnews5 #BilangPilipino https://t.co/yCHoGOCgFx</t>
  </si>
  <si>
    <t>Binay &amp;amp; Ampatuan -Birds of the same feather</t>
  </si>
  <si>
    <t>MAR Ph 2016</t>
  </si>
  <si>
    <t>#RoxasRobredo #PiliPinasDebates2016</t>
  </si>
  <si>
    <t>@ArkiPb @marifebzamora  https://t.co/VXVSyz1asV</t>
  </si>
  <si>
    <t>Binay: "In effect, the acting leadership at City Hall has shut down my office." @rapplerdotcom</t>
  </si>
  <si>
    <t>Roxas and Aquino Administration are now desperate to bring Duterte down. Pero di po kayo mananalo. :P</t>
  </si>
  <si>
    <t>Duterte for Vice President.. Miriam Santiago for President</t>
  </si>
  <si>
    <t>inencourage daw siya ni Binay, jusme alam niya talagang kumuha ng kaya niyang imanipulate tss</t>
  </si>
  <si>
    <t>VP Binay: Job creation is one factor that can alleviate poverty.</t>
  </si>
  <si>
    <t>Yolanda MAR ROXAS Telling off Tacloban Mayor Alfred Romualdez https://t.co/UhFeo5HJ1e via @YouTube</t>
  </si>
  <si>
    <t>Sayang naman yung inihandang victory speech ni VP Binay.  Baka pwedeng ipahiram na lang kay Duterte. #Charot</t>
  </si>
  <si>
    <t>hindi pa nagcoconcede si Binay. baka daw makahabol pa siya ??</t>
  </si>
  <si>
    <t>PPCRV Presidential candidate results: (PARTIAL) as of 10:40 p.m.
1 - DUTERTE- 12,440,779
2 - ROXAS-7,163,085
3 -... https://t.co/pyVm9DYKNu</t>
  </si>
  <si>
    <t>bwesit na bwesit na ako sa commercial ni binay "Sino si nognog" tangina</t>
  </si>
  <si>
    <t>Binay bats for release of P1B survival fund https://t.co/nfyuZvrfPZ</t>
  </si>
  <si>
    <t>Brad brad. Dre dre. Ina mo Binay. Bastos.</t>
  </si>
  <si>
    <t>Mar Roxas has a good history in appointing competent and honest people so he will have a good cabinet.</t>
  </si>
  <si>
    <t>#ALDUB43rdWeeksary</t>
  </si>
  <si>
    <t>???? - Poe</t>
  </si>
  <si>
    <t>???? - Miriam</t>
  </si>
  <si>
    <t>???? - Roxas</t>
  </si>
  <si>
    <t>???? - Duterte</t>
  </si>
  <si>
    <t>???? - Binay</t>
  </si>
  <si>
    <t>la lungs</t>
  </si>
  <si>
    <t>Tama Bang Gamiting ang Pondo ng Yolanda para lang Ibayad sa ALdub at iENDORSE Sila!!</t>
  </si>
  <si>
    <t>OMG! Camp of Mar Roxas... https://t.co/tPtd0wU2Xc</t>
  </si>
  <si>
    <t>Burn Mar Roxas. Kainin mo sana mga sinabi mo. #DayaangDilaw #DecideWith25</t>
  </si>
  <si>
    <t>Trabaho ni mar
Manira kay,,,,,,
Binay 
#ABSCBNFAIL</t>
  </si>
  <si>
    <t>RT @FSTopacio: Pati kay Binay din. Mas malala pa nga. O, hinirit pa? ???????? https://t.co/0XpAXRxlU1</t>
  </si>
  <si>
    <t>Duterte ako tapos!!!</t>
  </si>
  <si>
    <t>Grabe ang mga sumusuporta kay VP Binay #OnlyBinayInMakatiSanKaPa</t>
  </si>
  <si>
    <t>Mar Roxas-- "I call on Senator Grace Poe for Unity." Damage done to country, &amp;amp; citizens are worried. His closing statement conveyed strength</t>
  </si>
  <si>
    <t>RT @manila_bulletin: Roxas calls Binay ‘Denial King’ - Read: https://t.co/hbwxtUhlb3 #BeFullyInformed https://t.co/NkTgxEWauz</t>
  </si>
  <si>
    <t>Binay cites drop in La Union poverty https://t.co/YLJqvsJv3i #Manila #News #Asia</t>
  </si>
  <si>
    <t>Hindi nakakalimot si Binay sa pagtulong sa mahihirap.</t>
  </si>
  <si>
    <t>Naiinis ba kayo sa advertisement ni Binay? Nognog daw tayong lahat? Ulul, ikaw lang.</t>
  </si>
  <si>
    <t>Roxas takes COA report as cue against VP Binay: The COA audit report, which found Vice Presiden... https://t.co/YgJ1gJO5pI (via GMA News)</t>
  </si>
  <si>
    <t>Democracy at work. Majority thinks Mar Roxas is an asshole. #AyawSaDilaw</t>
  </si>
  <si>
    <t>"I call for decency, I call for the rule of law." -Mar Roxas
Mr. Roxas, you're full of shit. Every time you speak, I hear bullshits.</t>
  </si>
  <si>
    <t>Why so fast Mar Roxas? So eager to win? #HalalanResults</t>
  </si>
  <si>
    <t>Acceptable na #1 si Duterte. Pero #2 si Roxas??????? Jusko daya pa</t>
  </si>
  <si>
    <t>BINAY: Ang problema ay ang pagpapatupad ng mga ipinangako. #PiliPinasDebates2016</t>
  </si>
  <si>
    <t>In fairness to me di ko parin napapanood yung appearance ko sa campaign ad ni VP Binay haha ??????</t>
  </si>
  <si>
    <t>Pabayaan nalang kaya nindo si grace poe mas dakol dapat asikasuhon kesa sa citizenship nya leche!!!</t>
  </si>
  <si>
    <t>MAR ROXAS IS DESPERATE AS FUCK.</t>
  </si>
  <si>
    <t>Kung boboto man kayo kay #Du30 at si Roxas naman ang llbas sa machine, eh di mag #Switch2Miriam n lng kyo. ??????</t>
  </si>
  <si>
    <t>Duterte ang binoto Mar Roxas ang lumabas sa resibo.Bakit pa nag eleksyon kung ganyan ang pandaraya ng daang matuwid? https://t.co/ZkUmbNHS2k</t>
  </si>
  <si>
    <t>tv ads ni binay at mar. bullshit lang. imbyerna ??</t>
  </si>
  <si>
    <t>"Susmaryosep" ang Filipino translation ng first name ni Binay. #mindblown #RandomRalph</t>
  </si>
  <si>
    <t>Partial unofficial count for President as of 9:17pm
1. Duterte - 11,359,809
2. Poe - 6,451,171
3. Roxas - 6,355,444
4. Binay - 3,847,622</t>
  </si>
  <si>
    <t>I was expecting you yesterday @jacesuschrist..  You didnt show up.</t>
  </si>
  <si>
    <t>Pero ngayon sa presidential debate ni binay nandyan ka..</t>
  </si>
  <si>
    <t>Bigyan ng award si Binay - Denial King! Spending King! Corruption King! https://t.co/BuaEfo95Qb</t>
  </si>
  <si>
    <t>RT @supermorgy: See that's the problem with you Mar Roxas! Nagmamagaling ka! Now I would rather have Duterte! #Election2016 #PhilippineElec…</t>
  </si>
  <si>
    <t>Gusto ni Alma na palaging bukas yung ilaw. Hindi ka ba naooffend, Binay? ????????</t>
  </si>
  <si>
    <t>Binayaran nnaman tong Abs cbn news na to!! Ang bango ng pagkaka balita kay Mar Roxas eh. Tsk tsk</t>
  </si>
  <si>
    <t>"Mumurahin, at magsasalita
ng masasakit sa kapwa.
At nung madame ang nagalit.
Anong ginawa? Kambyo!"
-Mar Roxas... https://t.co/a5lfx2KoCk</t>
  </si>
  <si>
    <t>Or you can, y'know, expose *actual* government corruption. Hack into Binay's accounts or something.
Para may katuturan naman ginagawa nyo.</t>
  </si>
  <si>
    <t>Earlier while waiting...</t>
  </si>
  <si>
    <t>Boy (sikad driver sa amin): Ah basta ako GRACE POE kasi may PUSO!</t>
  </si>
  <si>
    <t>Me: Anhin mo man ang puso kung walang utak? ??????</t>
  </si>
  <si>
    <t>Nakakaawa na si mar roxas. Sana manalo siya para asar talo kayo hehe</t>
  </si>
  <si>
    <t>VP Binay says allegations would backfire to accusers #Eleksyon2016 https://t.co/0oNNTbFeKr https://t.co/RUosgPGPQU</t>
  </si>
  <si>
    <t>Mar Roxas sayang lang ang panawagan mo kay Sen. Grace Poe! So shut up nalang!</t>
  </si>
  <si>
    <t>Sana Hindi manalo si binay!</t>
  </si>
  <si>
    <t>ang annoying ng commercial ni binay. tawagin ba namang nognog yung mga tao. wag ka mandamay uy. hahahaha ??</t>
  </si>
  <si>
    <t>Is this for real? How sad that Filipinos never learned from the past-Binay the man to beat in Pulse Asia poll survey https://t.co/YKzCOx6Z9F</t>
  </si>
  <si>
    <t>Binay is the worst</t>
  </si>
  <si>
    <t>Roxas is worse</t>
  </si>
  <si>
    <t>Poe is good</t>
  </si>
  <si>
    <t>Duterte is better</t>
  </si>
  <si>
    <t>Miriam is the best</t>
  </si>
  <si>
    <t>WOOOOOOOOH</t>
  </si>
  <si>
    <t>Binay says he is angry at Kim Henares for opposing the move to scrap income tax for P30K earners and below | @MJcayabyabINQ #VotePH2016</t>
  </si>
  <si>
    <t>@XtineKlim wag muna hahahaha mga mid 20's pako. Eto excited akong landiin. :3 hinay hinay lang sabi ni binay</t>
  </si>
  <si>
    <t>"@PHPolls: Nayayamot ka na ba sa commercial ni Binay?" Hindi ahh</t>
  </si>
  <si>
    <t>why people think 'walang nagawa!' - therefore we have nothing to lose by voting for binay/duterte.</t>
  </si>
  <si>
    <t>Kung makapang husga mga batang makati dito tandaan nyo kung wala si binay di kayo makaka aral nang libre,</t>
  </si>
  <si>
    <t>Im  still not sure who I will vote but its definitely NOT Binay nor Roxas.</t>
  </si>
  <si>
    <t>bale apat na lang yung nakikita kong mga post sa social media</t>
  </si>
  <si>
    <t>pro miriam</t>
  </si>
  <si>
    <t>pro duterte</t>
  </si>
  <si>
    <t>anti duterte</t>
  </si>
  <si>
    <t>anti mar roxas</t>
  </si>
  <si>
    <t>@caloyconde even the AFP MNLF MILF NPA embrace ikaw sino embrace mo? TraPOE ? BINAY ?MAR?  #Duterte #Duterte2016 #justDUit</t>
  </si>
  <si>
    <t>Binay hits Aquino administration for ‘sin’ of poverty https://t.co/cskGoMJKYj | @MJcayabyabINQ #VotePH2016 https://t.co/BgEOCApDyv</t>
  </si>
  <si>
    <t>ABSCBN Headlines:
"Roxas, umikot sa visayas"
"Robredo, naglabas ng bagong campaign ad"
"Duterte, dumarami ang kontrobersiya"
#ABiasCBN</t>
  </si>
  <si>
    <t>Strange that the Binay family didnt venture into that kind of business...  Direct line for Epal moves... https://t.co/YRJogLstYm</t>
  </si>
  <si>
    <t>Katoliko - Hindi makadaan</t>
  </si>
  <si>
    <t>BAKIT AYAW NYO KAY JOJO BINAY?  AYAW NYO NUN PAG GABI NAG HAHANAPAN KAYO HAHAHAHAHA</t>
  </si>
  <si>
    <t>RT @brnnteusebio: "Sino nognog? Only Binay
Sino pandak? Only Binay" not a racist. just for fun.</t>
  </si>
  <si>
    <t>Kahit sino basta wag lang si BINAY. Maawa kayo sa Pilipinas. pero DUTERTE padin ako ?</t>
  </si>
  <si>
    <t>THE MANILA TIMES Headlines [Saturday - 02.06.16]:
-Mamasapano dooms Mar - JPE 
-Binay, Poe to kick off campaigns... https://t.co/WwpmdeRGAJ</t>
  </si>
  <si>
    <t>Ang di ko lang matatanggap e pumangalawa si Mar Roxas.</t>
  </si>
  <si>
    <t>si nancy binay tangina haha</t>
  </si>
  <si>
    <t>LOOK: 'Binay' sign ala Hollywood rises on Banaue Rice Terraces... https://t.co/fEr0DJGxH4</t>
  </si>
  <si>
    <t>@florencepiad yuck Binay!!</t>
  </si>
  <si>
    <t>@DennyLvt Hahaha. Totoo yan. Lagi kasing iniisip ng iba yung "Sakit" daw nya. Hays.
Lalo naman ako. Taena. Dapat si Binay sa huli e. Takte</t>
  </si>
  <si>
    <t>Mr. Binay, there are a lot of us OFs who swore in for a different citizenship but it doesn't mean we love our country less.  @VPJojoBinay</t>
  </si>
  <si>
    <t>Aray. Kelan matatapos itong nakakasulasok na pagkakamkam ni Binay at ng pamilya nia sa pera ng Pilipinas? https://t.co/KgE8tahXoI</t>
  </si>
  <si>
    <t>Check link: VP#JejomarBinay LIAR, lying about his #EducationalAttainments
https://t.co/0MCK9qgEh2
#Binay #Binay2016 https://t.co/lcJ1GDB3mi</t>
  </si>
  <si>
    <t>“Time you enjoy wasting is not wasted time.” Ang Pagbabalik Binay In Makati</t>
  </si>
  <si>
    <t>Nognog. Pandak. Magnanakaw. Corrupt. Yan si Binay, dapat ganyan e.</t>
  </si>
  <si>
    <t>VP Binay: Noy administration gov’t of unfulfilled promises | https://t.co/aL7zXQMj97</t>
  </si>
  <si>
    <t>anong kaibahan ni alma moreno kay binay? si binay nognog. si alma, moreno.</t>
  </si>
  <si>
    <t>SANA WAG NANG TUMAKBO SI DUTERTE. MAGHAHATI LANG BOTO NILA NI MIRIAM. TAPOS MANANALO SI BINAY. DIBA DIBA? PABEBE PA KASI TONG SI DUTERTE</t>
  </si>
  <si>
    <t>@brynsnts ang sketchy na 2nd si mar roxas eh</t>
  </si>
  <si>
    <t>Ang gulo ni binay hanep</t>
  </si>
  <si>
    <t>Sabi nila mag sisisi daw ang mga nag vote kay duterte after a few months...what more kung si roxas ang binoto? ??</t>
  </si>
  <si>
    <t>@Kebings_ Haha seryoso nga hahaha. Ayos kaya si Binay cool nga ng Makati eh hahahahaha #Balimbing ??</t>
  </si>
  <si>
    <t>Not voting for Binay or Duterte but they bare legit issues vs Roxas lately -- links to big mining plunderer and "BUB" local govt pork barrel</t>
  </si>
  <si>
    <t>Binay: More than rhetorical daang matuwid,reforms by previous admins,favorable externalities critical in growth.
#PHvote @rapplerdotcom</t>
  </si>
  <si>
    <t>Grace Poe: Mar Roxas partly to blame for MRT woes https://t.co/WPLHP8k3n6 | via GMA News</t>
  </si>
  <si>
    <t>Binay, tigil tigilan mo yang mga commercial mo.</t>
  </si>
  <si>
    <t>@AlvinRiamon @Chip2chip2 Binay , the yet to be convicted for corruption candidate!</t>
  </si>
  <si>
    <t>Di ako maka move on sa panawagan ni mar roxas ?? hiyang hiya naman ako sa kanya ??</t>
  </si>
  <si>
    <t>KAMUSTAHAN NGA LANG BA?</t>
  </si>
  <si>
    <t>sobrang nakakainis naman tong si binay. lahat sila nakakairita actually https://t.co/MRW98W1kY5</t>
  </si>
  <si>
    <t>UNA Pres. Toby Tiangco on Pulse Asia Survey: Determinado (pa rin si VP Binay na) iahon sila sa kahirapan. @sunstaronline</t>
  </si>
  <si>
    <t>#AyawSaDILAW mar Roxas personal ambition is unbelievable. #YouthForMiriam</t>
  </si>
  <si>
    <t>OMG! Binura ni DJ yung about kay Mar Roxas sa Tweets nya? :3 #1stKDKNSolidarityConference</t>
  </si>
  <si>
    <t>Naniniwala ako Na mananalo si Mar roxas !</t>
  </si>
  <si>
    <t>#askJoseph #RORO2016 https://t.co/UyH4FgnRRW</t>
  </si>
  <si>
    <t>BURN IN HELL DUTERTE! #OnlyBinayAgainstRape</t>
  </si>
  <si>
    <t>Binay ProWomen https://t.co/dQPzVQxeNQ</t>
  </si>
  <si>
    <t>Pwede ba Binay at Roxas, tigilan niyo ko sa mga bait-baitan epek niyo. Di na kayo nakakatuwa uy!</t>
  </si>
  <si>
    <t>Dear Roxas and the rest of the yellows, all of your black propaganda against Duterte didn't work at all.
#HalalanResults</t>
  </si>
  <si>
    <t>wow, julia baretto rejected mar roxas' 5M offer just to vote for him??? im so amused ??????</t>
  </si>
  <si>
    <t>Upon the outraged advice of their respective advisers and consultants the Suicide Pact among Roxas, Binay, Poe is holding FIRM. #PHVote2016</t>
  </si>
  <si>
    <t>Wag lang si Binay at Roxas. Kahit sino na basta wag lang yan</t>
  </si>
  <si>
    <t>Even though I don't like Mar Roxas, I still feel bad for him for some reason.</t>
  </si>
  <si>
    <t>People look hungry. Waiting for VP Binay. @manila_bulletin https://t.co/K0PSghXdFf</t>
  </si>
  <si>
    <t>Know it from the start that Mar Roxas is the second choice of most Filipinos over Du30.</t>
  </si>
  <si>
    <t>Mar Roxas this is an all-time low for you. You really expect Poe to submit to your delusions? "Unity" my a** #PHVote #desperatetimes</t>
  </si>
  <si>
    <t>Wag lang kay Roxas ang issue, remember the secret candidate Grace Poe. Also to include Chiz Escudero, and Leni... https://t.co/mHS6JS2exl</t>
  </si>
  <si>
    <t>The question is not whether Binay is bad but whether he will be badder https://t.co/ExZZvkzTW0 via @rapplerdotcom #notoBinay</t>
  </si>
  <si>
    <t>Pakyu Binay. Wala pambili ng gamot nung maysakit ang ina pero may minana na mga lupain dito sa Batangas? Yung tataa? #PiliPinasDebates2016</t>
  </si>
  <si>
    <t>De Lima: Raps will be filed vs. Junjun Binay, supporters over assault of cops - See more at: https://t.co/6AhejVWk45</t>
  </si>
  <si>
    <t>Gusto ko sa lalaki simple lang ????</t>
  </si>
  <si>
    <t>-nognog</t>
  </si>
  <si>
    <t>-pandak</t>
  </si>
  <si>
    <t>-laki sa hirap</t>
  </si>
  <si>
    <t>Kung sino pa yung mahirap sya pa yung maraming nagawa ????</t>
  </si>
  <si>
    <t>-Binay ??</t>
  </si>
  <si>
    <t>RT @RuthAbbey: Senator Antonio Trillanes IV opposes adoption of Santiago's resolution; says Edca is not a treaty or international agreement…</t>
  </si>
  <si>
    <t>VP Binay’s party fears glitches meant for Comelec to suspend polls #Eleksyon2016 https://t.co/PRjkA1rtKh</t>
  </si>
  <si>
    <t>RT @kleyr_: Tangina mo binay, only binay amputa.</t>
  </si>
  <si>
    <t>Its true di na po si Mar ang susuportahan ko. Si Jun Jun Binay na po for President https://t.co/z6qoLCZFjm</t>
  </si>
  <si>
    <t>Miriam deserves more votes than Binay, Roxas and Poe. Hay.</t>
  </si>
  <si>
    <t>Aga aga puro endorsement ni Mar Roxas naririnig ko sa radyo. Azaaaaar! panira ng araw #AyawSaDilaw</t>
  </si>
  <si>
    <t>Binay for president, Marcos Jr. for vice president https://t.co/HktIXsJMaZ</t>
  </si>
  <si>
    <t>Only Binay?</t>
  </si>
  <si>
    <t>Ay ewan !</t>
  </si>
  <si>
    <t>at least nakabawi si Mar kay Binay</t>
  </si>
  <si>
    <t>Sa asar namin sa debate kasi walamg thrill at nakakabadrip lang pakinggan si Mar-Binay, pinatay nalamg yung tv kanina.</t>
  </si>
  <si>
    <t>RT @MeilouSirena: Then sino? Do you dispute figures? If so, how much did you spend na? Sagot Binay!!!! https://t.co/H5kYS4J12t</t>
  </si>
  <si>
    <t>@icoylaa layo ng gap eh! If goal is to block Duterte, then logical choice would be Grace. Then again, I'm not for Mar rin hehehehe</t>
  </si>
  <si>
    <t>Binay diba taga Batangas ka  ..taga dito ka naman talaga ..Pucha ..nognog daw ..hoy wag mo kaming idamay maawa ka????????</t>
  </si>
  <si>
    <t>@iceantonio_ Iba yang Binay na yan! Pahirap</t>
  </si>
  <si>
    <t>Asked if he is going to be the Duterte of Binay Cabinet? Honasan said "No. I am the Honasan of the people"</t>
  </si>
  <si>
    <t>@SuperJhester who is ur bet for president for you to call Stupid? roxas binay or duwag na c santiago at poe na no show sa interview?</t>
  </si>
  <si>
    <t>@inquirerdotnet @VPJojoBinay @Team_Inquirer Hindi yan totoo. Gusto lang sirain si VP Binay. Syempre, dirty politics tsk #PHVoteBinay</t>
  </si>
  <si>
    <t>Binay gets roasted no one bats an eyelash</t>
  </si>
  <si>
    <t>Duterte gets roasted (not really) everyone loses their minds</t>
  </si>
  <si>
    <t>RT @PTVph: [VIDEO] Sen. Alan Cayetano: Kapag nanalo si Binay, magkakaroon ng 'revenge of the trapo' | https://t.co/IeziZIZyUs" target="_blank"&gt;https://t.co/IeziZIZyUs https://t.co/…</t>
  </si>
  <si>
    <t>"Guys, wag kaya muna tayo magsteal from gov't funds this year?" &amp;lt;-- post ni Nancy Binay sa Facebook group ng mga kurakot. Truu storii</t>
  </si>
  <si>
    <t>@louiegarcia624 si Duterte iboboto ko sorry.. if hndi ttakbo,, si Miriam...</t>
  </si>
  <si>
    <t>Binay's political ad simply screams nognog pa more.??????</t>
  </si>
  <si>
    <t>Binay: Tayo ay nangangarap ng gobyerno na hindi manhid, palpak at kapos sa pagkalinga sa mahihirap. #BilangPilipino | @janvicmateo</t>
  </si>
  <si>
    <t>Go Binay! So they'll know more about the no income tax for P30k below earners! #OnlyBinay #Binay2016  https://t.co/jmRfzJr7di</t>
  </si>
  <si>
    <t>Grace Poe did not answer the question, just went on with her rehearsed spiel. Sad. #PiliPinasDebates2016</t>
  </si>
  <si>
    <t>Huwag tularan si Mar. https://t.co/wHef2JXdhB</t>
  </si>
  <si>
    <t>#CertifiedEpal #MarRoxas #MARmang https://t.co/uZuuSEbRBV</t>
  </si>
  <si>
    <t>Huhubels! Nakakasabay na ko sa commercial "Only Binay" na yan. Sana mawala kagad sa isip ko. Hahahahaha #SPSKrismaSaya</t>
  </si>
  <si>
    <t>@cocoydoodledoo ako nghhnayang ako na nkikita siya sa bottom. Nakakainis kasi mas pnili pa ng tao iboto si BINAY at ROXAS over MIRIAM ??</t>
  </si>
  <si>
    <t>Noong si Binay tinanong ng matindi about corruption,nagbunyi matapang daw ang UPLB,nung si Duterte binully,bobo,stupid at silly daw?anyare?</t>
  </si>
  <si>
    <t>Palace on Binay’s belittling economic growth: Facts are facts https://t.co/PVoEEnIHaL https://t.co/zFBpkueAOw</t>
  </si>
  <si>
    <t>@kurasuchi I know that based on the surveys, it's impossible for her to win but damn, you actually think Binay and Poe and Roxas are better?</t>
  </si>
  <si>
    <t>Ombudsman to appeal if SC rules in favor of Mayor Binay - CNN https://t.co/iNVa1OAN8v</t>
  </si>
  <si>
    <t>wasted 5 minutes of my life listening to Binay ????????</t>
  </si>
  <si>
    <t>Paano pag MAR ROXAS ang binasa ng machine instead of DUTERTE? Here's what you should do. #DuterteTillTheEnd https://t.co/5eQinybnq2</t>
  </si>
  <si>
    <t>Sobrang ganda nung palabas tapos bglang sisingit yung commercial ad ni Binay. Tungunu ??????</t>
  </si>
  <si>
    <t>Good Friends ni Du30 si Miriam and Poe.......</t>
  </si>
  <si>
    <t>UTANG NA LOOB @MARoxas. Do not give way for Grace Poe. You're not exactly the most charismatic candidate but you are far better than her.</t>
  </si>
  <si>
    <t>Ang tanong bakit gustong-gusto manalo ni mar roxas? Dahil takot makulong at lumabas ang mga baho ng mga dilaw! https://t.co/9UMdhAvbmg</t>
  </si>
  <si>
    <t>RT @Dyan_Kanalang: No money pero 2nd in spending at may pang Spotify pa POE. Paki paliwanag nga, Chiz. O busy ka sa Plan Binay mo? https://…</t>
  </si>
  <si>
    <t>Binay: ”Ni minsan, hindi ako nakasama diyan sa usapan diyan. Kahit na sa dokumento wala ho kong pirma diyan eh.” #WantedPresident</t>
  </si>
  <si>
    <t>@eynnaaaxvi especially with binay's?</t>
  </si>
  <si>
    <t>Bakit ayaw niyo kay Duterte! Kahit anong gawin niyo Solid ang Supporters ni Du30. JuiceColored! Roxas to Poe #AyawSaDILAW</t>
  </si>
  <si>
    <t>Ang issue dito ay pinuputakte ang KathNiel dahil maka Roxas sila. Pero yung violators na Pro-DU30, pinapalampas ng mga tao.</t>
  </si>
  <si>
    <t>Is she, @betseykilayko? momentum is w/Mar Roxas not @SenGracePOE. He asked her w/o any precondition. She replied w/1. cooption not unity.</t>
  </si>
  <si>
    <t>10. Team Asia</t>
  </si>
  <si>
    <t>2015/11/22 02:33 PHT #trndnl https://t.co/dRwxiUtCOV</t>
  </si>
  <si>
    <t>Santiago: Witch</t>
  </si>
  <si>
    <t>Poe: Archer</t>
  </si>
  <si>
    <t>Binay: Goblin</t>
  </si>
  <si>
    <t>Roxar: Barbarian</t>
  </si>
  <si>
    <t>Duterte: Pekka</t>
  </si>
  <si>
    <t>Poe's citizenship issues aside, anyone else shudder a little at Duterte's "True Filipino"?</t>
  </si>
  <si>
    <t>may kulang sa advertisement ni binay walang "kokey" hahaha</t>
  </si>
  <si>
    <t>Baka magkudeta na lang yan pag iniwanan ni Binay. Wag naman sana, https://t.co/0Mm9zq9Pus</t>
  </si>
  <si>
    <t>Hi Binay ang gandaaa moo talagaaa @jojovenuts :)</t>
  </si>
  <si>
    <t>Hindi inalay ni Rizal ang kanyang buhay para maging pangulo ng ating bansa ang mga kanser ng lipunan tulad ni Duterte, Binay, at Roxas.</t>
  </si>
  <si>
    <t>#TV5AksyonsaTanghali | VP Binay, binanatan ang kawalan ng aksyon ng administrasyon https://t.co/FERzFKJX40</t>
  </si>
  <si>
    <t>@chichipascual Sheeeet! Si Nancy Binay kasi . Di ko maimagine pag nagbraces yun ! Hahahahaha</t>
  </si>
  <si>
    <t>What if biglang nasa balota na lang yung name ni Rodi Duterte? Huehue. Anong mangyayari sa Santiago fandom? ??????????</t>
  </si>
  <si>
    <t>Halloween costume: as Abi Binay ?? ?? ?? ?? ?? ??</t>
  </si>
  <si>
    <t>Binay: Phl needs a president who never blames other people at times of crisis. | https://t.co/t9JUTOVWFr https://t.co/NhP1sh9e0z</t>
  </si>
  <si>
    <t>RT @OfacialDionisia: Ibinenta na ni @imdanielpadilla ang kaluluwa at kinabukasan ng mga kabataan kay Mar Roxas. Niber na nasilaw ang ALDUB …</t>
  </si>
  <si>
    <t>Mga Pilipino Subukan ninyong imulat ang inyong mga mata sa katotohanan ito na ang panahon ng ating pagbabago #PHVotePOE</t>
  </si>
  <si>
    <t>Kawawa si roxas lahat ata ng binayaran nya binoto si duterte eh. Masakit talagang matraydor ????</t>
  </si>
  <si>
    <t>Same position as Binay's.</t>
  </si>
  <si>
    <t>Interesting.</t>
  </si>
  <si>
    <t>Isakripisyo ang teritoryo para sa pera. https://t.co/5Ur41Mr0DV</t>
  </si>
  <si>
    <t>Di na ako magtataka kung bukas makalawa si Grace Poe ay may guesting sa Ang Probinsyano. Siya na ang susunod na leading lady ni Cardo.</t>
  </si>
  <si>
    <t>@MarkBerryBog05 @rm0928carl just those who elected last 2013 election; Poe,Gringo,Trillanes,Chiz&amp;amp;Alan. But MDS and BBM, no na. 2010 sila.</t>
  </si>
  <si>
    <t>Nognog ads of Binay is good! #BinayPaRin #Binay2016 #OnlyBinay</t>
  </si>
  <si>
    <t>Binay defends Manny Pacquiao on controversial LGBT comment. Another reason not to vote Binay. #EndBigotry</t>
  </si>
  <si>
    <t>From Mr. Palengke to Mr. Desperado real quick!</t>
  </si>
  <si>
    <t>PNoy, Binay remain nation’s most approved, trusted officials https://t.co/FpRPvTcpS0 | via Manila Bulletin</t>
  </si>
  <si>
    <t>Liberal Party presidential bet Mar Roxas on bullet planting scheme: The victims could have been any one of us  @PhilippineStar @PhilstarNews</t>
  </si>
  <si>
    <t>RT @Chikikolets: Only binay only binay ?? Wag kami</t>
  </si>
  <si>
    <t>READ: Viral open letter admonishes VP Binay https://t.co/B1OPdmb9m7</t>
  </si>
  <si>
    <t>Hi Binay &amp;amp; Mar :)</t>
  </si>
  <si>
    <t>Ano po nangyari? Di niyo mabira ng husto si Duterte? Sa interview lng po ba kayo malakas ?.... https://t.co/NDwIrJJN0L</t>
  </si>
  <si>
    <t>Di naman ako against kay duterte .. akin lang wag kayo masyadong magexpect  xD hoho dejavu kay binay</t>
  </si>
  <si>
    <t>N Binay Signs Subcommittee Report Recommending Plunder vs Dad https://t.co/xuwZHPc5pf via @SoWhatsNews #KayDUTERTEako</t>
  </si>
  <si>
    <t>Eh? Kung si Duterte ay tatakbo, sya na lang boboto ko. Atlis di na ko mahihirapan sa pagpili kila Poe at Santiago.</t>
  </si>
  <si>
    <t>Speaking before Nueva Ecijanos, VP Binay says "hindi ka pwedeng maging presidente kung wala kang pinanggalingan, wala kang karanasan</t>
  </si>
  <si>
    <t>Nothing wrong with ad vs Duterte — Poe https://t.co/kFLRMD4riq</t>
  </si>
  <si>
    <t>Gago na rose di ko si binay ba ulol!</t>
  </si>
  <si>
    <t>Ganito ang pamimilit na ginawa ni Mar Roxas sa mga teachers sa Marawi sumama lang sa kanya sa pangnagmpanya.... https://t.co/ocn6nN1R5B</t>
  </si>
  <si>
    <t>Palace to Binay: Check out Aquino’s numbers https://t.co/p7IKd7S8pR | via INQUIRER</t>
  </si>
  <si>
    <t>Hindi na ginalang ni Binay ung abo kingina https://t.co/mkKLCEEmRu</t>
  </si>
  <si>
    <t>RT @_JRCB090192_: Yucks Daniel.mar roxas hates ofw.kaya ayoko sya.eww.suportahan kita sa lhat ng bagay pero dyan.NEVER</t>
  </si>
  <si>
    <t>Nako, pag naman nahabol pa ni roxas si DU30 ewan ko nalang</t>
  </si>
  <si>
    <t>Guia Gomez: JV, Erap not part of endorsement for Mar Roxas:  
San Juan City Mayor Guia Gomez o... https://t.co/PebEQufy2R (via Inquirer)</t>
  </si>
  <si>
    <t>Update: As of 10:54
1. DUTERTE, RODY 12,606,829
2. ROXAS, MAR  7,290,234
3. POE, GRACE  7,142,072
Source: Bombo Radyo</t>
  </si>
  <si>
    <t>@rhonamaeeecd The more you disrespect VP Binay the more people sympathizes with him.</t>
  </si>
  <si>
    <t>Happy 72nd Birthday Vice-President Jojo Binay! smile emoticon</t>
  </si>
  <si>
    <t>#Tv5Aksyon | VP Binay, idiniing walang masama kung umabot sa higit P1-B ang gastos niya sa pre-campaign ads. Umaaksyon si @inazara</t>
  </si>
  <si>
    <t>T9too ba yung kay roxas? Nyeta hahah baka mauna pa yan mamaya #afraid #Halalan2016 https://t.co/hF7h2WA6cU</t>
  </si>
  <si>
    <t>#Roxas2016 #Poe2016</t>
  </si>
  <si>
    <t>@markanthonyqui5 oo anak ako ni binay hahahaha magkasing kulay kami hahaha</t>
  </si>
  <si>
    <t>I'm still waiting for the day when Mar Roxas will go to Davao City to campaign. #DuterteTillTheEnd</t>
  </si>
  <si>
    <t>Pera pera nalang ano oh binay https://t.co/Pabisu6DXL</t>
  </si>
  <si>
    <t>VP Binay, naintindihan mo ba yung tanong o ayaw mo lang talaga sagutin? Smh.</t>
  </si>
  <si>
    <t>DUTERTE: My friends, Miriam and Grace.
Binay and Roxas: Susumbong ka namin sa nanay namin. Hindi na tayo bati.</t>
  </si>
  <si>
    <t>Mas ok na daw si Roxas iendorse ni pads kesa naman daw kay Binay sabi ng classmate ko ???? #PSYPagyanig</t>
  </si>
  <si>
    <t>Some random thoughts... If these acts continues then it will be Binay vs Mar vs POE. Binay might be a home run if... https://t.co/uUiZbRwr4w</t>
  </si>
  <si>
    <t>*Suvery kung sino iboboto*</t>
  </si>
  <si>
    <t>Lalaki: Binay. Ayoko dun kay mar.</t>
  </si>
  <si>
    <t>@lourddv: Bakit?</t>
  </si>
  <si>
    <t>Lalaki: Di laki sa hirap yun si Mar e.</t>
  </si>
  <si>
    <t>Patay tayo jan haha</t>
  </si>
  <si>
    <t>#TheLeaderIWant only Duterte is present because he's not afraid to talk to an educated audience! ?? Nasan ka binay!?</t>
  </si>
  <si>
    <t>Lol, may hawig si Miho kay Nancy Binay.</t>
  </si>
  <si>
    <t>Hindi ko kayo masisisi. Pero para sa akin mas madami nagawa si binay sa MAKATI ?? even totoo man ang binabato sakanya.</t>
  </si>
  <si>
    <t>Tanga ni Binay. Putang ina tanga nya! #NoToBinay</t>
  </si>
  <si>
    <t>Tuloy tuloy na, Tuloy tuloy na ang Pagbabago. Tang ina mo #MarRoxas</t>
  </si>
  <si>
    <t>RT @News5E: BENTAHE NI SEN. POE ANG KAKULANGAN SA KARANASAN - SEN. CHIZ @news5aksyon @saychiz @Luchitweet https://t.co/pZ9AxhAdw2</t>
  </si>
  <si>
    <t>Yes. Lupit ni Poe .?????? Sinaulo pa niya siguro yon.  #PiliPinasDebates2016</t>
  </si>
  <si>
    <t>LTO Marikina... Tropa with Mar Roxas! ?? https://t.co/UwpYafx8Y4</t>
  </si>
  <si>
    <t>Mar Roxas mixtape https://t.co/QUheKAT10R</t>
  </si>
  <si>
    <t>Kainis tong tv ad ni binay ??</t>
  </si>
  <si>
    <t>"HAPPY ANNIVERSARY, TACLOBAN!!!"
- Mar Roxas, in a scheduled tweet for the 2nd Yolanda anniversary</t>
  </si>
  <si>
    <t>Pulse Asia says Poe gained 9 points, Binay lost 10 points, Roxas gained 3 points, Duterte lost 3 points in January poll compared to December</t>
  </si>
  <si>
    <t>Motto: (Binay) Laging Handa! https://t.co/9i2nhLZn69</t>
  </si>
  <si>
    <t>The boat is sinking, group yourselves into two:
*Mar pairs with Poe*
*MDS pairs with Binay*
Duterte: ulol binaril ko bangka kaya butas na</t>
  </si>
  <si>
    <t>Lawyer to SC: Stop Binay from leading Boy Scouts via @rapplerdotcom https://t.co/67qj0CNTD4</t>
  </si>
  <si>
    <t>RT @rm0928carl: Yan si Binay kawatan</t>
  </si>
  <si>
    <t>Mar Roxas: "The momentum is with us... the ground is shifting in our favor." https://t.co/AXCbfo74tE TODO NA RORO #SwitchToMAR #RoxasRobredo</t>
  </si>
  <si>
    <t>RT @IamNancyBinay: Grabe naman yung sinasabi ng mga raliyista na masusunog daw pamilya Binay sa impiyerno! Well... think again ????????????????????</t>
  </si>
  <si>
    <t>Bumalik ka na binay iloveyoulifetime @ScevenDCN</t>
  </si>
  <si>
    <t>May nagawa na rin naman na ko, hanggang dun nalang ako, wala na kong magagawa pa. Hindi ako si Binay.</t>
  </si>
  <si>
    <t>#daangmatuwid with the son of Mar Roxas ?????? @ Laguna State… https://t.co/YBAcO3bUbp</t>
  </si>
  <si>
    <t>Wag lang po sana si Mar Roxas please!</t>
  </si>
  <si>
    <t>Pero torn pa rin ako kay Miriam or Duterte. The problem with Duterte kasi is he keeps on changing his mind.</t>
  </si>
  <si>
    <t>Plot twist: parehas mamamatay si mar roxas tska duterte tapos si binay magiging presidente</t>
  </si>
  <si>
    <t>"Mar Roxas" attends Comelec hearing on nuisance candidates | via @jv_arcena https://t.co/s3ILvbxukq</t>
  </si>
  <si>
    <t>Nairita ako sa Tv ad ni Binay. To good to be true ang no income tax. And besides kung tatangalin san kukuha ng pondo ang Gov?</t>
  </si>
  <si>
    <t>dont u just hate binay's campaigne ad</t>
  </si>
  <si>
    <t>Si binay ?? masakit na daw huuuy.</t>
  </si>
  <si>
    <t>okay lang naman na manalo si mar roxas, basta maiimpeach din agad. at least naging president dba.</t>
  </si>
  <si>
    <t>Wtf is this Binay Nognog ad WAHAHAHAHA i cant anymore, first Mar's fist bump now this. Someone please stop it already</t>
  </si>
  <si>
    <t>@seanangelo_ no!! Plan b nila Mar Roxas yan ??</t>
  </si>
  <si>
    <t>ung may dumaan dito na naka dilaw tapos nag sabi "mar roxas po ba kayo?" sabay sagot na "oo" tapos binigyan ako nang limang daan sa sobre :)</t>
  </si>
  <si>
    <t>Pucha WALEY tomg jose mari chan hawig ni binay #yfsf</t>
  </si>
  <si>
    <t>Mar and Binay Ad are both truly annoying...</t>
  </si>
  <si>
    <t>@BiteMe_Celina10 Binay + Leni! Para impeach Binay, Leni por president! hrrhrrhrr @tomas_md</t>
  </si>
  <si>
    <t>Manalo na si duterte, wag lang talaga si roxas! ????</t>
  </si>
  <si>
    <t>@marieltpadilla ilove u but i am for MAR ROXAS.</t>
  </si>
  <si>
    <t>YES! You can now concede Mar Roxas , Jojo Binay and Grace Poe.
You can only win against Duterte when you... https://t.co/w82SuVRZGa</t>
  </si>
  <si>
    <t>VP Binay: Ipinangako sa atin na aahom tayo sa kahirapan, lumipas na ang 6 na taon, mas lumala pa ang kalagayan natin! #OnlyBinay</t>
  </si>
  <si>
    <t>binay's campaign ad is so annoying!!!</t>
  </si>
  <si>
    <t>SI BINAY? .?? https://t.co/A7NnSUzWEe</t>
  </si>
  <si>
    <t>Kaw nalang ang umatras MAR ROXAS COZ were so fucked up with the tuwid na daan.. #AyawSaDilaw</t>
  </si>
  <si>
    <t>RT @MalagueMathew: Toni: "Ano ang katangian niyo kung kaya't dapat kayong maging Big Winner?" 
Binay: "Nognog, pandak, at laki sa hirap." ©</t>
  </si>
  <si>
    <t>Roxas camp to PPCRV: Apologize for spreading "unverified" information. | via @alexisbromero #BilangPilipino</t>
  </si>
  <si>
    <t>YOU'RE A FUCKING DISGRACE, NAGHIHIRAP KAMI PUMILA ANG DAMING SENIOR NA NAGHIHINTAY TAPOS NAUNA KAYO. DAANG MATUWID!! https://t.co/c1KpCjyToV</t>
  </si>
  <si>
    <t>Binay: We need 'daang malapad at mabilis' https://t.co/aRnBDgA4Kz</t>
  </si>
  <si>
    <t>Binay is a joke</t>
  </si>
  <si>
    <t>Dear Binay, hindi lahat ng mahirap ay nognog at pandak. At hindi rin naman lahat ng nognog at pandak, mahirap.</t>
  </si>
  <si>
    <t>No one has the right to judge person based on his choice of president... unless he chooses Binay. Aba putang ina, dapat ka lang husgahan...</t>
  </si>
  <si>
    <t>Only Binay touches my skin.. who touches yours? Damn Binay damn</t>
  </si>
  <si>
    <t>Why Binay called Aquino gov't 'incompetent,' 'insensitive' https://t.co/s7eQJtmUc2 https://t.co/MH5Nj8qmgo</t>
  </si>
  <si>
    <t>Yung ginagamit mo yung osu bilang soundtrip para makatulog tas biglang nag play yung only binay HAHAHA</t>
  </si>
  <si>
    <t>Huhu hanggang ngayon nalilito pa din ako kung sinong Presidente ko. Binay o Roxas? Help!!!</t>
  </si>
  <si>
    <t>Dapat walang bias huh duterte or santiago or poe ang karapat dapat  #PiliPinasDebates2016</t>
  </si>
  <si>
    <t>Kapag naging kaklase ko ang isa sa anak ni Mar Roxas (meron ba?) siguro nabully ko na siya ng magnanakaw hahahaha #MiriamInaNgBayan</t>
  </si>
  <si>
    <t>Mar Roxas was like 'his' VCM/PCOS Machines, brainless and was programmed to do the cheating. Shame on you! ?????? #NoToLP #PhVoteDuterter</t>
  </si>
  <si>
    <t>Can't sleep. Kaya pa yan ni Mar Roxas and Leni Robredo. @MARoxas @lenirobredo. #LabanMar #LabanLeni #LabanMarLeni</t>
  </si>
  <si>
    <t>Only Binay: NOGNOG PANDAK AT LAKI SA HIRAP.MUKHANG SI KOKEY.</t>
  </si>
  <si>
    <t>@chicodelacruz HAHA! Binay team kasi eh. Malamang alam na this! :))</t>
  </si>
  <si>
    <t>Mar Roxas criticised for showing his receipt to the Media https://t.co/7qOznJdKv8</t>
  </si>
  <si>
    <t>Binay game in having his photos taken with locals in Angono. FYI, he didn't kiss this woman @manila_bulletin https://t.co/goXoJMdidt</t>
  </si>
  <si>
    <t>RT @Jemeeeee_: nakaka-annoyed mga tvc ni binay, jsko</t>
  </si>
  <si>
    <t>nuisance candidate si Mar Roxas... https://t.co/TpXdlCAHAt</t>
  </si>
  <si>
    <t>Watch how Mar Roxas solves an ‘uncomfortable’ situation https://t.co/EjGvHfzJeY | via Manila Bulletin</t>
  </si>
  <si>
    <t>Sincere at disente ang paglilingkod na inihain sa atin ni @MARoxas. #RoxasRobredo SA INANG BAYAN https://t.co/3JGJlLizh4</t>
  </si>
  <si>
    <t>MRT-Mar Roxas Tanga</t>
  </si>
  <si>
    <t>PPCRV Presidential candidate results: (PARTIAL) as of 10:56 p.m.
1 - DUTERTE- 12,606,829
2 - ROXAS-7,290,234
3 -... https://t.co/OwFQqQozbK</t>
  </si>
  <si>
    <t>Tang inang Trillanes at Roxas to, binenta pala ang Pilipinas sa China. Kaya pala ayaw manalo si Duterte..</t>
  </si>
  <si>
    <t>Ugh! Binay! Just stop.</t>
  </si>
  <si>
    <t>kay VP Binay lang tayo dahil siya lang ang may dala sa Pilipinas ng pagbabago at kaginhawaan</t>
  </si>
  <si>
    <t>Galing mandaya ni Roxas pati ni Binay naku naman dapat kasama si Miriam at Poe sa top 3 eh. Hays! Bye Philippines na talaga ??</t>
  </si>
  <si>
    <t>@triciabonus17 magastos sa kuryente si binay dahil sa spotlight, and si mar at grace lang d gaanong nababatikos xD</t>
  </si>
  <si>
    <t>Kung hindi pala tumakbo si duterte may chance na si roxas ang manalo!! ??????</t>
  </si>
  <si>
    <t>Netizen says Datu Duterte is more fitting, Mar Roxas is Islamophobe &amp;amp; kafir - Pinoy Trending News https://t.co/FcPvuYsIl4</t>
  </si>
  <si>
    <t>Kung si NASH paglaki si CARDO eh Sino gaganap paglaki ni ONYOK ? si BINAY po ba? Haha JK
#AngProbinsyanoPaghahanda  http://t.co/c0NM9foyLT"</t>
  </si>
  <si>
    <t>Pamilyang Pilipino - Mar Roxas
"Ipanalo ang pamilyang pilipino, uwoo-oh uwoo-oh ipanalo ang pamilyang pilipino" putangina mo roxas</t>
  </si>
  <si>
    <t>Shopping galore with Daddy Binay! #Halalan2016 @ Lucky Chinatown https://t.co/TmGDdBftfJ</t>
  </si>
  <si>
    <t>Abi Binay: "I think I'm not sure..." 
Oh yeah! Yan ang pang #QOTD 
Oct 28, 2015 sa #ANCHeadstart with @iamkarendavila</t>
  </si>
  <si>
    <t>To correct distorted headlines, note that: HIS EXCELLENCY Jejomar Binay, the next President of the Republic, stays at No. 1 in SWS survey.</t>
  </si>
  <si>
    <t>Ayan na, may partial results na. Bakot dikit ang laban nina Duterte and Roxas? HMMMM......</t>
  </si>
  <si>
    <t>Baka biglang mataasan ni Roxas si Duterte ah! Halatang halata na yun! #Halalan2016 #DU30</t>
  </si>
  <si>
    <t>NAAADWA AKO SA ADS NI BINAY. NAG-AAWAY LANG KAMI NI NANAY KAPAG NAGSASALITA AKO. HAHAHAHAHA</t>
  </si>
  <si>
    <t>Patuloy ang pag-angat ni Mar Roxas! Ipanalo na natin ito, mga ka-Tropa! #SwitchToMAR (@roxasrobredo on Facebook)???????? https://t.co/vj3TXcLAOH</t>
  </si>
  <si>
    <t>VP Binay Spotted Giving Away P500 During Campaign, Practicing Vote Buying? https://t.co/suQA8gYlVz</t>
  </si>
  <si>
    <t>UNA presidential bet Vice President Jejomar Binay arrives at the Team Rama opening salvo. @sunstarcebu https://t.co/6JgjtWPTYR</t>
  </si>
  <si>
    <t>DUTERTE NO RESPECT TO WOMEN! Poe, Roxas, Binay hit Duterte: Rape is a serious crime, not a joke via @rapplerdotcom https://t.co/JjHNm4Hrnw</t>
  </si>
  <si>
    <t>Desperate move, Mar Roxas.  https://t.co/UbavLHlAe4</t>
  </si>
  <si>
    <t>#OnlyBinayParehoTayo wala akong msabi sa nagawa ni VP Binay grabe ung suporta sknya kahapon</t>
  </si>
  <si>
    <t>VP Binay camp hits Soliman for being in Mindanao while Lando threatens Luzon https://t.co/qqEP5toBN5 via @sharethis</t>
  </si>
  <si>
    <t>@Paulelli @SCPh_PIO  not to chiz! Binay is sacred to Chiz..</t>
  </si>
  <si>
    <t>Poe on anti-Duterte ads: Wala yatang pinakita na di totoo #Halalan2016 https://t.co/nJIj5UDsZ7</t>
  </si>
  <si>
    <t>WATCH: The controversies Mar Roxas faced https://t.co/kGRS2gY4uZ | via @TVPatrol #Halalan2016 https://t.co/xdq9cmDYAg</t>
  </si>
  <si>
    <t>Hindi ko matanggap na nasa bottom spot si MDS. I mean  come on mas mataas pa si Roxas and si Binay sa kanya?? PLEASE</t>
  </si>
  <si>
    <t>I challenge all the Binay, Miriam and Mar fanatics out there, compel your bets to face the people. #TheLeaderIWant https://t.co/02BXSr3nmG</t>
  </si>
  <si>
    <t>Hindi lang ipagpapatuloy kundi palalawakin pa ni Binay ang 4Ps.</t>
  </si>
  <si>
    <t>Commercial ni Binay. Kung hindi tungkol sa Makati, nagpapaawa. HAHA</t>
  </si>
  <si>
    <t>RT @kingdelrosario: Kung si #Duterte2016 may true blue Filipino, only si Binay ang may true black Presidentiable inside and out.</t>
  </si>
  <si>
    <t>Anyone between Santiago, Roxas and Poe. Utang na loob wag lang si Duterte ??????????</t>
  </si>
  <si>
    <t>[TOP STORIES] Binay up against rumor brigade https://t.co/LHjZmVomC7 | via Journal Online</t>
  </si>
  <si>
    <t>Wala kang mauuto Mar Roxas! Si Senator Grace Poe pa rin ang iboboto namen dahil ayaw namin sa mga DILAW #AyawSaDILAW https://t.co/wP92488Qri</t>
  </si>
  <si>
    <t>#BINAY:If elected, will you say NO to Corruption? https://t.co/Yga4UzE9Jh</t>
  </si>
  <si>
    <t>A receipt that shows Roxas instead of Duterte is the real threat to our democracy. It is never Duterte who's a threat to democracy.</t>
  </si>
  <si>
    <t>Nancy's vote vs Poe was her own, says VP Binay: BATANGAS CITY - Vice President Jejomar Binay on ... https://t.co/nBxjKwGLk6 (via ABS-CBN)</t>
  </si>
  <si>
    <t>Yan nanaman commercial ni binay natatawa talaga ako eh HAHAHHAHAHA</t>
  </si>
  <si>
    <t>Escudero sa pagkaso kina VP Binay: Ayaw niya humarap sa Senado, nandito na ang kaso, oras nang sagutin na ang paratang. #DZMMTeleIkawNaBa |…</t>
  </si>
  <si>
    <t>Ano yung hinarangan daw ni Binay ang araw kanina? Pangangampanya nanaman! ??</t>
  </si>
  <si>
    <t>I don't know what will happen to our country if Mar Roxas will be the next president. I can't imagine that! Not really!</t>
  </si>
  <si>
    <t>VP Binay is top spender on TV ads among presidential bets https://t.co/mxiCDxgLdu via @inquirerdotnet</t>
  </si>
  <si>
    <t>Lacierda pinalagan ang pahayag ni VP Binay kaugnay sa pangunguna nito bilang top spender sa TV ads | via @enajsancho</t>
  </si>
  <si>
    <t>Think The Brighter Side of Life: Regine Velasquez Will Not Vote For Mar Roxas And Was Banned To... https://t.co/SkaIlWVB05</t>
  </si>
  <si>
    <t>RT @kenalejan: Santiago parin ako, I mean powerplay yan ni Duterte e... Collect muna charm and sympathy tapos yun..Pa yummy kumbaga</t>
  </si>
  <si>
    <t>akala siguro ni mar roxas pag ginamit nya si danyel maraming boboto sakanya hahahaha. ayaw namen sa manggagamit kbye.</t>
  </si>
  <si>
    <t>@irmaroxas3 @luzcille11 @emmdvera aq im choosing betwn Duterte &amp;amp; Roxas lang. I definitely SAY NO to BINAY &amp;amp; POE!</t>
  </si>
  <si>
    <t>Tuwang tuwa kayo kay sandro pansinin nyo naman yung anak ni binay wag ganon</t>
  </si>
  <si>
    <t>Di sa ayaw kong tumakbo si Duterte, pero tatakbo na rin kasi si Miriam. Baka mahati lang ang boto.</t>
  </si>
  <si>
    <t>Na "BINAY ZONED" ka na ba?
-Yun bang nagawa mo na lahat-lahat pero balewala ka pa rin sa kaniya. Hindi ka pa rin... https://t.co/xmh7As4jQW</t>
  </si>
  <si>
    <t>Si Binay lang ang may cut. #AnswerToDuterte</t>
  </si>
  <si>
    <t>may 242 bank accounts daw si binay ano to taguan ng pera tangina</t>
  </si>
  <si>
    <t>Magkaka-increase ang mga CPA natin kay Pres Binay, wala ng buwis ang sumasahod ng 30K at pababa. #onlybinay https://t.co/g6PSRxvsq3</t>
  </si>
  <si>
    <t>Go VP Binay for the for our goods for pilipino people</t>
  </si>
  <si>
    <t>Not Binay please. Let us think twice.  https://t.co/BpnBeBhOR2</t>
  </si>
  <si>
    <t>Sana wag mahati ang boto ni Miriam at Duterte basta Go! #Duterte2016</t>
  </si>
  <si>
    <t>one on one debate na lang siguro? #BilangPilipino #PiliPinasDebates2016</t>
  </si>
  <si>
    <t>#Grace2016 #GalingAtPuso</t>
  </si>
  <si>
    <t>#DuterteTayo #Du30 https://t.co/4Nrj0EPktM</t>
  </si>
  <si>
    <t>@gmanewsbreaking ang trabaho ng VP ay tulungan ang president na maisakatuparan ang mga magagandang plano. hindi puro batikos kagaya ni Binay</t>
  </si>
  <si>
    <t>Ung feelingna may galit si Prof kay Binay ???????? @AcctncyProblems https://t.co/3LsYO3u7iR</t>
  </si>
  <si>
    <t>If #Duterte will not win. Please spare us from BINAYarang MARuming POElitika. Let us get the best out of Santiago presidency.</t>
  </si>
  <si>
    <t>naman.. we need to campaign them very hard.. they are indeed no drama #RoxasRobredo https://t.co/FNKyclSqFW</t>
  </si>
  <si>
    <t>Thanks RYAN BANG and ANGELIKA for supporting #PHVoteDuterte #ChangeIsComing https://t.co/YdiK7fKJji</t>
  </si>
  <si>
    <t>the more i listen to gringo the more i'm convinced his heart's not in this. probably got promised $$$ by binay. https://t.co/1hNJt5eyya</t>
  </si>
  <si>
    <t>The SC held in its recent decision that BINAY will be the last to benefit from the Aguinaldo Doctrine. Nice one!</t>
  </si>
  <si>
    <t>#Binay or #Duterte:Are you voting FOR THE LESSER OF 2 EVILS?Choosing the lesser of two evils is still choosing EVIL. https://t.co/SpD5Js5se2</t>
  </si>
  <si>
    <t>Nognog is coined before BINAY's definition. A discrimination for the underprivileged and who have less in life. Branding them for such term.</t>
  </si>
  <si>
    <t>Waiting for the day when Binay will use #Baenay or better yet #Baenae in his campaign. Watch me whip, watch me Baenae</t>
  </si>
  <si>
    <t>@inazara salamat sa walang sawa suporta nyo kay VP Binay!</t>
  </si>
  <si>
    <t>Kala ko sasabihin ni binay 'sino pa bang magtutulungan kundi tayong mga nognog lang' ??</t>
  </si>
  <si>
    <t>Think The Brighter Side of Life: Regine Velasquez Will Not Vote For Mar Roxas And W... https://t.co/N0IXyWn0ry</t>
  </si>
  <si>
    <t>Anong meron sa Only Binay? haha</t>
  </si>
  <si>
    <t>@Wrighteous_Kid yep. HAHAHA. well, makati style. pag hindi pa din, ibalik si binay HAHAHAHAHA</t>
  </si>
  <si>
    <t>So Poe and Roxas are already firing shots #PiliPinasDebates2016 #Halalan2016</t>
  </si>
  <si>
    <t>Wala daw syang nanakaw sa kaban ng bayan? Lol pero ang daming tv ads well baka jejomar binay yan ????????</t>
  </si>
  <si>
    <t>VP Binay ang presidente ko laging binabato ng issue pero madami ng nagawa.</t>
  </si>
  <si>
    <t>RT @Shwnxdlier: I dont get it why binay needs to down grade himself in his TV campaign. He's giving shame to himself.</t>
  </si>
  <si>
    <t>People STILL don't get that these biases on physical features is what Binay is building his "underdog" campaign on. https://t.co/F3CvGbSvYp</t>
  </si>
  <si>
    <t>Mar Roxas for president.</t>
  </si>
  <si>
    <t>Mam: Si Mar Roxas ay daang matuwid diba?</t>
  </si>
  <si>
    <t>mam: ano nga ba yung kay binay</t>
  </si>
  <si>
    <t>Us: NogNog ??</t>
  </si>
  <si>
    <t>na oj ako dito</t>
  </si>
  <si>
    <t>Rody Duterte refutes the baseless attacks of Trillanes, Roxas &amp;amp; Binay in Pandacan. Grace under pressure. #JustDuit https://t.co/1Vdu9VqojP</t>
  </si>
  <si>
    <t>Masyadong malinis sila Miriam at Duterte para manalo. Kailan pa nag-constitute ng fair fight ang Pilipinas?</t>
  </si>
  <si>
    <t>@ashantimedes234 @bengslela @maandal_therese grabe naiinlab na ako kay binay ang pogi niya!</t>
  </si>
  <si>
    <t>Pag gising mo si Binay nanaman makikita mo sa news, plus nag rarant nanaman about the traffic caused by APEC.</t>
  </si>
  <si>
    <t>Imagine what havoc a #Binay - #Marcos  administration can wreak</t>
  </si>
  <si>
    <t>#PHVote #Halalan2016</t>
  </si>
  <si>
    <t>I think Binay's greatest strength is having the support of Zamboangueño Kawhi Leonard. Scammer candidate with a scammer fan.</t>
  </si>
  <si>
    <t>WDF!!! Pang no.2 na si Roxas. Bigalng nag palit ng pwesto yung 2 &amp;amp; 3.</t>
  </si>
  <si>
    <t>Paktay..!!</t>
  </si>
  <si>
    <t>1.   12M-duterte</t>
  </si>
  <si>
    <t>2.... https://t.co/udXUUd0lfn</t>
  </si>
  <si>
    <t>Ang daming galit ke Mar Roxas.. Mar, di por que libre maging tanga eh aaraw arawin mo na!</t>
  </si>
  <si>
    <t>2nd part of @societyofhonor &amp;amp; @mangunonmarkets' short convo on Mar Roxas: https://t.co/xYZZmH9HtX</t>
  </si>
  <si>
    <t>@ABSCBNNews Wide open cos of the leak? ?? Sorry Mar, its an opposition year. Presidente Duterte vs President Poe this May 9, 2016.</t>
  </si>
  <si>
    <t>SAGUTIN MO YUNG TANONG BINAY</t>
  </si>
  <si>
    <t>may laglag bala ulet. not a joke, saan ang action? 
san kayo mar, poe, binay , nasa govt kayo dba. you act !
#DUTERTEpresidenteKO</t>
  </si>
  <si>
    <t>Sabi ng! Kulit mo binay hahaha @ScevenDCN  https://t.co/koR1k1Ki3s</t>
  </si>
  <si>
    <t>Atty. Allan Montaño ng NAGKAISA tatakbo sa ilalim ng UNA ni VP Binay @NewsLightTV http://t.co/pQajUp4GbH</t>
  </si>
  <si>
    <t>Sa paanong paraan ko nafollow ung fb page ni mar roxas na madrama? Putapete</t>
  </si>
  <si>
    <t>On the Binay trail: Where did he go, what did he do? by @jodeszgavilan #PHVote via @rapplerdotcom https://t.co/wmI0QwSZ2E</t>
  </si>
  <si>
    <t>MEL STA.MARIA | Mar Roxas  and an Erap endorsement: What could it mean? https://t.co/kUx5QgouVs | via News 5</t>
  </si>
  <si>
    <t>Nasaan na yung advertisement ni binay na 'nognog' 'pandak' ganern?! hahahahahaha</t>
  </si>
  <si>
    <t>Hi Mar Roxas, 
Yung drama ng commercial mo... Hindi bagay. Paawaan ba kayo ni Binay? May the pinakakawawa win ba ito? 
Ang fake kc. Stahp!</t>
  </si>
  <si>
    <t>#poe #duterte #santiago bat kayo sabay sabay tumakbob pwede naman isa pres. Isa vice tapos ung isa. Mayor. Haha. #bored</t>
  </si>
  <si>
    <t>If I were to rank these presidentiables accdng to their qualification to be the next Pres, Binay would be last of my list. #WantedPresident</t>
  </si>
  <si>
    <t>I never have a single iota of doubt that Grace Poe is a Filipino. But what i cant accept is that she once renounced being a filipino citizen</t>
  </si>
  <si>
    <t>only Binay. hahahaha</t>
  </si>
  <si>
    <t>Sira ulo tong mga katabi ko, trip si binay tssk ????</t>
  </si>
  <si>
    <t>BRAKING NEWS: Final False Asia Sarbey B4 Elections</t>
  </si>
  <si>
    <t>Duterte: 33%</t>
  </si>
  <si>
    <t>Roxas: 22%</t>
  </si>
  <si>
    <t>Poe: 21%</t>
  </si>
  <si>
    <t>Binay: 15%</t>
  </si>
  <si>
    <t>Santiago: 2%</t>
  </si>
  <si>
    <t>DI NANINIWALA SA SARBEY: 100%</t>
  </si>
  <si>
    <t>Escudero dismisses rumors he betrayed Poe after ‘meeting’ with Binay https://t.co/FYIZcvPzHK</t>
  </si>
  <si>
    <t>ABSCBN WORST STATION . Destroying the image of Mayor Duterte doesn't make your station no. 01.</t>
  </si>
  <si>
    <t>Bakit may mar roxas series sa ABiasCBN?</t>
  </si>
  <si>
    <t>FREE F0LL0WERS</t>
  </si>
  <si>
    <t>?https://t.co/kLULkB8awx</t>
  </si>
  <si>
    <t>#ElClasico Ateneo #AintNoOther4thImpact Only Binay … https://t.co/UfpANP51ea</t>
  </si>
  <si>
    <t>Trillanes describes Duterte presidency a ‘disaster,’ worse than Binay's @PhilstarNews https://t.co/PE0TUEWhDO</t>
  </si>
  <si>
    <t>plus, I'm pretty sure that Binay's safe because most of the voters are non-educated ones. uuugh</t>
  </si>
  <si>
    <t>#MarLeniWins #SwitchToMar #RoxasRobredo https://t.co/TOrNx9T5KL</t>
  </si>
  <si>
    <t>@alramaypaquibot yan si binay hahaha</t>
  </si>
  <si>
    <t>Ano ROXAS imik! Di umepekto yung mga black propaganda mo no? Sayang pera no? Hahahahahahaha #Election2016  #Halalan2016</t>
  </si>
  <si>
    <t>TV: "Nognog. Pandak. Laki sa hirap. Pero madaming nagawa. Yan si Binay."</t>
  </si>
  <si>
    <t>Kinakabahan ako sa kalalabasan ng #HalalanResults</t>
  </si>
  <si>
    <t>Pag talaga nanalo si Mar Roxas. Fuck, im moving out</t>
  </si>
  <si>
    <t>Desperate move from the president. Grabe Pilipinas! Sadly, siniraan na nila si Poe at Binay. Magkakakilala na sila. Di na yan aatras! Hello!</t>
  </si>
  <si>
    <t>Its really disappointing to see Miriam at the bottom, the votes of Binay, Roxas and Poe should've been hers. Pero I stand with Duterte</t>
  </si>
  <si>
    <t>naiinis. nagagalit. naaawa. nabubuysit. #MarRoxas #DecencyPaMore #AyawSaDILAW ????</t>
  </si>
  <si>
    <t>Mar Roxas: #RoxasRobredo para sa demokrasya, para sa malinis at hayag na pamamahala ????????  https://t.co/KKaKtviriz</t>
  </si>
  <si>
    <t>RT @wawam: regardless of the legal issues, we should NOT vote Grace Poe to be PHL president bec she once renounced her PHL citizenship. #20…</t>
  </si>
  <si>
    <t>Binay will not just continue the program instead improve the system of 4Ps.</t>
  </si>
  <si>
    <t>Nawala lang ako si binay ang pinagdiskitahan ah</t>
  </si>
  <si>
    <t>May forever, ung pagka bobo ni Mar Roxas. NEVER VOTE  him.</t>
  </si>
  <si>
    <t>Paniguradong wala ng korapsyon kapag si Binay ang nanalong presidente</t>
  </si>
  <si>
    <t>Only B1NAY #OnlyBinayWinner</t>
  </si>
  <si>
    <t>I'm not into Duterte nor Roxas</t>
  </si>
  <si>
    <t>Binay convoy rolling now. Spoke too soon. Otw to Maricaban, Pasay @manila_bulletin https://t.co/LewlrEQlMU</t>
  </si>
  <si>
    <t>RT @trendinaliaPI: 6. Sam Smith</t>
  </si>
  <si>
    <t>7. Magpakailanman</t>
  </si>
  <si>
    <t>9. Cara Kendall On PH 2016</t>
  </si>
  <si>
    <t>10. Sharon</t>
  </si>
  <si>
    <t>2015/11/21 22:33 PHT #trndnl https:/…</t>
  </si>
  <si>
    <t>#MIRIAM2016 in red, POE wearing all white, yellow for Mar, maroon for #Du30 and Binay's white #PilipinasDebates2016</t>
  </si>
  <si>
    <t>This description also fits Marlene Aguilar and Elenita Binay but that doesn't mean they're fit to be president. ?? https://t.co/dENf8V1AHn</t>
  </si>
  <si>
    <t>@inquirerdotnet people should not MAKE a mistake of electing this name in makati or any public position. Enough! Stop Binay dynasty</t>
  </si>
  <si>
    <t>Kainis si Binay. Biskeeeeeet! Isang oras na traffic? ******* wala ako napala sa ITE ko</t>
  </si>
  <si>
    <t>Baka pag gising ko bukas lamang na si Mar Roxas ??</t>
  </si>
  <si>
    <t>Nagkaron kaba ng teacher Binay? Siguro lagi kang suspended sa klase. Rude! #NogNogHambog</t>
  </si>
  <si>
    <t>VP binay mukhang kayang gawin ang pagbabago, eh bakit nung VP ka parang wala?</t>
  </si>
  <si>
    <t>It's totally fine if Miriam will not win, but seeing her below Roxas and Binay??? #NeverAgain</t>
  </si>
  <si>
    <t>Grabe ka kupal mo MAR ROXAS!</t>
  </si>
  <si>
    <t>Epal https://t.co/hTuwEGv2LI</t>
  </si>
  <si>
    <t>RT @Team_Inquirer: VP #Binay to begin his birthday with a mass here at Sta. Clara de Montefalco, Pasay https://t.co/XdWNL0Gdbp | @TarraINQ …</t>
  </si>
  <si>
    <t>Duterte and santiago, good combination 2016 #DuterteOnGGV</t>
  </si>
  <si>
    <t>@fernsyy binay ??? Ayyy na'wrong ??</t>
  </si>
  <si>
    <t>Letse , yan na namn yung "DAHIL KAY BINAY" Pistee , SI DORA NGA YUN #PushAwardsKathNiels  NO CHILL
#PSYDiego</t>
  </si>
  <si>
    <t>Im not shocked that Miriam is on last but seeing the results I think she is more deserving to earn more votes over Roxas or Binay! Hahay.</t>
  </si>
  <si>
    <t>Binay: Moral problem is poverty, not corruption https://t.co/4eMfwHJhWJ #PiliPINAS2016</t>
  </si>
  <si>
    <t>For president miriam santiago Kaya mo ba ipangako na... bababa ka sakaling wala kang magawa??? https://t.co/IEHsIuUVlA</t>
  </si>
  <si>
    <t>2015/10/9 17:12 PHT</t>
  </si>
  <si>
    <t>Kinakabahan ako ng c Roxas at rank 2! PH VOTE DUTERTE</t>
  </si>
  <si>
    <t>Top 2 sa last survey, dun ako pipili. Pag nasa top 2 si Binay, e di yung isa. Pag wala, yung no. 1 boboto ko. #DenyBinay</t>
  </si>
  <si>
    <t>Mar Roxas will not win in an honest election.</t>
  </si>
  <si>
    <t>Political ad on respect not a response to Duterte’s #rape remark, Poe clarifies https://t.co/Yvrk1ZyyM2 @SenGracePOE https://t.co/DqSXrsXGS3</t>
  </si>
  <si>
    <t>The two bashing president wanna-bes think theyre neck2neck. Meanwhile, Binay is laughing and Miriam waits for the right time to campaign.</t>
  </si>
  <si>
    <t>Paaanoooooo?! Binay! Please naman!!!!!!! Saan mo ba nailagay yang utak mo?!</t>
  </si>
  <si>
    <t>Binay calls Duterte ‘abnormal,’ says he has ‘sick mind’ https://t.co/mAafoqESPF</t>
  </si>
  <si>
    <t>@andieamb Filipinos have this fantasy that Duterte is an all-benevolent being who can wield so much power and not get poisoned by it</t>
  </si>
  <si>
    <t>@leahnavarro SAME GOES FOR MAR ROXAS</t>
  </si>
  <si>
    <t>Breaking news: Nawawala si Binay! Nawawala si Binay! Nagpa-abo lang, naglaho ng bula si Binay!!!  https://t.co/nGrn8CRJLH</t>
  </si>
  <si>
    <t>Duterte announced that he will not run for President and I feel sad. But when Miriam announces. Nagkaroon ako ng pag asa sa pag unlad.</t>
  </si>
  <si>
    <t>RT @iamacejester: nakakairita tong paid ad. ni binay ????</t>
  </si>
  <si>
    <t>If DUTERTE doesn't have any chance to be a President in our country bc ROXAS destroy him, then lets vote for MIRIAM! 
DUTERTE TILL THE END</t>
  </si>
  <si>
    <t>Mar Roxas is using his magic na! #HalalanResults #Halalan2016  https://t.co/nFULLWkCtz</t>
  </si>
  <si>
    <t>@NoOtherNicky sayang nasa Manila ako.. I miss my province. #RoxasRobredo</t>
  </si>
  <si>
    <t>Mala binay po https://t.co/SnroFQTM3m</t>
  </si>
  <si>
    <t>F*ck you ka bente. Hati kayo ni binay :D</t>
  </si>
  <si>
    <t>@ramonbautista at ibabalik mo din ang ibinayad na pera ni Mar roxas</t>
  </si>
  <si>
    <t>Nung naging 2nd sa survey si mar roxas ang yabang laban na lang daw nila ni @Duterte4Pres16 bat ngayon nagmamakaawa na.</t>
  </si>
  <si>
    <t>VP Binay para sa pagbabago at masimulan ang kaginhawaan! #OnlyBinayPriority4Ps</t>
  </si>
  <si>
    <t>RT @itsjaylunzaga: Oo si Binay na</t>
  </si>
  <si>
    <t>Paulit ulit eh. ?? ??</t>
  </si>
  <si>
    <t>Kinakabahan ako sa results baka biglang mag #1 si Roxas  #Halalan2016</t>
  </si>
  <si>
    <t>RT @Reysheler: teka wait di ko pa rin siya naaalis sa isip ko</t>
  </si>
  <si>
    <t>ONLY BINAY ONLY BINAAAAAY ?? parang Del Monte Kitchenomics talaga yung tono</t>
  </si>
  <si>
    <t>Hindi ba natatakot si Mar Roxas sa mga black propaganda niya? Eh, di naman siya mananalo. ??</t>
  </si>
  <si>
    <t>BREAKING: VCM Inside Novotel Cubao owned by Mar Roxas https://t.co/KPeHzLPSHe</t>
  </si>
  <si>
    <t>Binay appeals graft indictment, says it’s meant to ruin 2016 run https://t.co/fEUqXelLar https://t.co/C7hUUPqxXm</t>
  </si>
  <si>
    <t>If you don't want to be quoted negatively stop saying stupid shits. Tang ina neto ni Mar Roxas.</t>
  </si>
  <si>
    <t>Lol the Anti Du30 ad. Hindi ako pro-Duterte, hindi rin ako hater. Kasi hindi naman ako boboto eh. Pero sh*t lang paano nakalusot 'yun?!!!!!!</t>
  </si>
  <si>
    <t>VP Binay eyes suit vs. gov’t execs telling poor he’d stop cash doles https://t.co/6OczR1xc4h | via GMA News</t>
  </si>
  <si>
    <t>@kellin_sy grabe na yn teh. VP Binay lng tayo #OnlyBinayInMakatiSanKaPa</t>
  </si>
  <si>
    <t>bakit yung commercial ni Binay puto itim ang background???</t>
  </si>
  <si>
    <t>#Binay's Secret ???: “Si Gerry Limlingan ay tinatago  ni Vice President.”</t>
  </si>
  <si>
    <t>Senador Trillanes https://t.co/pIsZMXIytd</t>
  </si>
  <si>
    <t>@Camizukicheryll Sana lahat ng BOBOTO kay Mar at Grace BOBOTO nlang kay #DU30</t>
  </si>
  <si>
    <t>Mar to Poe</t>
  </si>
  <si>
    <t>Ano yan? Lagi ka na lang pala pinipilit tumakbo?! Tsk... #LeniOnMMK #MMKIna #RoxasRobredo2016</t>
  </si>
  <si>
    <t>Nalulula pa rin akey sa datung ni Binay for the ads ha. Kabogera si sir!</t>
  </si>
  <si>
    <t>Puro kayo anak ni Marcos, Hontiveros etc. pano yung anak ni Binay ? Ayaw niyo ? hahahaha</t>
  </si>
  <si>
    <t>Cong Barry's statement on Binay's denial of the AMLC report. https://t.co/7cIsNAd4LK</t>
  </si>
  <si>
    <t>#ALDUBSumptuousLunch</t>
  </si>
  <si>
    <t>Vice President Jejomar Binay, muling nanguna sa  panibagong SWS presidential survey #IZBalitaUmaga</t>
  </si>
  <si>
    <t>Roxas vs Binay: #MarRoxas has never ever been involved any corruption case. How about #BINAY??? Just asking! https://t.co/LXxLlCrCDP</t>
  </si>
  <si>
    <t>Mapapajusko ka nalang pag pinapalabas yung campaign ad ni Binay ??????????</t>
  </si>
  <si>
    <t>Erap denied that Binay's corruption issues were a factor for him to choose Poe, since he was also accused of corruption during his term.</t>
  </si>
  <si>
    <t>Nakakabwiset tong ad ni Binay. Wala na kong ibang narinig kundi Nognog. Edi ikaw na nga. Kayamot.</t>
  </si>
  <si>
    <t>bakit ganun?
10:40 PM
Duterte: 12,051,853
Roxas: 6,861,153
10:45 PM
Duterte: 12,440,779
Roxas: 7,163,085
 Source: TV5 Philippines</t>
  </si>
  <si>
    <t>TANGINA NUNG BAGONG COMERCIAL NI BINAY. NOGNOG</t>
  </si>
  <si>
    <t>RT @ergenpod: Yan na sila at dumarami pa... Poe Chiz Binay Marcos Neri Bayad Muna Tinio Gatchalian. Lols. https://t.co/swmPBLF2kJ</t>
  </si>
  <si>
    <t>Naiirita ako sa commercial ni Mar Roxas!!! ????</t>
  </si>
  <si>
    <t>I'll not lead an uprising if Binay wins' — Trillanes https://t.co/3wu25lfsZf | via GMA News</t>
  </si>
  <si>
    <t>Wag kang magalala VP Binay sa inyo pa rin suporta namin! Go tayo sa zero tax para sa mga sumasahod ng P30k pababa! #OnlyBinayUNAsaIlocos</t>
  </si>
  <si>
    <t>"For example, Mar Roxas got INC’s endorsement in the 2010 polls when he ran for Vice President..."#DangersInINCVotes
https://t.co/dW3mGqqrzQ</t>
  </si>
  <si>
    <t>#Arroyo supports #Binay. That's the fastest way to dismiss her pending plunder case/s, she deludes herself.</t>
  </si>
  <si>
    <t>Binay? Hahahahappy birthday https://t.co/idkqlMerb7</t>
  </si>
  <si>
    <t>hot tip to Mar Roxas campaign: show this ad in every Barangay! #2016PHVote</t>
  </si>
  <si>
    <t>Anti- Duterte Ad https://t.co/hlvjHPp4cd</t>
  </si>
  <si>
    <t>naiinis na ako sa mga commercial ni binay</t>
  </si>
  <si>
    <t>Wag Poe.</t>
  </si>
  <si>
    <t>Wag Binay.</t>
  </si>
  <si>
    <t>Wag Roxas.</t>
  </si>
  <si>
    <t>Nakakaloka ang episode ng MMK. Subtle campaign for Lennie Robredo! What's next? Life story ni Mar Roxas???</t>
  </si>
  <si>
    <t>6. #CelebrityBluff</t>
  </si>
  <si>
    <t>8. Magpakailanman</t>
  </si>
  <si>
    <t>2015/11/21 23:32 PHT https://t.co/dRwxiUtCOV</t>
  </si>
  <si>
    <t>Binay: “Demolition job!”
Roxas: “Demolition job!”
So, ano pinagkaiba n’yo? #Palusot</t>
  </si>
  <si>
    <t>Mar Roxas on Korina's Tsinelas Foundation: Hindi lang ito yung rubber, sinisimbolo nito ang dignidad ng mga tao. #MBHotSeat</t>
  </si>
  <si>
    <t>Nakakatuwa kwento Kay daddy at mami about hacking sa account ni Maine and sa gov issues pinaglalaban ano gsto nila binay</t>
  </si>
  <si>
    <t>Martial Law?!
#Du30 is running because of the Filipinos' clamor
Not #SelfishPoe , #GreedyMar 
GP has a backbone, MR! https://t.co/51lwCVPTUc</t>
  </si>
  <si>
    <t>Nilamon ni Mar Roxas https://t.co/LiMCz4YwYw</t>
  </si>
  <si>
    <t>Hi ms @iamkarendavila may presscon daw si Grace Poe 11:30pm, si Roxas po ba wala?</t>
  </si>
  <si>
    <t>#WantedPresident #RoxasWantedPresident #RoxasRobredo #RoxasRobredo2016 https://t.co/CZGklFPUeV</t>
  </si>
  <si>
    <t>Tama si Roxas haha kung gusto ni Binay ng dagdag pogi points sagutin na nya yung mga alegasyon tungkol sa pagnanakaw hahaha</t>
  </si>
  <si>
    <t>Duterte widens numbers against Poe and Roxas in Unofficial polls #ILoveGMANetwork #Eleksyon2016 KapusoBrigade</t>
  </si>
  <si>
    <t>"Totoo ba na si Abby ang ikalimang sangre ng encantadia? Ang tagapagbantay ng brilyante ng uling!"
-UP Parody
#Binay https://t.co/knFlHAha7C</t>
  </si>
  <si>
    <t>kung mananalo si mar roxas bukas lalong yayaman mga mayayaman at lalong mahihirapan ang mga mahihirap</t>
  </si>
  <si>
    <t>Worst Nightmare. (No joke)</t>
  </si>
  <si>
    <t>Mar Roxas wins. 30% of votes.</t>
  </si>
  <si>
    <t>WTF</t>
  </si>
  <si>
    <t>@jenniferpamparo @GiaDulot si binay pa kaya ??</t>
  </si>
  <si>
    <t>baka kumanta ng flashlight si binay kaya lumiwanag</t>
  </si>
  <si>
    <t>RT @PEPalerts: KathNiel leads celebrity gathering for presidential candidate Mar Roxas... https://t.co/jAM90ccwYc via @KaDsPasay</t>
  </si>
  <si>
    <t>RT @marocharim: Oh here's a picture of Vice President Binay partaking of Chickenjoy with people from Cabanatuan. https://t.co/oV0faZdvOX</t>
  </si>
  <si>
    <t>Hope Jojo didn't give Free Lugaw from his VP Binay Office account. I hope Jojo used his private accounts.. wait. https://t.co/fnPoUXGGMC</t>
  </si>
  <si>
    <t>Nognog. Pandak. Laki sa hirap. Yan si binay. ??</t>
  </si>
  <si>
    <t>Malakas pa rin si VP Binay sa Makati. Siya pa rin ang panalo. Sorry not sorry. :)</t>
  </si>
  <si>
    <t>Nakita ko si binay</t>
  </si>
  <si>
    <t>Binay arrives. There's an oversized copy of bank secrecy waiver he asked other bets to sign during Cebu debate https://t.co/DL2noyYcx5</t>
  </si>
  <si>
    <t>Na-Binay! https://t.co/kUfEBRiipb</t>
  </si>
  <si>
    <t>Sen. Grace Poe’s camp belies vote buying in Baguio; says it’s a tactic to deceive voters: Vote-buying issues b... https://t.co/HtuTnFnMJr</t>
  </si>
  <si>
    <t>Basta wag nyo nalang iboto si Roxas at Binay ??</t>
  </si>
  <si>
    <t>SANTIAGO OR DUTERTE JUST NOT ROXAS PEOPLE PLEASE ???</t>
  </si>
  <si>
    <t>Can't believe Binay is still no. 2 in SWS survey. What are this people thinking!!!??? https://t.co/6rdFqKBfC6</t>
  </si>
  <si>
    <t>Naisip ko lang, diba INC si kathryn bernardo? At ineendorso nya si Mar Roxas? So, titiwalag na sya sa INC kasi pinili ng inc ay si duterte?</t>
  </si>
  <si>
    <t>We need a decent man.</t>
  </si>
  <si>
    <t>We need a Mar Roxas.</t>
  </si>
  <si>
    <t>PH Vote Roxas</t>
  </si>
  <si>
    <t>Kung matatalo si Miriam, mabuti ng si Poe or Binay na lang manalo. Wag lang po si Duterte. ??</t>
  </si>
  <si>
    <t>What we learned in all those Binay hearings--- so many questionable things happened in Makati when Binay ruled there. #PoliticsPH</t>
  </si>
  <si>
    <t>@Senyora, wala ng pag-asang mabago ang pilipinas Kong so Mar Roxas ang manalo.</t>
  </si>
  <si>
    <t>Hindi man Manalo si Mirriam sana si Duterte nalang wag lang si KUPAL NA SI MAR ROXAS TANGINA NABBWISET AKO</t>
  </si>
  <si>
    <t>ang daya mo binay!! bakit mas maputi ka kay mar roxas!! https://t.co/4FWD7CeqV1</t>
  </si>
  <si>
    <t>@DanjielleDator @beatrizsnglng HOY BEA KALA KO BA GUSTO MO SI BINAY NAKO DI KA LOYAL NYAHAHAHHAHAHAAAH</t>
  </si>
  <si>
    <t>NAPAKARAMI NAMANG AD NI BINAY</t>
  </si>
  <si>
    <t>‘Batang Pasay’ Binay gets sentimental on birthday https://t.co/aMVa6oIi9i | via Manila Bulletin</t>
  </si>
  <si>
    <t>Natawa ako sa naisip ko. Hahaha</t>
  </si>
  <si>
    <t>Compare nga naman sa laki ng BG na naka blue kay Binay. Baka nga malunod s'ya. Haha! https://t.co/7mhlKQ2bi9</t>
  </si>
  <si>
    <t>Para wala ng away, lahat panalo.. si Poe presidente ng Luzon, si Mar sa Visayas, si Digong sa Mindanao, at si Binay, Central Bank governor.</t>
  </si>
  <si>
    <t>@Ilovetippee @bworldph coz Binay will "take care" of everything if he wins. Ibalik ang masasayang araw ng corruption...</t>
  </si>
  <si>
    <t>I never heard that Mar Roxas make it to The 2nd spot! What's with his votes now!! Kainis #DayaangDILAW</t>
  </si>
  <si>
    <t>MAR ROXAS WAG MO NAMAN KAMI GAGUHIN NG HARAP HARAPAN #DayaangDILAW</t>
  </si>
  <si>
    <t>PNoy, nanligaw ng boto ng mga opisyal ng barangay para sa pambatong sina Roxas at Robredo; Binay at Poe, naglatag naman ng kanya-anyang isyu</t>
  </si>
  <si>
    <t>Matalinong mamamayan at matiwasay na bansa hindi lahat sa dahas nakukuha.. #PHVOTEPOE</t>
  </si>
  <si>
    <t>Yup. Rappler is Pro-Mar Roxas.</t>
  </si>
  <si>
    <t>#SamuraiChamploo #GMAAniMEGA #AniMEGA</t>
  </si>
  <si>
    <t>Episode 9</t>
  </si>
  <si>
    <t>Beatbox Bandits https://t.co/eiMWkfrr0x</t>
  </si>
  <si>
    <t>Pls wag naman po si binay</t>
  </si>
  <si>
    <t>@ErickJaucian di ko alam pero parang kamukha mo yung anak ni mar roxas lol</t>
  </si>
  <si>
    <t>@mam_rhodaaaa ang ramdom lang eh noh, ba't di na lang goodbye mar/binay ??</t>
  </si>
  <si>
    <t>Mar roxas desperadong pisot</t>
  </si>
  <si>
    <t>Mar Roxas - PUTANG INA ANO BA TO!!! https://t.co/Xu3jJg9F94</t>
  </si>
  <si>
    <t>oo na si Binay na lahat, jusko</t>
  </si>
  <si>
    <t>VP BINAY: BAKIT PAUTAY-UTAY ANG TULONG SA 'YOLANDA SURVIVORS?' @mongualvez @News5AKSYON... https://t.co/Zb763HqoFi (via @News5E)</t>
  </si>
  <si>
    <t>@inquirerdotnet @NCorralesINQ oh, puro kayo tira at panira ky VP Binay tpos ngaun matatakot kayo. nako nmn. #PHVoteBinay</t>
  </si>
  <si>
    <t>NO AMOUNT OF BLACK PROPAGANDAS CAN EVER CHANGE OUR MINDS!</t>
  </si>
  <si>
    <t>Make way for the FEARLESS DRAGON!</t>
  </si>
  <si>
    <t>DUTERTE TILL THE END https://t.co/iKlmeeUkKJ</t>
  </si>
  <si>
    <t>Ipanalo na natin ito MAR ROXAS NATION! #SamaSama po tayo mamaya sa meeting de avance sa QC Circle! #RoxasRobredo https://t.co/tnLcKYMxV3</t>
  </si>
  <si>
    <t>UNA bets VP Binay, Sen. Honasan, Rep.  Pacquiao gamely joins comedianne Ai Ai delas Alas during dance number @PhilippineStar #BilangPilipino</t>
  </si>
  <si>
    <t>KUNG BIBIGYAN MAN AKO NG ISANG KAHILINGAN, IPAPATAPON KITA SA PLANETANG MARS KASAMA MGA MINIONS MAR ROXAS #DayaangDILAW #DayaangMatuwid</t>
  </si>
  <si>
    <t>Naiinis ako kay BINAY! #WantedPresident</t>
  </si>
  <si>
    <t>Poe’s camp: Duterte run is good for the people, will help shine light on important issues: Poe’s spokesperson ... https://t.co/tma6gIxyvt</t>
  </si>
  <si>
    <t>“The rich do not want people who come from poor families to rise to the highest position in the country.” #BINAY https://t.co/F5EFr89e5p</t>
  </si>
  <si>
    <t>RT @theblogmagazine: Mar roxas Hindi makukuha si Alden at Hindi 100M offer sa kanya kase from the start alam na na ang aldub is for POE kas…</t>
  </si>
  <si>
    <t>Statement of Mar Roxas on laglag bala incidents in NAIA | via @ryanangnews5 https://t.co/65FSoKJYmM</t>
  </si>
  <si>
    <t>This is the most puzzling thing! No. 1 sa black propaganda ads but no. 1 trending sa tweets! DUTERTE TIL THE END https://t.co/UCwX61VzAY</t>
  </si>
  <si>
    <t>RT @menchumacapagal: Poe - Escudero top Pulse Asia's latest survey. Poe-39% VP Binay 2nd with 24%. In VP race: Escudero - 43%, 2nd is Marco…</t>
  </si>
  <si>
    <t>@dawende tells Binay on BUB: It's participatory governance, and not a money making, corruption undertaking. @manila_bulletin</t>
  </si>
  <si>
    <t>Bat yung anak ni Binay, di pinapansin? :(</t>
  </si>
  <si>
    <t>@theaquero yan si Binay #halalan2016</t>
  </si>
  <si>
    <t>I can't find anything more annoying than having that Binay song stuck in my head</t>
  </si>
  <si>
    <t>Kahit isang araw lang! Wag sana icommercial advertisement kay Binay! ??????????</t>
  </si>
  <si>
    <t>Maging isang "DUTERTE" sa mundong ito na puno ng "AQUINO at ROXAS"
PH VOTE DUTERTE</t>
  </si>
  <si>
    <t>Nadadana ko na si Mar Roxas ?? #KapangyarihanNiPNOY ??</t>
  </si>
  <si>
    <t>Pretty Little Liars ( starring Binay Family) #NetflixPHShows</t>
  </si>
  <si>
    <t>Capiz para kay Mar Roxas! VIDEO: https://t.co/Kjc6ZyWskt #RoxasNa #RoxasRobredo https://t.co/PVfzj22QVq</t>
  </si>
  <si>
    <t>Roxas' new ad is absurd: "this poor woman's mother is going to die if you don't vote for Mar Roxas."
#Duterte2016</t>
  </si>
  <si>
    <t>tuwing political tv campaign ni Binay, minu-mute ko. lakas maka-bad vibes! ??</t>
  </si>
  <si>
    <t>RT @jowana: SCREENSHOTS: reaction of fans on Daniel Padilla's endorsement of Mar Roxas</t>
  </si>
  <si>
    <t>HINT: not positive https://t.co/UbDGgH1gMi</t>
  </si>
  <si>
    <t>Grace, Chiz back on top; Binay falls 10 points to 2nd - Manila Bulletin https://t.co/bpxDfE3FRf</t>
  </si>
  <si>
    <t>Marcos vs Robredo, dikit ang laban nila while Duterte sure win na yan, kaya Roxas don't do shady stuff. -_- #HalalanResults</t>
  </si>
  <si>
    <t>No to Mar Roxas, Marbobo and whatsoever! #DutertePaRin #BisayaNaPud</t>
  </si>
  <si>
    <t>@dinbirch a big NO to Roxas! I really don't like the guy! Binay, tbh, quite okay but still, a corrupted leader so it's also a NO!</t>
  </si>
  <si>
    <t>LP ‘black ops’ vs Poe, Binay, bared | The Manila Times Online https://t.co/OMpuWLxUde</t>
  </si>
  <si>
    <t>Oo na Binay, ikaw na magaling sa lahat. Annoying na ang pangangampanya mo. ??</t>
  </si>
  <si>
    <t>Binay credits Arroyo for CCT program: ILOCOS SUR - In stark contrast to President Aquino, Vice-P... https://t.co/ulmgzb5vlK (via ABS-CBN)</t>
  </si>
  <si>
    <t>Nakakainis talaga si Binay. Pati ba naman tayo, dinadamay sa pagkanognog niya &amp;gt;.&amp;lt; Bwisit aba. Di naman nakakatuwa.</t>
  </si>
  <si>
    <t>Feel ko lang.</t>
  </si>
  <si>
    <t>1.Du30</t>
  </si>
  <si>
    <t>2.Poe</t>
  </si>
  <si>
    <t>3.Miriam</t>
  </si>
  <si>
    <t>Pag nanalo si Mar Roxas sasali ako sa rally.</t>
  </si>
  <si>
    <t>[TOP STORIES] VP Binay calls for unity as PH hosts world event https://t.co/NnLP818dwT | via Journal Online</t>
  </si>
  <si>
    <t>3 MILLION ANG AGWAT NI DUTERTE KI POE PUNYETA ANO NAAA</t>
  </si>
  <si>
    <t>Mga aksyon pra sa Pilipinas Tutukan n si Binay para sa pagbabago.</t>
  </si>
  <si>
    <t>Bakit wala ata yung binay dynasty dito sa book? ??</t>
  </si>
  <si>
    <t>Nakaboto na ko, pero hanggang ngayon naguguluhan padin ako kung Duterte o Poe. Hahaha!</t>
  </si>
  <si>
    <t>@tomas_md not in the next 6 years if Mar wins though. 
Mas may chance kay Binay, Poe, Digong. Ugh!! We are si behind. @MeilouSirena</t>
  </si>
  <si>
    <t>Grace Poe : good</t>
  </si>
  <si>
    <t>Jejomar Binay: good</t>
  </si>
  <si>
    <t>Mar Roxas: good</t>
  </si>
  <si>
    <t>Rody Duterte: VERY GOOD ??????????</t>
  </si>
  <si>
    <t>#DuterteOnGGV</t>
  </si>
  <si>
    <t>Revealing. One can see how contrived Mar Roxas' palengke tour is. There was just no warmth. He was really faking it. https://t.co/ST2OcCRVnL</t>
  </si>
  <si>
    <t>Binay says prior to that, employees detailed to her city hall office received memos recalling them back to their mother units.</t>
  </si>
  <si>
    <t>pwe binay pwe, tigilan mo kami. ????</t>
  </si>
  <si>
    <t>Ayaw padaig ni Binay sa isyung fake degrees. Siya peke na ang Master’s in Law, ninakawan pa daw ng thesis. Klasik! https://t.co/D9fVXuhmwa</t>
  </si>
  <si>
    <t>Mar Roxas is not fit to become the next president of the country. IMHO</t>
  </si>
  <si>
    <t>Hwag masyadong mawili kay Alma Moreno, malay natin strategy rin pala ito katulad ng kay Nancy Binay noon, mukhang mang mang para kaawaan.</t>
  </si>
  <si>
    <t>RT @DiKukurap: Mar Roxas, umatras na sa laban! Hindi na inintay i-disqualify, inunahan na nya. Ayos, pro-active! https://t.co/3Wc0FEnnnE</t>
  </si>
  <si>
    <t>Duterte ‘waiver’ ’empty,’ not valid — lawyer https://t.co/Rkuihl1VLE via @inquirerdotnet Finally. A lawyer confirms my suspicions.</t>
  </si>
  <si>
    <t>Duterte - 641,814
Mar - 360,198
Poe - 358,596
Binay - 216,743
Miriam - 71,208
via PPCRV. Partial &amp;amp; unofficial
PH VOTE DUTERTE</t>
  </si>
  <si>
    <t>Nkakairita ung only binay ads..haha #SPSKrismaSaya</t>
  </si>
  <si>
    <t>Robredo has a point. Totoo namang walang ginawa si binay kundi mangampanya at mamulitika sa buong termino nya in... https://t.co/dQzpSmysU2</t>
  </si>
  <si>
    <t>I love that prof, pero 'di ko talaga lubos maatim na ang purol ng kritisismo niya pagdating sa corruption allegations kay Binay.</t>
  </si>
  <si>
    <t>Shoot to kill na sa mga nandadaya dyan!??</t>
  </si>
  <si>
    <t>DaWho? Mar Roxas is the answer.????</t>
  </si>
  <si>
    <t>#DayaangMatuwid #DuterteMarcos</t>
  </si>
  <si>
    <t>#Eleksyon2016 @RRD_Davao</t>
  </si>
  <si>
    <t>Sino para sa'yo si Jejomar Binay?</t>
  </si>
  <si>
    <t>#OnlyBinay || OnlyBinay https://t.co/jfXJCQmnfL</t>
  </si>
  <si>
    <t>Bidang bida si Binay na sya dw nag paganda ng Makati. TANGA!! Mga AYALA nagpaganda ng makati</t>
  </si>
  <si>
    <t>How Science Can Solve Jojo Binay's and Grace Poe's Election obstacles! https://t.co/JooBNBZFAU</t>
  </si>
  <si>
    <t>RT @kLembaaang: Kung nahihirapan ka na sa buhay, isipin mo na lang na mas wala ng hihirap kay Binay????</t>
  </si>
  <si>
    <t>RT @AnxioussyTrixie: Sam Smith - I know. I’m not only Binay.</t>
  </si>
  <si>
    <t>Desperate move Mar Roxas ????????????</t>
  </si>
  <si>
    <t>All of them are flawed but May 9 choices are:
FAKE Images (Mar, Grace, Binay)
or 
GENUINE People (Duterte, Miriam)
Choice is yours!
??????</t>
  </si>
  <si>
    <t>Mga plano ni #RoxasRobredo, makikita sa https://t.co/LohItwWBlE :) ????? @MARoxas @lenirobredo</t>
  </si>
  <si>
    <t>Grabe nabaliwala na si miriam dahil sa tensyon between Duterte and Roxas :((</t>
  </si>
  <si>
    <t>@AiiiRock Di tayo nognog! si Binay lang! Wag mo ko idamay sa kanognogan non! Hahaha</t>
  </si>
  <si>
    <t>I'm sure that I won't vote for binay. Thinking if i'll consider roxas. Can't decide between poe and santiago. *sighs</t>
  </si>
  <si>
    <t>On eve of 2nd Yolanda anniversary, Binay campaigns in Tolosa, Leyte #PHvote @rapplerdotcom https://t.co/Jwwz4KxZQe</t>
  </si>
  <si>
    <t>Ayan nanaman ang essay mo Poe #PiliPinasDebates2016</t>
  </si>
  <si>
    <t>RT @InquirerBiz: #Binay: The Aquino administration can only be described as a "period of lost opportunities" | @amyremo #voteph2016</t>
  </si>
  <si>
    <t>RT @JayJayNaya: Only Binay can ruin my day... Hahaha... Only Binay Nognog Pandak</t>
  </si>
  <si>
    <t>NAKAKASUKA YUNG ADS TALAGA NI BINAY PWE!!! ????</t>
  </si>
  <si>
    <t>ITO BA ANG SABING DESINTE?
PUTANG INA ANO BATO...(Mar Roxas)
PU PU PU, PU PU PU PU PU, PU PU PU PU PU. PUTANG... https://t.co/KdJlNvNPxp</t>
  </si>
  <si>
    <t>"Only Binay" pucha kailan matatapos to?! ????</t>
  </si>
  <si>
    <t>PUNYETA YUNG NEW ADS NI BINAY! -_- 
ONLY BINAY? YEAH ONLY BINAY! NOGNOG, PANDAK, LAKI SA HIRAP PERO KURAP!</t>
  </si>
  <si>
    <t>Sayo lang ako nag titiwala VP Binay. #OnlyBinayIsLove</t>
  </si>
  <si>
    <t>Lul mar roxas</t>
  </si>
  <si>
    <t>"Ang pagiging pangulo ay hindi OJT." -Mar Roxas #PiliPinasDebates2016 #PresidentialDebate2016</t>
  </si>
  <si>
    <t>Cam Sur's biggest political dynasties, Fuentebellas &amp;amp; Villafuertes, endorse VP Binay, UNA senatoriables | @jv_arcena https://t.co/l7FoGPNALs</t>
  </si>
  <si>
    <t>Anti-Duterte Tv Ad of Mar Roxas Made Pro-Duterte by Supporters https://t.co/9Wygu3IrIm</t>
  </si>
  <si>
    <t>Karen not having any of Binay's shit</t>
  </si>
  <si>
    <t>Fucking Mar Roxas!</t>
  </si>
  <si>
    <t>RT @rapplerdotcom: Vice President Binay to welcome #APEC2015 leaders on state visits to the Philippines https://t.co/swnSny3wxv" target="_blank"&gt;https://t.co/swnSny3wxv https://t.c…</t>
  </si>
  <si>
    <t>Wooo Binay wag kami naging vp ka bat di mo ginawa ulol ka kamo #PilipinasDebate2016</t>
  </si>
  <si>
    <t>Mar Roxas votes in Capiz https://t.co/HzzdgPTn4w</t>
  </si>
  <si>
    <t>Jusko, votes ni DU30 total votes ni Poe at Mar???????????? sobrang tambak na! Haha</t>
  </si>
  <si>
    <t>Binay: The people requested to appear in the Senate are resource persons, not to answer allegations @gmanews</t>
  </si>
  <si>
    <t>Pimentel to Roxas camp: Stop Duterte attacks | https://t.co/iVATPh4tbX #DUTERTECAYETANO</t>
  </si>
  <si>
    <t>Magiging kakulay kona si binay sa kakahanap ng dorm ??</t>
  </si>
  <si>
    <t>Don't cheapen the presidency,' Duterte tells Poe's camp #Halalan2016 https://t.co/Vwlve6upfL https://t.co/MW5L2ZxMU0 | via ANC ALERTS</t>
  </si>
  <si>
    <t>It's a great honor to serve His Excellency Jojo M. Binay</t>
  </si>
  <si>
    <t>Thank you for choosing us!</t>
  </si>
  <si>
    <t>Pasimple ng umaakyat si Mar Roxas. Kinabukasan nyan number na siya hahahah ?????? #HalalanResults</t>
  </si>
  <si>
    <t>I claim now that Manuel "MAR" Roxas &amp;amp; Vice President Maria Leonor "LENI" Robredo will win on Monday! #ROxasRObredo2016 #ROwROwYourVOTE2016</t>
  </si>
  <si>
    <t>"@raymtweets:  ?? https://t.co/yrdzdPLNBp" -- bka mali basa nia. - kala ni binay Sinognog festival. :)</t>
  </si>
  <si>
    <t>@DZMMTeleRadyo Wrong. Mas nakakatakot si Binay. Buong bayan pupulutin sa kangkungan kapag sya ang nanalo.</t>
  </si>
  <si>
    <t>Seryoso ba ito? Binay said the #Philippines population is now "more than 100 million pesos?" Mukhang pera ba... https://t.co/nYNb9c2st1</t>
  </si>
  <si>
    <t>Bakit ba ito nag na number 1 sa survey si Binay!? Bakit!!!?</t>
  </si>
  <si>
    <t>https://t.co/d88NcMC2le https://t.co/nr5FPEk3gK</t>
  </si>
  <si>
    <t>Hay grace poe. you did well the past debates without mentioning FPJ. Don't start now. #Halalan2016</t>
  </si>
  <si>
    <t>2nd na si Poe, pero malayo pa rin kay Duterte.</t>
  </si>
  <si>
    <t>RT @theblogmagazine: Are you campaigning for Mar roxas?</t>
  </si>
  <si>
    <t>#PSYPagyanig  https://t.co/mnx35xUwa5</t>
  </si>
  <si>
    <t>Bawal matanong si MDS tungkol sa cancer, bawal matanong si Binay tungkol sa corruption, bawal matanong si GPL. Kumandidato pa kayo?? #PHVote</t>
  </si>
  <si>
    <t>@DRDavisJr @wawam is that for poe, mar, and binay supporters?</t>
  </si>
  <si>
    <t>Duterte, as a lawyer, should have filed a disqualification case against Poe if he is doubtful about her citizenship.</t>
  </si>
  <si>
    <t>Lahat tayo ay aahon sa kahirapan pag si VP Binay ang ating sinuportahan!</t>
  </si>
  <si>
    <t>Binay and BBm shd form a club...Hibangers Club. Unbelievable. Tsk. https://t.co/7Dao9phsXe</t>
  </si>
  <si>
    <t>Edwin Lacierda: It's unfortunate that Grace Poe rejected outright the offer of Mar Roxas to do unity talks. https://t.co/FSnMfbCGgu</t>
  </si>
  <si>
    <t>As of 7pm, w/ 41% precincts counted:
Duterte 39.03%
Poe 22.26%
Roxas 21.35%
Binay 13.17%
Santiago 4.13%
Señeres 0.06%
#PPCRV2016Elex</t>
  </si>
  <si>
    <t>DESPERATE IS AN UNDERSTATEMENT FOR MAR ROXAS. MYGHAD I HATE DRUGS!</t>
  </si>
  <si>
    <t>#AyawSaDilaw</t>
  </si>
  <si>
    <t>Naririnig ko nanaman si Mar Roxas. Nakakairita. ??</t>
  </si>
  <si>
    <t>RT @mgvtrb: Mar Roxas is my choice. ?? https://t.co/o9pPiGcDQd</t>
  </si>
  <si>
    <t>Binay's ads are really annoying! Kahit saang channel ko ilipat, mapapanood at mapapanood ko pa rin. #NoToBinay</t>
  </si>
  <si>
    <t>Mas malala pa sa pagharap sa senado ang ginawang pagpunta ni VP Binay sa… https://t.co/y77PI5HZMi</t>
  </si>
  <si>
    <t>Binay wala ng dapat patunayan</t>
  </si>
  <si>
    <t>Ngayon ko lang na-realized na wala tayong laban kay Mar Roxas. Sa dami ng mga naniniwala sa… https://t.co/OGYoNfuO7m</t>
  </si>
  <si>
    <t>#Manila Binay visits LP mayor in Parañaque, accuses LP of vote-buying https://t.co/Xw4qNYLXAH</t>
  </si>
  <si>
    <t>Bakit puro si binay nalang pinupuntirya nyo pagdating sa mukha o itsura? Bakit kayo magagandat gwapo ba kayo? Mga taong judgemental??</t>
  </si>
  <si>
    <t>Pero kasad lang kay walang partylist dito sa Gensan na for Du30.Either Binay or Roxas.Masmarami pa naman Du30 supporters dito. #AyawSaDILAW</t>
  </si>
  <si>
    <t>At di tulad ng iba maraming nagawa</t>
  </si>
  <si>
    <t>Hahahah ????????</t>
  </si>
  <si>
    <t>“@v_vangogh: Imo, to vote for Binay is to vote for corruption.” an affirmation that electd officials can rob gov't coffers n b voted as pres</t>
  </si>
  <si>
    <t>Waiting for the results #MIRIAMforPRESIDENT #DU30 #RoxasRobredo #Binay2016 #GracePoe</t>
  </si>
  <si>
    <t>Bat nyo ba binabash si binay? Inaano ba kayo?</t>
  </si>
  <si>
    <t>Sinabi umano ni Mar Roxas na di niya kailangan ang boto ng mga OFW, ayon sa isang website. https://t.co/ETuyaqn7AQ</t>
  </si>
  <si>
    <t>@MaeBacit_ mga pilipino hahaha galit ako sa mga pinoy galit kc sila may binay tas sasabihin wg judgemental e jinajudge n nga nila c binay e</t>
  </si>
  <si>
    <t>Hindi ba dapat mas katakutan nating nakatakbo pa si Binay at walang nagsasampa ng disqualification against him? Kilabutan kayo!</t>
  </si>
  <si>
    <t>Even if you turn a blind eye on the allegations being thrown at him, Binay has an awful platform.</t>
  </si>
  <si>
    <t>MAR ROXAS, LUMABAG SA VOTE SECRECY LAW?
Nakaboto na lahat ng mga presidentiables.
Gayunman, maraming... https://t.co/E59iPFrXZf</t>
  </si>
  <si>
    <t>Sabi ni Abby Binay, ang Makati at Binay daw ay iisa... Wow!!! ALAM NA. YUN NA ANG SAGOT... TSK TSK TSK.</t>
  </si>
  <si>
    <t>Ako lang ba naiirita sa commercial ni Binay? ??</t>
  </si>
  <si>
    <t>Duterte 631814</t>
  </si>
  <si>
    <t>Roxas 360198</t>
  </si>
  <si>
    <t>Poe 358596</t>
  </si>
  <si>
    <t>Binay 216473</t>
  </si>
  <si>
    <t>Defensor 71208</t>
  </si>
  <si>
    <t>Puro kayo Sandro Marcos pansinin nyo naman anak ni binay hampas ko sainyo takong ni imelda ??????</t>
  </si>
  <si>
    <t>BETA | #NEWSROOM5: HALLOWEEN MEMES TUNGKOL KAY VP BINAY, NAGKALAT ONLINE
For more videos visit us at... https://t.co/HzK8uZD5nX</t>
  </si>
  <si>
    <t>Chief Ombudsman not afraid of Binay threats https://t.co/HDjwWbqiN9</t>
  </si>
  <si>
    <t>President: Rody Duterte</t>
  </si>
  <si>
    <t>VPresident: Bongbong Marcos</t>
  </si>
  <si>
    <t>@carlomer ahahahaha. Di kasi makikita si binay eh #medyomadilim</t>
  </si>
  <si>
    <t>It has to be said — I admire Mar Roxas. The guy has done great things in gov't despite the fuck-ups. But he lacks balls. Balls to call out</t>
  </si>
  <si>
    <t>High blood ang Jojo Binay fb page</t>
  </si>
  <si>
    <t>RT @SANecaranum: ang ganda ng bagong campaign ad ni Binay. nakaka goosebumps sobra. grabe. kainis. pota. char.</t>
  </si>
  <si>
    <t>Mag BFF pala itong si Mar Roxas at ang PCOS Machine. #DayaanMOVES</t>
  </si>
  <si>
    <t>Hindi po Nognog si Binay. Panget po siya. Panget.
Spell PANGET. B-I-N-A-Y. PANGET.
Pinipilit ng commercial na nognog siya, eesh. ??</t>
  </si>
  <si>
    <t>Hindi si Binay. Posibleng si Duterte. Maaring si Poe. Pwedeng si Roxas. Pero, #SiMiriamAngSagot #Miriam2016</t>
  </si>
  <si>
    <t>hirap na hirap na ako sayo binay ano paba gusto mo! ??</t>
  </si>
  <si>
    <t>hi binay</t>
  </si>
  <si>
    <t>Increase penalties for banks that accept money from questionable sources.' &amp;lt;-- this needs doing.  https://t.co/dw3YBSE7hr</t>
  </si>
  <si>
    <t>Antapang tapang mo sa mga interview binay!! Pero nung tinanong ka NGA NGA? An Duwag mong Leche ka! ?????? https://t.co/in81wwPws4</t>
  </si>
  <si>
    <t>AYOS KA LANG BA MAR ROXAS?? HA??</t>
  </si>
  <si>
    <t>SERYOSONG TANONG BA YAN WTF https://t.co/YjnKeO45Zc</t>
  </si>
  <si>
    <t>RT @AyezzaJane26: Toni: "Ano ang katangian niyo kung kaya't dapat kayong maging Big Winner?"
Binay: "Nognog, pandak, at laki sa hirap."</t>
  </si>
  <si>
    <t>RT LokalPh: 'Don't cheapen the presidency,' Duterte tells Poe's camp #Halalan2016 https://t.co/sadxacM6gf https://t.co/dvdWRyaxMN via ANC…</t>
  </si>
  <si>
    <t>RT @lourenipsum: Three-word horror story: Binay becomes president. ??</t>
  </si>
  <si>
    <t>Ako lang ba? Ako lang ba yung buysit na buysit kapag TV Commercial na ni Mar Roxas?</t>
  </si>
  <si>
    <t>#ABIASCBN POEnyeta!! MARu jud kayni nga BINAYrang mga balita!!! Puros ra mga pangdaut kang DUTERTE ang ibalita???? @LenarrSanchez</t>
  </si>
  <si>
    <t>Roxas Rising!See u tomorrow at the Miting de Avance, 5 pm QC Circle.Sama sama tayo! #RoxasRobredo #TheSilentMajority https://t.co/f9quLRVFyt</t>
  </si>
  <si>
    <t>yan ang ka sosyo ni mar roxas, kita nyu pinakikita ni duterte sa lahat ng lugar sya ay nag rally. piece of paper... https://t.co/xjA5fUutMk</t>
  </si>
  <si>
    <t>Ganid Gahaman Sakim sa kapangyarihan si Mar ROXAS</t>
  </si>
  <si>
    <t>Duterte: Corruption to worsen under Binay presidency https://t.co/jd0UlErUTL #BilangPilipino</t>
  </si>
  <si>
    <t>@sanchezferds kasi nognog at pandak si binay</t>
  </si>
  <si>
    <t>BINAY &amp;amp; DUTERTE: Always remember the Ten Commandments! 6th: Thou Shall NOT Kill 8th: Thou Shall NOT steal. https://t.co/NcT9bTdndf</t>
  </si>
  <si>
    <t>Baket sobrang big deal kay Duterte yung citizenship issue ni Poe?</t>
  </si>
  <si>
    <t>The tweet with the most impact of the 'Abby Binay' Trend, was published by @inquirerdotnet: http://t.co/ulbjCBbIqh (28 RTs) #trndnl</t>
  </si>
  <si>
    <t>binoto ng lola ko si roxas, inaway namin hahahahahaha #PiliPinas2016 #Halalan2016 #DU30</t>
  </si>
  <si>
    <t>President: Binay</t>
  </si>
  <si>
    <t>Vice President: Marcos :))</t>
  </si>
  <si>
    <t>Grabe. Iniisip ko pa lang na si Mar Roxas mananalo, napaka-disaster na.</t>
  </si>
  <si>
    <t>Senator Grace Poe's DNA did not match sample - https://t.co/vOGJr7IG9g https://t.co/iR2YQYiwJ0</t>
  </si>
  <si>
    <t>@nems5669 Kahapon si Binay.  Ngayon naman Poe at Marcos.  Buti di sila umuusok he he he.</t>
  </si>
  <si>
    <t>Sana walang bombahan maganap sa APEC week, ok lang kung si Binay lang bobombahin e</t>
  </si>
  <si>
    <t>Nakakairita mukha ni binay, lol</t>
  </si>
  <si>
    <t>Pro binay ako. Pero kung tatakbo na talaga si Mayor Duterte, Eh kay Mayor na ako. Para mawala na mga snatchers sa PH! #Duterte2016</t>
  </si>
  <si>
    <t>Tututukan ko ang trabaho para sa inyo. Yun ang alam ko. Yun ang kaya ko. Itutuloy ko ang Daang Matuwid. -Mar Roxas https://t.co/goWmq49SyE</t>
  </si>
  <si>
    <t>Ng dahil kay binay, traffic ang calamba.</t>
  </si>
  <si>
    <t>Mar Roxas is an Araneta. Bongbong's wife is also an Araneta. Hindi na po ako proud maging Araneta.</t>
  </si>
  <si>
    <t>tf binay</t>
  </si>
  <si>
    <t>Ang OA ng ads ni binay wahaaha #PSYBulag</t>
  </si>
  <si>
    <t>What-evz... Still... Poe is Inexperienced, Roxas is Incompetent (also a corrupt) and Binay is 101 % Corrupt! Deym!? Maliwanag naman diba?!</t>
  </si>
  <si>
    <t>"@keilouisse: Disente si Mar Roxas? Bigyan mo ako ng MAP, titingnan ko sana kung nasaan ba. #DuterteTillTheEnd"</t>
  </si>
  <si>
    <t>Binay: I miss my notes</t>
  </si>
  <si>
    <t>Itanong daw kay Binay "Vice President, tanga po ba kayo?" HAHAHAHA</t>
  </si>
  <si>
    <t>Buti na lang wala na yung commercial ni Binay. Tangina yun eh hahahah</t>
  </si>
  <si>
    <t>As of now: #Halalan2016 #Election2016 [Partial &amp;amp; Legit]
Duterte: 12,273,802
Roxas: 7,024,106
Poe: 6,945,656
Binay:4,146,113
MDS: 1,220,503</t>
  </si>
  <si>
    <t>Netizens say shit things about Roxas, Poe and Binay no one bats an eye
Duterte is criticized, everyone loses their minds</t>
  </si>
  <si>
    <t>Poe wag mong gamitin si FPJ!!! Lumaban ka ng sayo pleaseee #PiliPinasDebates2016</t>
  </si>
  <si>
    <t>Nakakasawa na yan si Mar, Poe at Binay. sa tagal na nilang nanilbihan sa national positions wala silang ginawa sa... https://t.co/cjI99wXQyn</t>
  </si>
  <si>
    <t>CONFIRMED MANDADAYA SI MAR ROXAS AND THE REST OF THE LP GROUP!!! nanawag akong mama. gikan sya Talomo Elem... https://t.co/eNV7WdP2RO</t>
  </si>
  <si>
    <t>Yesssss si Binay na magiging Presidente kasi buo pa rin mga loyalista niya at hati-hati na lahat kay Poe, Roxas, Santiago, Duterte..</t>
  </si>
  <si>
    <t>Watching the Mar Roxas interview on TV5 and he mentions "Tuwid na daan" like 9,999,999,999,999 times.</t>
  </si>
  <si>
    <t>Binay, Poe, Santiago no-show in presidential debate in Cebu https://t.co/dPlUBB1rwo | via Manila Bulletin</t>
  </si>
  <si>
    <t>@kayepaz88</t>
  </si>
  <si>
    <t>Good News: Baguio City Mayor Mauricio Domogan vote for Binay.</t>
  </si>
  <si>
    <t>Dami talaga pera ni Binay. Daming commercial iba iba pa. Nakakabwisit naman. #OTWOLHappyCLEAHDay</t>
  </si>
  <si>
    <t>Can't see the future of the Filipinos when Binay or Mar will become the president. ??</t>
  </si>
  <si>
    <t>Retweeted strongertogether (@digongtayo):</t>
  </si>
  <si>
    <t>ang hirap kumalma. but let us expect more disturbing anti duterte ads... https://t.co/My1uU497Qa</t>
  </si>
  <si>
    <t>Mukang malabo na manalo si mar roxas ????</t>
  </si>
  <si>
    <t>Nandito si Binay sa University of Batangas. May the force be with you, UB students. Haha. ??</t>
  </si>
  <si>
    <t>Duterte as Pres. BBM as Vice. MDS as DOJ Sec. #DreamTeam</t>
  </si>
  <si>
    <t>Marcos, Binay, Honasan, Romualdez all join commemorative Yolanda walk in Tacloban @rapplerdotcom https://t.co/TtaCQhBS9o</t>
  </si>
  <si>
    <t>Napaka-PUTANGINA niyo po Mar Roxas. Swear!</t>
  </si>
  <si>
    <t>Puro kayo Mar Roxas Abias CBN ./.</t>
  </si>
  <si>
    <t>KAHIT SINO MANALO, WAG LANG SI MAR ROXAS!</t>
  </si>
  <si>
    <t>Binay has been very quiet about the tanim bala incidents. Havent you noticed?</t>
  </si>
  <si>
    <t>Dapat kasi si Mar Roxas nalang yung umatras. Siabi ng sabi na umatras ung ibng candidates eh di siya na gumawa.</t>
  </si>
  <si>
    <t>Tutukan bukas sa @TV5manila ang Go Negosyo Meets the Presidentiables Series, kasama si Mar Roxas. https://t.co/2jWEytxqrD</t>
  </si>
  <si>
    <t>"Desperate times calls for desperate measures" ang theme ni Mar Roxas karong eleksyon</t>
  </si>
  <si>
    <t>Binay naman oh! pati ba naman powerpoint namin na corrupt mo!!</t>
  </si>
  <si>
    <t>Is Quiboloy a supporter of Duterte? #ANCHeadstart  https://t.co/sQiFnda5zd</t>
  </si>
  <si>
    <t>Mar Roxas nasa 2nd place? are you kidding me? #dayaan2016</t>
  </si>
  <si>
    <t>Bakit dahil kay Binay, Makati lang ata ang umasenso?</t>
  </si>
  <si>
    <t>Lol for Binay's AD hahaha</t>
  </si>
  <si>
    <t>ang korni makipag talo kay sabrina. walang kwenta parang si binay hahahahaha</t>
  </si>
  <si>
    <t>Ang payat ni Poe #PiliPinasDebates2016</t>
  </si>
  <si>
    <t>OmG!!2nd pa c roxas s partial unofficial count? Oh no,,sana naman walang magic na mangyari.kundi goodbye Philippines #Halalan2016</t>
  </si>
  <si>
    <t>huuuy Mar Roxas tumigil ka https://t.co/tb3SBnxTYN</t>
  </si>
  <si>
    <t>#YourFaceSoundsFamiliar nasa yfsf si binay haha</t>
  </si>
  <si>
    <t>The chambers, economists and business leaders all believe that only Poe and Mar Roxas are equipped (knowledge &amp;amp;... https://t.co/EpYWOrDPZ8</t>
  </si>
  <si>
    <t>"#RoxasRobredo" shows up as trending topic in Philippines at rank 10.</t>
  </si>
  <si>
    <t>Binay: Paradox of economy is due to ineffective, incompetent government. We need to evolve efficient logistics system for island economies</t>
  </si>
  <si>
    <t>Galawang Binay! https://t.co/0Utl6NkTiH</t>
  </si>
  <si>
    <t>Si Malou Tiquia pala kay Binay (noong 2004 kay Mar siya)</t>
  </si>
  <si>
    <t>Tapos ending namin Auditor ni Binay ???????? https://t.co/CI1Jm0wCLX</t>
  </si>
  <si>
    <t>Binay nangampanya sa Laguna kasama ang nadismis na gobernador na si ER Ejercito: NAGTUNGO si Vice President Je... https://t.co/FqQybpoG3o</t>
  </si>
  <si>
    <t>I want to meet the Mar Roxas campaign guy who thought of the Roxas "unity" stunt - I want to  bitch slap the guy for a really dumb idea.</t>
  </si>
  <si>
    <t>Really, VP Binay? Ibang ad na naman?! ??????</t>
  </si>
  <si>
    <t>Sino ang nagsimula ng pagsasaayos ng mga pampublikong paaralan sa Makati? Sino pa ba? #BinayForPresident #Binay2016 https://t.co/9hPlWcoGqK</t>
  </si>
  <si>
    <t>Question lang po. Bakit tinatawag ng campaign ads ni Binay na Nognog ang mga Pilipino? #TanongLang</t>
  </si>
  <si>
    <t>RT @Jimparedes: Congrats @rapplerdotcom . That was a great interview of Mar Roxas. Good specific questions answered specifically.</t>
  </si>
  <si>
    <t>397,060 people could have seen 'Only Binay' since its 1st mention until it became a Trending Topic. #trndnl</t>
  </si>
  <si>
    <t>Si Binay nagconceed na ba? ??</t>
  </si>
  <si>
    <t>#Duterte2016 #TatayDigong</t>
  </si>
  <si>
    <t>@akosimumble @NoOtherNicky Binay is annoying. Full stop. ??</t>
  </si>
  <si>
    <t>Kung si Mar Roxas ang mananalo, nako, nandaya yan. Alam mong galit sayo yung mga tao. Wag kami beh. ?????? #CleanPollsPH</t>
  </si>
  <si>
    <t>Dahil mahaba eh.. Para po eto sa mga naninira kay #DU30 sana inisip nyu mona lahat yan bago nyo ipalabas.. ?? https://t.co/4Cl2y4P3gK</t>
  </si>
  <si>
    <t>Seeing the ranking, Roxas &amp;amp; Binay on top of Miriam, made me realize how really stupid some Filipinos are. Stupid is forever.</t>
  </si>
  <si>
    <t>RT @ApolonioKaye: Kwento nyo kay alden at binay kung bat di nyo tanggap na 4th si bailey https://t.co/9VNq02F4Af</t>
  </si>
  <si>
    <t>RT @vampigine: Yung nanay mong inis na inis na sa patalastas ni Binay ??</t>
  </si>
  <si>
    <t>"Laging buksan ang ilaw. Para makita ang mga Binay" - Alma Knows.</t>
  </si>
  <si>
    <t>pero nakooooo!!!! matapos lang talaga ang may 9 pag may mga di pdin makamove-on na mga bashers about sa mar roxas thingy na yan. ewn ko nlng</t>
  </si>
  <si>
    <t>Anong nakain ni Binay, ba't ayaw niyang mag concede? Hmmm~</t>
  </si>
  <si>
    <t>Chocolate + Mountain Dew + Binay Nonsense = heart palpitations #PiliPinasDebates2016 #Halalan2016</t>
  </si>
  <si>
    <t>@LJeishiah @QuenElizabeth13 ay ineng andaming nag vote ng duterte-leni, poe-leni, binay-leni. ako nga Miriam-Leni.</t>
  </si>
  <si>
    <t>MAR ROXAS and PNOY. RESORTING TO CHARACTER ASSASINATIONS. USING A POWERFUL MEDIA FOR POLITICAL AMBITIONS. STOP THE LIES #ABSCBNnomore</t>
  </si>
  <si>
    <t>ok.... nakita ko si Binay at d ako natuwa! Lol ????</t>
  </si>
  <si>
    <t>RT @Eularism: Binay si Duterte ..</t>
  </si>
  <si>
    <t>AlbayWelcomesBack BARBIE</t>
  </si>
  <si>
    <t>Buo ang tiwala at suporta ng mga kababayan natin sa Hong Kong kina Mar Roxas at Leni Robredo. #RoxasRobredo2016 https://t.co/jki7umRm9z</t>
  </si>
  <si>
    <t>dameng tao sa park puro si binay ang poster</t>
  </si>
  <si>
    <t>pag si binay o roxas nanalo....</t>
  </si>
  <si>
    <t>pls lang wag :((</t>
  </si>
  <si>
    <t>Wait bakit may picture sina Daniel at Mar Roxas -________-</t>
  </si>
  <si>
    <t>Naging fair tayo,Tanggapin nlang kung sino mananalo wag lng talaga si Mar Roxas at Binay</t>
  </si>
  <si>
    <t>RT @Iggy_Sige: Inuna ang bayan bago sarili. Staying abroad w/ a hefty salary was the easier option but Mar chose to serve. #RoxasNa https:/…</t>
  </si>
  <si>
    <t>RT @ayeemacaraig: VP Binay on Junjun Binay: Dinismiss eh may kaso pa sa SC. Ikaw na magsabi anong klaseng daan iyon.</t>
  </si>
  <si>
    <t>@MARoxas alliance between two presidential candidates.. Natatakot kna tlga Roxas..</t>
  </si>
  <si>
    <t>Binay itinanggi na may kinalaman sa  housing backlog 2 taon pagkatapos ng Yolanda https://t.co/F7whLN1x1j via @sharethis</t>
  </si>
  <si>
    <t>LEGIT VP BINAY AD: 
"Nognog. Pandak. Magnanakaw. 'Yan si Binay."</t>
  </si>
  <si>
    <t>Mar claims he has no money for Binay ‘attack ads’ https://t.co/DzIUkEpXHd https://t.co/pRnt622T52</t>
  </si>
  <si>
    <t>Gusto na raw mag-withdraw ni Mar #Roxas2016 para manalo si #Poe2016, kaya lang daw, sarado na ang mga bangko. https://t.co/kKIN7GiYf3</t>
  </si>
  <si>
    <t>#DayaangDILAW kahit sino manalo wag lang ai Roxas o  Binay</t>
  </si>
  <si>
    <t>naHack si Meng, kasalanan ni Binay to e! Hahaha</t>
  </si>
  <si>
    <t>Mar Roxas!! Di nga naman ito problema ng gobyerno!! (Slow clap)?????? #LaglagBala  https://t.co/canpJNuvzs</t>
  </si>
  <si>
    <t>Tangina ni jojo binay tinalo pa si maine sa dami ng commercial</t>
  </si>
  <si>
    <t>Ang daming ads ni Binay. Alam na kung san nanggaling pinambayad sa mga yun. Blah. ????????</t>
  </si>
  <si>
    <t>That should be enough to file a case against Binay</t>
  </si>
  <si>
    <t>Mar Roxas for President!!!! Rody Duterte Maniac!!! Ang maniac kagaya ko galit sa kapwa maniac na kagaya mo!!! on... https://t.co/5kfAgguoek</t>
  </si>
  <si>
    <t>@LiaManalac:PPCRV UNOFFICIAL COUNT AS OF 540pm PRESIDENT
Duterte 631,814
Roxas 360,198
Poe 358,596
Binay 216,473
Santiago 71,208
Señeres 935</t>
  </si>
  <si>
    <t>#RadyoPatrol Malakanyang: VP Binay, huli sa balita sa isyu ng kahirapan | Ulat ni Alex Calda, RP43 | via DZMM TeleRadyo</t>
  </si>
  <si>
    <t>Ang laki ng YOLANDA FUNDS. From 4M to 7M in 3 hours ni MAR ROXAS. Meanwhile nasa 12M pa din kay Duterte.</t>
  </si>
  <si>
    <t>Loko yung mama sa foto, naka-LP sign! Yeah! ?? &amp;gt;After campaigning in Pasay City, Binay goes to MOA to buy glasses https://t.co/I43g62tFil</t>
  </si>
  <si>
    <t>Iboboto ko si Duterte or si MDS with no reservations.</t>
  </si>
  <si>
    <t>Senyora!! Kasalanan pa ba to ni Mar Roxas? #SMH https://t.co/QGIOUzoFBW</t>
  </si>
  <si>
    <t>I'm afraid that our domestic politics will rear its ugliness come next week. I possibly cannot worry what's in the mind of the VP Binay.</t>
  </si>
  <si>
    <t>Enrile to raise #Mamasapano issue vs Roxas if admin uses corruption vs Binay https://t.co/DNAHzFk4nz | @MAgerINQ https://t.co/hOnTboCGng</t>
  </si>
  <si>
    <t>Sa mga nognog, nognog din ang tutulong sainyo. Wtf Binay</t>
  </si>
  <si>
    <t>RT @cnnphilippines: Binay: PH gained from APEC meeting https://t.co/T95Wmx8iu9 https://t.co/TM7vBks1ur</t>
  </si>
  <si>
    <t>Tss! Si Mar Roxas mandurugas ba! Hahay. Ginoo na bahala nimo Mar! ??????? https://t.co/Ty2pyALPE6</t>
  </si>
  <si>
    <t>[NATION] 'Don't cheapen the presidency,' Duterte tells Poe's camp https://t.co/MRLZR5EVmQ | via ABS-CBN News</t>
  </si>
  <si>
    <t>Miriam Santiago chooses Bongbong Marcos as her VP and defends the Marcos martial law regime, then says that government corruption must end.</t>
  </si>
  <si>
    <t>A tough battle between Miriam and  #Duterte2016 and Binay's pandaraya will make him win.</t>
  </si>
  <si>
    <t>I hope this won't happen.</t>
  </si>
  <si>
    <t>Sabi ni Binay, mahirap sya. Pag tinanong sa kinurakot, sabi nya madaming mana. Meron bang mahirap na madaming mana? Tanga lang maniniwala.</t>
  </si>
  <si>
    <t>Capiz for Mar! Capiz for Leni! Capiz for LP! #RoxasRobredo  https://t.co/2rBHPtVm5e</t>
  </si>
  <si>
    <t>Binay: Kantot tayo?</t>
  </si>
  <si>
    <t>Ako: Kailangan pa bang sagutin?</t>
  </si>
  <si>
    <t>Alma Moreno for Senator! #PrayForAlmaMoreno</t>
  </si>
  <si>
    <t>Binay, Grace, Mar top TV ad spenders in 2015: Nielsen https://t.co/GgX024LTVQ #Halalan2016 https://t.co/YSCYCSzRVp</t>
  </si>
  <si>
    <t>@Jantheeeee Di ko alam yung na binay hahaha</t>
  </si>
  <si>
    <t>walang dapat kilaanin kay  Binay maninira  lang yan siya magaling balimbing naman bwahahahaha https://t.co/c2BxBquRhB</t>
  </si>
  <si>
    <t>RT @Ian11catudio: nakakabwisit mga tvc nila roxas at binay.</t>
  </si>
  <si>
    <t>Kawawa naman si mar roxas.. Nagmamakaawa na kay grace poe na iatras ang laban.. #kinginakamar #umasakanalang</t>
  </si>
  <si>
    <t>Hi Mar, good morning from Marawi City. #JUSTDONTCHEAT ?????? #Pilipinas2016 #PHVoteDuterte #PHVoteRoxas #PHVote https://t.co/phBzIvHTtK</t>
  </si>
  <si>
    <t>pano naman kaming di maitim at hindi pandak mr binay :(</t>
  </si>
  <si>
    <t>Unity for @MARoxas' ambition? Hindi yan para sa bayan gago @dawende ?? Grace tells Mar: I won't give way https://t.co/1gJrIcECYf #AyawSaDILAW</t>
  </si>
  <si>
    <t>Mar Roxas, you're the ONE!
#Roxas</t>
  </si>
  <si>
    <t>1-800 binay bling hahahaha</t>
  </si>
  <si>
    <t>Trillanes urges public: Don’t vote for Duterte, Binay https://t.co/KepXGDi4X7 #Trillanes
Asong ulol ni abnoy</t>
  </si>
  <si>
    <t>VP Binay goes back to roots for 73rd birthday https://t.co/LnLeW4GLsR https://t.co/hx6mKKIygz</t>
  </si>
  <si>
    <t>RECOVERY ASSISTANCE ON YOLANDA (RAY): DILG's monitoring system on Yolanda. Something former Sec. Mar Roxas has... https://t.co/L0YYMvDgKQ</t>
  </si>
  <si>
    <t>ohfck. MAR ROXAS is slowly climbing. this can't be happening ??</t>
  </si>
  <si>
    <t>So many filipinos thinking what if dayain ni Roxas siya pala mananalo sa huli. That wont happen. Hahaha. Duterte for the win. #DuterteMarcos</t>
  </si>
  <si>
    <t>Kumain si Roxas sa Davao City pero si Mayor Duterte ang nag bayad...????</t>
  </si>
  <si>
    <t>@mejedrozo Hahaha story ni Binay nga episode. ?????</t>
  </si>
  <si>
    <t>#SwitchToMar #RoxasRobredo  https://t.co/s1ysY0m1AE</t>
  </si>
  <si>
    <t>@borgyborgonia1 Hindi naman Ganun ang Bunganga Ni MIRIAM NI MAR ROXAS NI BINAY  NI GRACE POE LALO KY AMBA SENERES RIP</t>
  </si>
  <si>
    <t>AYAW KO SA BASTOS</t>
  </si>
  <si>
    <t>NGAYON SA DZMM: SC press briefing kaugnay sa desisyon kaugnay sa kaso ni Junjun Binay</t>
  </si>
  <si>
    <t>PPCRV Presidential candidate results: (PARTIAL) as of 11:05 p.m.
1 - DUTERTE- 12,294,166
2 - ROXAS-7,533,599
3 -... https://t.co/3nNEr7d9PZ</t>
  </si>
  <si>
    <t>Pekeng bayani, pekeng paninindigan.
Mar Roxas po.</t>
  </si>
  <si>
    <t>Tanginang mar roxas nayan kabanas eh</t>
  </si>
  <si>
    <t>Putangina mo Mar Roxas! Wala ng maniniwala sayo! ????????????</t>
  </si>
  <si>
    <t>wala ng dapat patunayan si VP Binay</t>
  </si>
  <si>
    <t>pinatakbo siguro sya dahil ayaw nilang manalo si Binay https://t.co/pyK7FgI6KH</t>
  </si>
  <si>
    <t>Nabibwiset ako sa tuwing nakikita ko si Mar Roxas. Naaalala ko lahat ng kapalpakan niya sa DILG. ??</t>
  </si>
  <si>
    <t>Mar Roxas is dying to be the president of this country. Rodrigo Duterte is ready to die for this country</t>
  </si>
  <si>
    <t>#DuterteForPresident #Election2016</t>
  </si>
  <si>
    <t>Gagawa umano ng paraan si Pangulong Aquino para maipanalo ang manok niyang si Mar Roxas sa presidential... https://t.co/Bu3hLOUJmk</t>
  </si>
  <si>
    <t>Kahit naman i-endorse ni DJ si Mar Roxas. Nasa inyo pa rin naman yun kung iboboto mo o hindi.</t>
  </si>
  <si>
    <t>#RespectDJPDecisionForMarRoxas</t>
  </si>
  <si>
    <t>"Sino po ibboto nyo? Duterte?"
Lola: definitely not!
"Miriam?"
Lola: sayang siya
"Oh my gosh Roxas po?!"
Lola: why? What's wrong with Roxas?</t>
  </si>
  <si>
    <t>RT @ohhhmyGIE: Naaasar talaga ko sa commercial nung kay binay nyeta ????</t>
  </si>
  <si>
    <t>@News5AKSYON ayan pla dapat ginagawa ng nasa WPP baka baligtarin pa yan at sabihin na kay binay nanaman?</t>
  </si>
  <si>
    <t>#PHVoteBinay - OnlyBinayIsMyTatay</t>
  </si>
  <si>
    <t>RT @Beatriz8alberto: @DZMMTeleRadyo @AlvinRiamon  I do hope Binay is listening. He must be seething with rage. #NotoBinay</t>
  </si>
  <si>
    <t>Back in Yolanda days, Ano ang unang ginawa ni Mar Roxas? Simply, he went there na walang dalang relief goods and... https://t.co/yjRYBMOK1D</t>
  </si>
  <si>
    <t>"@ShutangInaDre: WAG NIYO IBOTO SI BINAY, KAPAG NANALO YAN, MAGDIDILIM ANG BUHAY NIYO! #NogNogHambog"</t>
  </si>
  <si>
    <t>VP Binay in the house @ DL Umali Auditorium UPLB https://t.co/ZJ3sTkNs0G</t>
  </si>
  <si>
    <t>HAHAHAAHAHAHAHAHA grabe sila kay binay!! https://t.co/pSdYKCydCp</t>
  </si>
  <si>
    <t>Maka bwesit si Mar Roxas du GRABE. DESPERADO kaayo mahimong Presidente!</t>
  </si>
  <si>
    <t>Pano kaya kung nanalo nga si Binay
well, shit</t>
  </si>
  <si>
    <t>"I am PCOS Machine and my President is ROXAS and Vice President is LENI ROBREDO." 
#DayaangMatuwid
#DayaanMOVES</t>
  </si>
  <si>
    <t>Puro yabang naman si Binay. ??</t>
  </si>
  <si>
    <t>@rodmagaru naniniwala ba syang inosente si Binay sa mga corruption cases filed against him</t>
  </si>
  <si>
    <t>Kabado na si mar roxas na manalo si duterte. Kasi makukulong ka HAHAHA</t>
  </si>
  <si>
    <t>Gago ka Mar Roxas daang matuwid pa moree</t>
  </si>
  <si>
    <t>PERO DI TULAD NG IBA, MARAMING NAGAWA. Yan si Binay. ?????</t>
  </si>
  <si>
    <t>the candidates are quite good friends in person except Roxas-Binay.</t>
  </si>
  <si>
    <t>The people defending this person are the same people lambasting Binay. Hypocrites.</t>
  </si>
  <si>
    <t>VP Binay denies campaigning in home province Isabela; says "nadala lang sa palakpakan" | via @jv_arcena https://t.co/CyEAuP9NrJ</t>
  </si>
  <si>
    <t>Sorry ahhh. Pero nakakaPUTANGINA yung commercial ni Mar Roxas. Kakabadtrip na!!! ??????</t>
  </si>
  <si>
    <t>Binay: Let’s not judge Iglesia ni Cristo on alleged murder plot https://t.co/QXLaR7lJxq | via INQUIRER</t>
  </si>
  <si>
    <t>Me: Ako si Mar Roxas
Crush: Bkit?
M: Hndi ako nagpapa-awa o sisiga-siga pero kung may kulang, pupunuan ko. Kung may mali pa, itatama ko. ??</t>
  </si>
  <si>
    <t>Mar Roxas proclaimed datu  by Lanao sultanate https://t.co/Vl86DlLVfy via @inquirerdotnet</t>
  </si>
  <si>
    <t>KINGINA SABI NA NGA BA EH ILABAS NYO SI NIALL KUNG AYAW NYONG MAGHASIK NG DILIM SI BINAY https://t.co/9oVQfazIhg</t>
  </si>
  <si>
    <t>Sabe n nga ba. Tara n lng mag mar roxas para no hard feelings ganun din nmn pala mangyayare e. May boto o wala... https://t.co/cVvqLWOxFi</t>
  </si>
  <si>
    <t>@ArawArawKowts @Jimparedes Grabe naman Kay binay ????</t>
  </si>
  <si>
    <t>Someone posted entire Mar Roxas video. I still don't get what the apology was for… O_o</t>
  </si>
  <si>
    <t>Binay as a BSA student</t>
  </si>
  <si>
    <t>Prof: Babagsak ka na sa Accounting!</t>
  </si>
  <si>
    <t>Binay: Wala akong pake</t>
  </si>
  <si>
    <t>Praying for my candidates Mar Roxas, Leni Robredo, Villanueva, De Lima, Hontiveros, mayor Lim, trisha bonoan&amp;amp;all Filipinos around the world</t>
  </si>
  <si>
    <t>VP Binay denies early campaigning. Halloween decors &amp;amp; prominence of the color black is not his doing.</t>
  </si>
  <si>
    <t>kayo kayo na lang nag lolokohan pa kayo, maniniwala pa ko kung yung MMK duterte o binay, :D  #ABSCBNLIARS https://t.co/e0CNiwm9oC</t>
  </si>
  <si>
    <t>RT @MarkSablan: In all fairness sa jingle ni Binay!!! CATCHY AF. While watching #1Mister5Misis.</t>
  </si>
  <si>
    <t>Pakialamero si Binay!! #PiliPinasDebates2016 #DuterteForPresident</t>
  </si>
  <si>
    <t>RT @rgnxvldz: Toni: "Ano ang katangian niyo kung kaya't dapat kayong maging Big Winner?"
Binay: "Nognog, pandak, at laki sa hirap."
????????</t>
  </si>
  <si>
    <t>Only Binay! Is full of shit...</t>
  </si>
  <si>
    <t>Halos nilalait na nya sarili para lang makuha attention ng mga tao</t>
  </si>
  <si>
    <t>Black Propaganda pa more! But you will not definitely stop the change for coming! Itago nyo yan sa bato! DUTERTE TILL THE END</t>
  </si>
  <si>
    <t>Duterte and Santiago. Whyyyyy? ??</t>
  </si>
  <si>
    <t>SC urged to remove Binay as Boy Scouts president https://t.co/zB3xTLevpj</t>
  </si>
  <si>
    <t>sana nag pa chicken joy nalang si binay huhu. cravings</t>
  </si>
  <si>
    <t>@inquirerdotnet @Team_Inquirer hay naku, ganyan naman kayo e. puro negative kapag kay VP Binay tas ang bilis pa 
#OnlyBinayParehoTayo</t>
  </si>
  <si>
    <t>Kabahan na kay Mar Roxas hahabol yan sure</t>
  </si>
  <si>
    <t>@assiprofm Pacman also said that line: Don't be judgmental on Binay.</t>
  </si>
  <si>
    <t>Naku po!! Mukang mahahati boto kay miriam at duterte. HAHAHAHA. Tas nanalo si Poe or Binay noh. Hahahahaha yari!</t>
  </si>
  <si>
    <t>Putangina rinding rindi na ako sa ad ni Binay. Ito nognog na pakyu ????????????????????????????????????????????????????????????????????????????</t>
  </si>
  <si>
    <t>Palibhasa kasi, ang binibigay sa inyo ni Binay, galing sa nakaw. kaya suportado niyo pa rin! ??</t>
  </si>
  <si>
    <t>Ahm.Tito Binay Paano mo nasabing hindi Problema ang Corruption Gayung Isa ito sa mga Dahilan kung bakit... https://t.co/qIy30iNH38</t>
  </si>
  <si>
    <t>RT @itsHannahCrazii: @karlairiberri @shekyshake @nininikka hahahahahaha supporters mi sa party ni binay ??</t>
  </si>
  <si>
    <t>PPCRV Presidential candidate results: (PARTIAL) as of 11:05 p.m.
1 - DUTERTE- 12,924,166
2 - ROXAS-7,533,599
3 -... https://t.co/pqOHUwpp0V</t>
  </si>
  <si>
    <t>YUNG CHIWIBOLS KO! NAG-IINIT ULO KO KAY BINAY. 5'6 AKO. PANDAK AKO?! PANDAK?! APAKAN KITA EH!</t>
  </si>
  <si>
    <t>They measured #MarRoxas against the values they uphold: Country Above Self #UndecidedNoMore #SwitchToMar #PHVoteMar https://t.co/UYyQARfLkQ</t>
  </si>
  <si>
    <t>Anti-Du30 ads, rumors of wrong results from pcos machines, and now 3 days before elections Mar and Poe MAY team up? What is happening? ??</t>
  </si>
  <si>
    <t>natatawa na lang ako dun sa mga comment na si Binay at si Mar ang iboboto nila. nakakaawa HAHAHA</t>
  </si>
  <si>
    <t>THE STANDARD: UPDATE: Preparation for 2nd presidential debate cited as reason why Binay cut short his campaign in Ilocos.</t>
  </si>
  <si>
    <t>NW: Wanted President. Hosted by Mel Tianco with the applicant for Presidential Election, Mar Roxas.
#WantedPresident 
#BoycottABiaSCBend</t>
  </si>
  <si>
    <t>TANG INA MO #antoniotrillanes ! Sobrang bulok mo kasi kaya papansin ka na lang! Inggit ka lang kay du30! #pakyu! @TrillanesSonny</t>
  </si>
  <si>
    <t>Kala ko si binay haha</t>
  </si>
  <si>
    <t>[NATION] Binay gets American political strategists https://t.co/YFAMgWyDCW | via ABS-CBN News</t>
  </si>
  <si>
    <t>2015/11/22 01:18 PHT #trndnl https://t.co/dRwxiUtCOV</t>
  </si>
  <si>
    <t>Putangina nyo beastmode ako ngayon kaya nag-online ako. Beastmode ako dahil sa paninira nila kay Mayor Duterte</t>
  </si>
  <si>
    <t>#RadyoPatrol Malakanyang: VP Binay, huli sa balita sa isyu ng kahirapan | Ulat ni Alex Calda, RP43</t>
  </si>
  <si>
    <t>With the recent airing of an anti-Duterte ad which was paid by Trillanes, this is becoming more true. #MIRIAM2016  https://t.co/aKO0FbAeoU</t>
  </si>
  <si>
    <t>Mahahati kasi mga boto ni Miriam and other presidential candidates tapos mananalo si Binay =(</t>
  </si>
  <si>
    <t>Patunayan muna ng PDI na solid ang proof nila against kay VP Binay  #OnlyBinayMagAangatSaTacloban</t>
  </si>
  <si>
    <t>Mirrians knows those money mar,binay,duterte/cayetano moneys using was all by corrupt so she won't use any money for her to be president.</t>
  </si>
  <si>
    <t>I'm undecided who to support. Binay is definitely dead last for me, Mar is such a hard sell - considering his blunders.</t>
  </si>
  <si>
    <t>The Senate Blue Ribbon Committee showed the mountainous evidence against VP Binay v. Binay's several pages of replies. #PoliticsPH</t>
  </si>
  <si>
    <t>VP Binay: I did file an affidavit of sinumpaang salaysay.</t>
  </si>
  <si>
    <t>Kabuwisit yung commercial ni Mar Roxas ??????????</t>
  </si>
  <si>
    <t>Binay: Aquino years a lost opportunity - Rappler https://t.co/Nb4YbYKpIW</t>
  </si>
  <si>
    <t>How would you react if you voted for DU30 and the receipt show Mar Roxas? #Elections2016</t>
  </si>
  <si>
    <t>Mukhang tanga si Binay!!! That's all. #PiliPinasDebates2016 #PHVoteSantiago #MIRIAM2016 #SiMiriamAngSagot</t>
  </si>
  <si>
    <t>Ang desperado neto ni Binay. Puro paninira. Kabwiset</t>
  </si>
  <si>
    <t>Mar Roxas: Hindi ako madrama,di ako paawa, di ako pasiga siga. 
Binay and Duterte: DI KAMI NAGPAPARINIG! Hahahahah ??</t>
  </si>
  <si>
    <t>Jusko Binay, isa ka rin ??</t>
  </si>
  <si>
    <t>They should have answered Yes nang mamatay na si Binay hahahaha</t>
  </si>
  <si>
    <t>GRACE POE DAKILANG TANGA HAHAHAHAHAHHAHHAHAHAHA!</t>
  </si>
  <si>
    <t>Panoorin natin nang malaman natin ang mga  plano ni Mar Roxas para sa Pilipinas ! #RoxasRobredo #MarwithaPlan https://t.co/erW0s4xFKs</t>
  </si>
  <si>
    <t>#TV5Aksyon | Umani rin ng batikos mula sa ilang muslim ang pag-proklama ng Lanao Sultanate kay L-P Standard Bearer Mar Roxas bilang Datu.</t>
  </si>
  <si>
    <t>Laptrip yung bagong ads sa tv na patama kay binay. Sino kaya nag pagawa non? Hahahahahaha</t>
  </si>
  <si>
    <t>Spin doctors of Mar Roxas are now into "DEMOCRACY vs DICTATORSHIP" tactic. Democracy's an overabused word in the country. We need discipline</t>
  </si>
  <si>
    <t>Disinformation sa cash aid program, kinondena ni Binay https://t.co/H1Fz5ZwhQf | via Balita Newspaper</t>
  </si>
  <si>
    <t>Binay says the Aquino administration had promised to end poverty but six years after, the number of the poor is even greater  #VotePH2016</t>
  </si>
  <si>
    <t>Remember Duterte said? Roxas is a WEAK LEADER!</t>
  </si>
  <si>
    <t>#EnoughSaid https://t.co/1IkPvV7qpS</t>
  </si>
  <si>
    <t>Pls vote binay ?? https://t.co/m7SZaLrotD</t>
  </si>
  <si>
    <t>"Kung nagpasok ka ng contraband sa airport, paano naging problema ng gobyerno yon?" - Mar Roxas #LaglagBala Pano kaya pag naging Pres. 'to???</t>
  </si>
  <si>
    <t>Ang daya eh. Binay nalang yung lalagyan sa 7-11. No choice eh.</t>
  </si>
  <si>
    <t>RT @RacheCindy: Seen Mar Roxas here in AATF Complex Imus, Cavite. #marroxas</t>
  </si>
  <si>
    <t>Ukinamo, LP standard loser Mar Roxas! Sinong tangang ofw ang magaaksaya ng panahong magdala ng bala sa airport? Ginagago mo ba kami?</t>
  </si>
  <si>
    <t>Binoto niya daw si Duterte pero yung lumabas daw si MAR ROXAS??</t>
  </si>
  <si>
    <t>@marizbalansin @AngKatanunganKo May mali ka din, may mali din si poe, binay, miriam, walang kandidatong walang mali ??</t>
  </si>
  <si>
    <t>mag silbi ka nalang sa simbahan mrs. Poe.  #PiliPinasDebates2016</t>
  </si>
  <si>
    <t>Mar Roxas really has a terrible PR team. #Eleksyon2016</t>
  </si>
  <si>
    <t>@nickobalala Di porket  inampon si Grace Poe ng Pilipino it means Pinoy na rin siya #NoToPoe #binay2016</t>
  </si>
  <si>
    <t>Handa na akong maging Binay mamaya ????????? #NogNog @ Tagkawayan, Quezon… https://t.co/Q74NOUX6nF</t>
  </si>
  <si>
    <t>walang pamilya sa buong pilipinas ang hindi natamaan ng droga - Mar Roxas</t>
  </si>
  <si>
    <t>#DaangMatuWEED</t>
  </si>
  <si>
    <t>#MinionsPartyList https://t.co/vlPrWPZ0fS</t>
  </si>
  <si>
    <t>Ang kapal nung isang org na nag-iisip na agad ng ikakaso kay PNoy pagbaba niya sa puesto pero walang say sa kulimbat ni Binay.</t>
  </si>
  <si>
    <t>#SalamatMar, Grace, MDS, for fighting the good fight! Binay, pakyu pa rin.</t>
  </si>
  <si>
    <t>ok lang si Duterte wag lang si Roxas.</t>
  </si>
  <si>
    <t>@hydroxideee yan si carlo. Di tulad ni binay, wala pang nagagawa!! HAHAHAHAHAH</t>
  </si>
  <si>
    <t>From "nognog, pandak, laki sa hirap" to "Only Binay" real quick hahahaha!!!</t>
  </si>
  <si>
    <t>Naghahanap ng away si binay. Hahaha</t>
  </si>
  <si>
    <t>Madaya talaga. Sakim sa power si Mar Roxas eh. Walang kwenta</t>
  </si>
  <si>
    <t>That Only Binay ad, lol ?? poor binay for receiving so much hate.</t>
  </si>
  <si>
    <t>Sinungaling daw si Honey!! -&amp;gt;&amp;gt; Trillanes: Sinungaling ang TV ad ni Binay! https://t.co/dfqqvNyHAC</t>
  </si>
  <si>
    <t>if mar roxas wins, wala nang traffic, marami nang trabaho, marami nang lugar na pwedeng tirhan. kasi halos lahat aalis na ng bansa.</t>
  </si>
  <si>
    <t>Nag tataka talaga ako kung bakit black yung background ng mga commercial ni binay e</t>
  </si>
  <si>
    <t>Duterte overtakes Poe in class E. Now dominates Class D &amp;amp; E (95% of voters). Traditional media blind or refuses to report.</t>
  </si>
  <si>
    <t>#PHVoteDuterte</t>
  </si>
  <si>
    <t>WAG NIYO IBOTO SI BINAY, KAPAG NANALO YAN, MAGDIDILIM ANG BUHAY NIYO! #NogNogHambog</t>
  </si>
  <si>
    <t>pls ayaw mo'g boto ni binay, mar, poe ug bong2x hahaha</t>
  </si>
  <si>
    <t>Tsss! Ba't di niyo ilagay to sa ad na yan "Bakit dahil kay Binay, nauubos ang pera ng bayan?" ???? #jusq</t>
  </si>
  <si>
    <t>Pag sure binay!</t>
  </si>
  <si>
    <t>Kala ko horror na commercial, campign ad pala ni Binay hahaha</t>
  </si>
  <si>
    <t>Duterte's leading now. If by morning Roxas suddenly ranks 1st I will lose my shit. Really.</t>
  </si>
  <si>
    <t>If Mar Roxas will win. the purge will be begin #DayaangDILAW ??</t>
  </si>
  <si>
    <t>kung si Binay, pinipilit nya na itinakwil ni Poe ang pagka pilipino nya. ikaw, pinipilit mong mahalin k ng taong alam mong di nya kaya.</t>
  </si>
  <si>
    <t>Buti nalang kahit nandaya si mar roxas , totoo padin ang resulta ???? du30</t>
  </si>
  <si>
    <t>Mar : tinabla ako ni Grace..</t>
  </si>
  <si>
    <t>pnoy/Trillanes : haha so shut up nalang.</t>
  </si>
  <si>
    <t>#ShutUpNaLangSeries</t>
  </si>
  <si>
    <t>THE MANILA TIMES Headlines [Saturday - 11.14.15]:</t>
  </si>
  <si>
    <t>-Gun permits suspended</t>
  </si>
  <si>
    <t>-Binay: Let’s set aside politics</t>
  </si>
  <si>
    <t>-‘Jet... https://t.co/LU5kaIp4Lj</t>
  </si>
  <si>
    <t>Birthday wish ko kay Binay? Pumuti siya ng Redford White level para di na magamit ang kaitiman sa paawa story niya! https://t.co/bqG45xdon9</t>
  </si>
  <si>
    <t>RT @cnnphilippines: Supreme Court upholds CA decision on Junjun Binay's case https://t.co/teNnjqJnmu https://t.co/awdEI5xI85</t>
  </si>
  <si>
    <t>Naririndi ako sa boses neto ni Mar Roxas. ????</t>
  </si>
  <si>
    <t>How did that #DayaangDILAW person namely Roxas came to Second? Srsly?? #BilangPilipino #Halalan2016</t>
  </si>
  <si>
    <t>Puta tigilan nyo na yang commercial ni binay! Kairita mukha ni kuya! Ang plastic ay! Hahahaha</t>
  </si>
  <si>
    <t>"Kaun Na!" VP Binay initiates boodle fight-inspired lunch in Abuyog, Leyte. #BilangPilipino | via @mongualvez https://t.co/NEgg9Cq9uM</t>
  </si>
  <si>
    <t>RT @annricxx: No, probably bcoz of her pathetic side. Using all the X-HM to promote? DAIG PA NYA SI MAR ROXAS SA PROMOTION! ???? https://t.co…</t>
  </si>
  <si>
    <t>#UNTVRepaso2015 CA dismisses Junjun Binay’s petition against Ombudsman suspension order [2-11-2015] [NY-A1590]</t>
  </si>
  <si>
    <t>Despite INC supporting Marcos, it impresses me how Leni is still within reach of Marcos. Haboool pls #RoxasRobredo ??</t>
  </si>
  <si>
    <t>Daang Matuwid o Daang Matuwad? LMAO  DUTERTE O NOTHING</t>
  </si>
  <si>
    <t>With Vice President Jejomar Binay https://t.co/qQfKPwm3d5</t>
  </si>
  <si>
    <t>Binay: Slow rehab a ‘mgm’t disaster’ https://t.co/DAktyM8AW2</t>
  </si>
  <si>
    <t>President Aquino &amp;amp; Mar Roxas, you've just shown us that you are the true enemies of democracy and the Real Dictator.
#LunetaDuterteCayetano</t>
  </si>
  <si>
    <t>RT @IamVMark: Baka makapasok yung Only Binay sa Top 10 ny MYX Chart ??????</t>
  </si>
  <si>
    <t>Viral: VP Binay seen giving out envelopes during rally, accused of vote-buying: Vice President and Quezon prov... https://t.co/T5eGOl2CQK</t>
  </si>
  <si>
    <t>Aye aye duterte-roxas!!!!</t>
  </si>
  <si>
    <t>Pangalawa si ROXAS??? Masaya na ako dahil nanguna si DUTERTE EH, 2nd si Roxas? This is not acceptable! Miriam sana! https://t.co/s2B8i2BDje</t>
  </si>
  <si>
    <t>VP Binay: Sex tayo mamaya?</t>
  </si>
  <si>
    <t>Me: Hindi kaya ng health ko.</t>
  </si>
  <si>
    <t>This article has negative slant over Mar Roxas' appearance @v_vangogh @assiprofm @Paulelli @mgvtrb @cocoy https://t.co/VEtvGiKSNL</t>
  </si>
  <si>
    <t>#ItuloyAngDaangMatuwid Mar Roxas Leni Robredo #RoxasRobredo  https://t.co/JHazpgjEEJ</t>
  </si>
  <si>
    <t>Wag bomoto sa cheater. Mar Roxas, boooo ??????</t>
  </si>
  <si>
    <t>Describe Mar Roxas in 3 words</t>
  </si>
  <si>
    <t>06-12-15
Despite VP Binay's piling allegations on corruption, he's name is undeniably strong; a threat to Presidency.</t>
  </si>
  <si>
    <t>Walang kasalanan si Binay sa paghihirap ng bawat indibiduwal sa lipunan, dahil yan sa KATAMARAN nyo po! Puro kayo... https://t.co/06nmZY5I95</t>
  </si>
  <si>
    <t>@MJcayabyabINQ @inquirerdotnet  Magiging Binay na ang mga taga Makati. #OnlyBinayInMakatiSanKaPa</t>
  </si>
  <si>
    <t>Where will Poe get the 1B for OFWs &amp;amp; the others they promised in previous debates. Which sector will get a budget cut? #PiliPinasDebates2016</t>
  </si>
  <si>
    <t>So Jejemar Binay said that a teacher can't rule a nation? Stupid. Overflowing stupidity. Can someone send him back to school? ??</t>
  </si>
  <si>
    <t>Imposible talagang di mo marinig yung 3 letters na 'FPJ' kay Grace Poe eh.</t>
  </si>
  <si>
    <t>Madami man kasong sinampa sa kanya pero hindi ito ang magiging dahilan para masira ang tiwala ko kay VP Binay.</t>
  </si>
  <si>
    <t>Its not about Mr. Binay, Its about what he wears. A boyscout uniform, but still afraid of mud? Wtf https://t.co/nMnHdUxwXu</t>
  </si>
  <si>
    <t>Ayaw niyo nalang direstuhin</t>
  </si>
  <si>
    <t>Sex</t>
  </si>
  <si>
    <t>Fuck</t>
  </si>
  <si>
    <t>Kantot</t>
  </si>
  <si>
    <t>Nandito na si Chito si Chito Miranda sumonod naman si Wally si Wally Bayola.</t>
  </si>
  <si>
    <t>Slap me Binay</t>
  </si>
  <si>
    <t>#RoxasRobredo #UndecidedNoMore https://t.co/jyxxSn9qNs</t>
  </si>
  <si>
    <t>Hindi na tayo muling makakaranas ng kagutuman dahil VP BINAY bibigyan ito ng solusyon!</t>
  </si>
  <si>
    <t>May nagsabi sakin:</t>
  </si>
  <si>
    <t>Maka Binay ako kasi kahit kurap yun maraming nagagawa. Mayron bang hindi kurap? Plastik mga yun..</t>
  </si>
  <si>
    <t>#respectopinions</t>
  </si>
  <si>
    <t>Yan nanaman yung kairitang ad ni Binay??</t>
  </si>
  <si>
    <t>Ang daming alam ni Mar Roxas sa Commercial! ??</t>
  </si>
  <si>
    <t>Personally, I'd rather have Sen. Miriam than Duterte. People hype more than they think. They don't know the implications of such leadership.</t>
  </si>
  <si>
    <t>ang drama pota hahahahahahhaa — mas madrama pa si Binay. hahahahahah https://t.co/d381ym32it</t>
  </si>
  <si>
    <t>May bago nanamang commercial si Binay grabe -_-</t>
  </si>
  <si>
    <t>They never explained why the VCMs are printing Roxas' name when infact the voters shaded Duterte!! https://t.co/84AwIA6G5j</t>
  </si>
  <si>
    <t>RT @mbellsonaq: VP Jejomar Binay is 'ascending,' according to Senator Juan Ponce Enrile @manila_bulletin https://t.co/Is0ERuqX5p</t>
  </si>
  <si>
    <t>Hahhaa.. BLACK LADY referring to NANCY BINAY #GGVHahaHalloween</t>
  </si>
  <si>
    <t>Wag lang manalo ang trapo and an ignorant fool (binay and duterte) ok na..</t>
  </si>
  <si>
    <t>roxas-robredo and #gracepoe = cojuangco-aquino protectors</t>
  </si>
  <si>
    <t>#philippines #eleksyon2016 #halalan2016</t>
  </si>
  <si>
    <t>isnt it weird that Binay brags about Makati for his presidential campaign when that was 6yrs ago?what did he do when he was a VP?!</t>
  </si>
  <si>
    <t>Hinahamon tlga ni Mar Roxas ang mga Emilio Aguinaldo! ??????????????</t>
  </si>
  <si>
    <t>Will not vote:</t>
  </si>
  <si>
    <t>1. Mar Roxas</t>
  </si>
  <si>
    <t>2. Jejomar Binay</t>
  </si>
  <si>
    <t>3. Ping Lacson</t>
  </si>
  <si>
    <t>4. Tolentino</t>
  </si>
  <si>
    <t>5. Villanueva</t>
  </si>
  <si>
    <t>Roxas calls Binay ‘Denial King’ - Read: https://t.co/hbwxtUhlb3 #BeFullyInformed https://t.co/NkTgxEWauz</t>
  </si>
  <si>
    <t>Roxas, so desperate to win, tries to get Poe to his side, thinking that it is a battle between him and Duterte</t>
  </si>
  <si>
    <t>Duterte just told hoards of media people to go out of his precinct. Meanwhile, Mar Roxas smiles while holding his receipt. #samplesofdeceny</t>
  </si>
  <si>
    <t>Kaya itong sina APC at Koko na nag-expose kay Binay, eto unwittingly diverting attention from him thru Duterte.</t>
  </si>
  <si>
    <t>"...pero di tulad ng iba, maraming nagawa. Yan si Binay."
^LUZZZEH! ??</t>
  </si>
  <si>
    <t>Just can't accept na si Binay ay pang-apat. Mas bagay kay roxas yon eh #BilangPilipino #Duterte2016 #DuterteForPresident #DuterteTillTheEnd</t>
  </si>
  <si>
    <t>Yeah. Mar Roxas is correct this is a fight between him &amp;amp; Duterte.</t>
  </si>
  <si>
    <t>i dunno about in the NCR but n r place there is pro &amp;amp; anti r clashing.</t>
  </si>
  <si>
    <t>MAR ROXAS!!! IKAW ANG PINAKABOBONG POLITIKO SA BALAT NG LUPA! BOBO NA TANGA PA! PURO KA SALITA! NAKABILI KA NA SIGURO NG DRUGS SA DAVAO NOH?</t>
  </si>
  <si>
    <t>Statement of Mar Roxas on the withdrawal of candidacy of Manny Roxas | @trish_roque https://t.co/NVlcWRscxN</t>
  </si>
  <si>
    <t>Nakakairita yung ad ni Binay. HAHAHA. Only Binay. Nognog. Pandak. Neggy. Hahahaha</t>
  </si>
  <si>
    <t>Letse Binay wag mo kaming gawing nognog! ??</t>
  </si>
  <si>
    <t>@inquirerdotnet @NCorralesINQ wag kang mamatakot kay VP Binay Matakot kay Duterte</t>
  </si>
  <si>
    <t>#OnyBinayInMakatiSanKaPa</t>
  </si>
  <si>
    <t>Grabe na sila kay binay.  https://t.co/72mTulQAsy</t>
  </si>
  <si>
    <t>"8 million students will be sitting inside a classroom (at the end of PNoy's term)" - Mar Roxas #MBHotSeat</t>
  </si>
  <si>
    <t>@benjiecbrl badtrip ung dalawang mar sa mundo. marlou at mar roxas haha</t>
  </si>
  <si>
    <t>Mar Roxas visits vote-rich Pangasinan again  @PhilippineStar @PhilstarNews</t>
  </si>
  <si>
    <t>Mar Roxas pa more!!!</t>
  </si>
  <si>
    <t>Only Binay..</t>
  </si>
  <si>
    <t>ULUUUUUUUULLLL!!!</t>
  </si>
  <si>
    <t>This is intense! Oh si Binay na naman ang topic. Grabe ka Binay ah kahit hindi ka kasali sa debate. #PiliPinasDebates2016</t>
  </si>
  <si>
    <t>Gwapo ka sana binay kundi ka lang pangit talaga bwiset ka panira ka lagi sa TV namin lakas mo makaextra #NogNogHambog</t>
  </si>
  <si>
    <t>Roxas? 2nd? Mas tanggap ko pa siguro kung Duterte at MDS nag aagawan sa pwesto.</t>
  </si>
  <si>
    <t>@mbellsonaq @manila_bulletin sobrang laki ng tiwala nmin para sayo VP Binay.</t>
  </si>
  <si>
    <t>Si Mar Roxas? Patawad. Taenang ina nya!</t>
  </si>
  <si>
    <t>GG na Si Mar Roxas ????</t>
  </si>
  <si>
    <t>Anyway ganun nga rin pala pag si Binay mismo iniinterview, puro fail din mga sagot. Anong ieexpect sa UNA kung yung president mismo.... lol</t>
  </si>
  <si>
    <t>Si Duterte kaya nyang gawin in 3 months.</t>
  </si>
  <si>
    <t>Si Poe kaya nyang gawin in 1 month.</t>
  </si>
  <si>
    <t>Si Samara kaya niya in 7 days may... https://t.co/goJfBrSG8f</t>
  </si>
  <si>
    <t>Huy jusko. Neknek mo BINAY!</t>
  </si>
  <si>
    <t>@MRYCRLS Ask what? Magkano sahod nyo? tatanggalin kayo ni mar roxas or what? How fucking stupid is that give me specific answers.</t>
  </si>
  <si>
    <t>@GetteItOn Oooops Binay.. I'm sorry lara.. ??</t>
  </si>
  <si>
    <t>#Binay 's ad is ridiculous. All it brags were his past achievements in Makati. But truth is ngayong VP na siya wala naman nagawa #justsaying</t>
  </si>
  <si>
    <t>RT @sizzlingbubbles: @LykaVee @DiKukurap Milagro naman hinihingi mo, girl... Gusto mo mahiya yung walang hiya??? Si Binay yan no! Di uso hi…</t>
  </si>
  <si>
    <t>Bakit andaming inis kay Mar Roxas?  Hahah</t>
  </si>
  <si>
    <t>Puro kayo anak ni bong bong, nandyan naman ankmak ni binay hahahaha</t>
  </si>
  <si>
    <t>Roxas: Duterte will shut down Congress. What does he mean- isn’t that dictatorship? He can only do that by repealing the Constitution</t>
  </si>
  <si>
    <t>Regine Velasquez Alcasid to Mar Roxas.</t>
  </si>
  <si>
    <t>Binay? Nah. :)</t>
  </si>
  <si>
    <t>Only Binay. Hahahaha potangina</t>
  </si>
  <si>
    <t>Nakakagigil tong Mar Roxas na to. Harap harapan na ang kakapalan ng mukha. #AyawSaDILAW</t>
  </si>
  <si>
    <t>Yes lakas ng PR in the fair better than binay https://t.co/crqmCPwJpy</t>
  </si>
  <si>
    <t>Binay or Duterte:Are U voting FOR THE LESSER OF 2 EVILS? Choosing the lesser of two evils is still choosing evil. https://t.co/As38dlW4Ay</t>
  </si>
  <si>
    <t>Nakakabadtrip naman tong commercial ni binay ! namo kang negro ka ah HAHAHAHA</t>
  </si>
  <si>
    <t>RT @KuchingKing888: Mar Roxas is a NUISANCE CANDIDATE! #NoToMarRoxas</t>
  </si>
  <si>
    <t>Sorry Binay. Este Eduardo. Hahaha. Talo! #PSYWhistleblower</t>
  </si>
  <si>
    <t>YUNG GINAGAWANG KALSADA SA MAKATI SA ARNAIZ AVE PAKITAPOS NA AGAD PLS LANG ARAW ARAW ANG HIRAP BUMYAHE BINAY PAKIBILISAN YON IBOBOTO KITA</t>
  </si>
  <si>
    <t>hindi dilaw ang kulay ng Pilipinas Mar Roxas</t>
  </si>
  <si>
    <t>we have to protect our VOTES first</t>
  </si>
  <si>
    <t>Tanginis si Mar Roxas na naman! Ano to every 5 minutes?!</t>
  </si>
  <si>
    <t>Kakainis commercial ni binay</t>
  </si>
  <si>
    <t>That interview of Binay just now is a booooooo! Set an example please.</t>
  </si>
  <si>
    <t>Beachfront while waiting for #RoxasRobredo bus https://t.co/sNpJgGFHBE</t>
  </si>
  <si>
    <t>RT @TheBlacksGlobal: YES! Indeed that Daniel Padilla is a millionaire actor befor Mar Roxas by the way. ??</t>
  </si>
  <si>
    <t>@imdanielpadilla  ?? https://t.c…</t>
  </si>
  <si>
    <t>The question is not whether Binay is bad but whether he will be badder via @rapplerdotcom https://t.co/XMjhsAPnuo</t>
  </si>
  <si>
    <t>HULING DQ CASE VS POE GALING SA KUMPARE NI BINAY</t>
  </si>
  <si>
    <t>https://t.co/xQYckrDVBI</t>
  </si>
  <si>
    <t>Whose side are you on for todays debate? #PHVoteSantiago #PHVoteDuterte #PHVotePoe #PHVoteRoxas #PHVoteBinay</t>
  </si>
  <si>
    <t>More @RRD_Davao talks shit, more TURN-OFF siya!
At bababa #PHVoteDuterte ratings until @SenGracePoe will be backed by INC to #PHVotePoe WIN!</t>
  </si>
  <si>
    <t>@_stephispano Kaya nga daw "Kay Binay gumanda ang buhay".</t>
  </si>
  <si>
    <t>@underscorenjh @questionMAAARK Binay is tainted with corruption issues Leni is not.</t>
  </si>
  <si>
    <t>@amitalegaspi @gmanewsbreaking madali lng para ky Binay ang makipag usap sa mga tao dahil alam pano maging mahirap. #OnlyBinayNangabakIlocos</t>
  </si>
  <si>
    <t>Hakutan sa bukidnon c/o Poe. Naaksidente ang isang bus, buti walang sakay. T.T
#Poe2016 #Halalan2016 #Election2016 #Poe #GracePoe</t>
  </si>
  <si>
    <t>Alam ko na papel ni Mar Roxas sa Politics: MAG GIVE WAY</t>
  </si>
  <si>
    <t>.sandromarcos7, PaoloRoxasPH and BrianPoeLl exchanged good luck tweets with one another on #Eleksyon2016. https://t.co/7agiJeVHWE</t>
  </si>
  <si>
    <t>"Hindi ko lulubayan si BP Binay" - Trillanes 
#VicePresidentiablesDebate</t>
  </si>
  <si>
    <t>Ombudsman upholds criminal charges vs VP Binay, son https://t.co/B9LttaKYbi https://t.co/sGA5VyJdqL</t>
  </si>
  <si>
    <t>Some people (Mar Roxas &amp;amp; company) let others (Trillanes) do the dirty work so that they can pretend to keep their hands immaculate &amp;amp; clean.</t>
  </si>
  <si>
    <t>Don't worry Binay presidente ka pa rin naman</t>
  </si>
  <si>
    <t>ng BOYSCOUT. LOL</t>
  </si>
  <si>
    <t>@jabjimenez Did Mr.Enriquez break d rule when he allowed @VPJojoBinay to rebut @MARoxas rebuttal re: Makati ng Binay? #PiliPinasDebates2016</t>
  </si>
  <si>
    <t>yung words na "may nagawa na" at "may magagawa pa" ay tantamount sa pagiging corrupt nya. yaman diba? daming commercial. Only Binay</t>
  </si>
  <si>
    <t>VP Binay: Increase the productivity of our farmers. They are 30% of the population, but the are the poorest.</t>
  </si>
  <si>
    <t>Ang yaman talaga ni Binay. May Bagong Ad oh! Only Binay HAHAHA!</t>
  </si>
  <si>
    <t>Binay Commercial = TV OFF !!!!!</t>
  </si>
  <si>
    <t>"Do you collect stickers for the planner?"
"Hindi ko function yan." - VP Binay</t>
  </si>
  <si>
    <t>@ofrin02 pte sa jollibee magkakamay? Binay pls!????</t>
  </si>
  <si>
    <t>Binay is like Ponzi scheme.. @VPJojoBinay https://t.co/kK9ZQWDeyk</t>
  </si>
  <si>
    <t>After the debate, who will you vote? I assumed you all hate Binay.</t>
  </si>
  <si>
    <t>Ayaw nila pagusapan si Binay. Jusko</t>
  </si>
  <si>
    <t>RT @raggster: So I guess we netizens think the world of Binay, Tolentino, and the Romualdezes for attending the Yolanda commemoration, righ…</t>
  </si>
  <si>
    <t>RT @Puckyouh: Wth ' Only Binay ' trend is hilarious. I'm not tanga nognog.</t>
  </si>
  <si>
    <t>Baka sa susunod life story naman ni mar roxas. #ABSCBNIRRESPONSIBLE  https://t.co/3iHRVZNOO2</t>
  </si>
  <si>
    <t>So who is the best comedian in the Philippines? Michael V, Vice Ganda or Mar Roxas? ??</t>
  </si>
  <si>
    <t>SC says Junjun Binay’s petition already moot, should be dismissed https://t.co/mVZAGaZ087 https://t.co/cpsW41wo1c</t>
  </si>
  <si>
    <t>Who are the Nognog? Pandak? Laki sa hirap? Aren't those the people VP Binay stole monies from? #politicsph</t>
  </si>
  <si>
    <t>RT @JGMX12: @jabjimenez @assiprofm Marcos and Binay have the wrong idea then. They clearly believe that it's the public who should serve th…</t>
  </si>
  <si>
    <t>Ruling sa suspensiyon kay Binay, ilalabas ng SC https://t.co/QmvX8lbjAh</t>
  </si>
  <si>
    <t>Mar Roxas's calls for unity against Duterte a sign of desperation - Get Real Post https://t.co/qvVg7p1TOc</t>
  </si>
  <si>
    <t>Though I can't vote.My vote is for Poe-Robredo.Both a Mother.And a mother cares for everyone. @SenGracePOE #PiliPinasDebate2016 #Halalan2016</t>
  </si>
  <si>
    <t>Binay: ‘This is the eve of our freedom from poverty’ by @maracepeda https://t.co/adLAgQt8vC</t>
  </si>
  <si>
    <t>Nakakainis ang tv ads ni Binay!!!!!!!!!!!!!!!!!!!!!!!!!!!!!!!!!!!!!!!!!!!!!!!</t>
  </si>
  <si>
    <t>Binay camp downplays Senate report about partial investigation on corruption allegations against Binay and his son. https://t.co/TLwL3t4YX1</t>
  </si>
  <si>
    <t>Roxas , Poe , Binay and Duterte are for Miriam So why not vote for her? #YouthForMiriam</t>
  </si>
  <si>
    <t>Freakin mar roxas on the move ?? #Election2016</t>
  </si>
  <si>
    <t>sayang di namin naabutan si grace poe ??</t>
  </si>
  <si>
    <t>#OTWOLHappyTimes</t>
  </si>
  <si>
    <t>@ajbayato korak. Kauuwi ko lang tapos pagbukas ko ng tv yun agad? #BINAY KAINIS</t>
  </si>
  <si>
    <t>wag kayong mag conclude baka pag nanalo si binay nganga kau sa kakagnyan nyo</t>
  </si>
  <si>
    <t>Hindi pa rin ako makamove on sa kapalpakan ni Mar Roxas et al. I mean who the fuck thought of that stunt?</t>
  </si>
  <si>
    <t>Binay camp: More Pinoys became poor under Aquino government https://t.co/N5CKZfMgv3 #BilangPilipino</t>
  </si>
  <si>
    <t>@danikyte talaga, manalo na kung sino, wag lang si poe/binay :))</t>
  </si>
  <si>
    <t>RT @arielustre: I still prefer Miriam Santiago than Duterte. Him being so indecisive is not a good trait especially when you're running for…</t>
  </si>
  <si>
    <t>Nangunguna si Duterte. ???????????? Pero dahil nasa Administration si Mar. Dadayain yun at si Roxas ang mananalo. HAHA. Hustisiya naman please.</t>
  </si>
  <si>
    <t>@azeegraphy go binay!!</t>
  </si>
  <si>
    <t>Binay's nognog ad is predictable. He makes it all about class struggle but comes off as desperate. Shame, shame.</t>
  </si>
  <si>
    <t>Bat si Mar Roxas pangalawa? ??</t>
  </si>
  <si>
    <t>Bakit mo iboboto si binay? Kasi pinagbibintangan siya ng Hindi niya ginawa?</t>
  </si>
  <si>
    <t>Dictator Marcos &amp;amp; Binay have proven leadership but my gosh , all that plunder.  Even Binay 's alleged corruption  https://t.co/xkUu9yEL0M</t>
  </si>
  <si>
    <t>@mialouisegalope ang comments sa anak ni binay baaaaa grabe ????????</t>
  </si>
  <si>
    <t>@_annikareyes hahhaahaha binay mo mukha mo!!! Seen</t>
  </si>
  <si>
    <t>Binay, self pity pa more. Ikaka-panalo mo yan #nognog #pandak #sinoangumaawaysayoconfusedako</t>
  </si>
  <si>
    <t>@pnppro1 @PNPLUPPO Conducted Area Security during the Visit of VP Binay and his company https://t.co/AwHpWnNEQk</t>
  </si>
  <si>
    <t>JUST IN - LP standard bearer Mar Roxas to issue a statement Tuesday. His spokesman Barry Gutierrez declined to elaborate @PhilippineStar</t>
  </si>
  <si>
    <t>ANG MAYABANG NA BINAY....... https://t.co/3nmHM1JlKX</t>
  </si>
  <si>
    <t>BINAY AD AGAIN -_- #FPJAPResbak</t>
  </si>
  <si>
    <t>This is a democratic country. So bkit kyo nagagalit na si Mar Roxas ang inendorse ni Daniel. Pinipilit ba nya kyo na si Mar ang piliin nyo?</t>
  </si>
  <si>
    <t>Binay tells One Cebu-UNA GenAss attendees he will open a satellite Malacañang here | #cebuvote2016 #BilangPilipino https://t.co/3wdYoJiYhX</t>
  </si>
  <si>
    <t>People scandalized by the Duterte attack ad but are not scandalized by his vulgarity? Come on. #PHVote</t>
  </si>
  <si>
    <t>Binay says he knows Limlingan's physical condition, not his whereabouts https://t.co/FifbvPScMy | via GMA News</t>
  </si>
  <si>
    <t>Shut up and go home Mar Roxas</t>
  </si>
  <si>
    <t>VP Binay criticizes administration for alleged underspending in Bohol https://t.co/fo8YwqdGNx https://t.co/eRKmcW0s9W</t>
  </si>
  <si>
    <t>Only binay mo muka mo!</t>
  </si>
  <si>
    <t>Ombudsman's decision a 'calculated attack,' says Binay camp - Philippine Star https://t.co/Mm2B544q3Q</t>
  </si>
  <si>
    <t>Wag na kayo magtaka na baka bukas no.1 na sa survey si @MARoxas makapal muka nyan e. Wala paki kahit halataan pandaraya</t>
  </si>
  <si>
    <t>Kapal mo Mar Roxas para bumisita pa dito sa tacloban kupal talaga</t>
  </si>
  <si>
    <t>Think about it, kung magbabayad ng artista si Mar Roxas, bakit ia announce? And such an immoral price tag? In... https://t.co/URnTAfuV8V</t>
  </si>
  <si>
    <t>Mga brad, let us not forget who the real enemy is, it's people like Binay.</t>
  </si>
  <si>
    <t>#Duterte2016 TAOB KAYONG MGA PURO SALITA LANG ROXAS, BINAY, POE!!!! PANAHON NA NG PAGBABAGO TAMA NA ANG TUWID NA DAAN!</t>
  </si>
  <si>
    <t>RT @twitnigab: Straight from Binay's mouth. Lol https://t.co/tC8czzxjXc</t>
  </si>
  <si>
    <t>So, nandito pala mamaya sa lugar namin sila Mar Roxas at Leni Robredo para mangampanya.</t>
  </si>
  <si>
    <t>on1y binay. OH PLEASE HAHAHA ??</t>
  </si>
  <si>
    <t>I can't seem to stop my self to associate the word " pretention " to Mar Roxas. Yoohoo Yolanda victims.</t>
  </si>
  <si>
    <t>Binay --_--</t>
  </si>
  <si>
    <t>@batchifckngluna Binay Pikon. Tanda na wala pa ring pinagkatandaan. Pasencia' #PiliPinasDebates</t>
  </si>
  <si>
    <t>Death penalty for those people planning a coup. This is treason! Bastos! #TrillanesResign #PHVoteDuterte</t>
  </si>
  <si>
    <t>Presidential candidate Mar Roxas sympathizes with motorists, MRT users | https://t.co/r4VDAJ1UVu</t>
  </si>
  <si>
    <t>Mar Roxas proclaimed datu by Lanao sultanate https://t.co/KQidplAxRn</t>
  </si>
  <si>
    <t>Mar Roxas. #WantedPresident  #MPKAgeDoesntMatter</t>
  </si>
  <si>
    <t>Sapul ka Binay... Nakakabweset kasi Ad Niya.... Paulit ulit Kahit saang channel.. https://t.co/AZYXW0D8WN</t>
  </si>
  <si>
    <t>Binay can’t believe he’s losing https://t.co/bgHorEpEdm via @inquirerdotnet</t>
  </si>
  <si>
    <t>Hindi ko kaya nanakawan? Roxas wag kame baka nga mas madame pa kayong nanakaw kay Binay! Lalabas din katotohanan ! #SayNOtoABSCBN</t>
  </si>
  <si>
    <t>Ang pagkatao daw ay minamaliit..haay! Bakit ba kinocommercial tong si binay? Harrr! #ALDUBNextChapter</t>
  </si>
  <si>
    <t>No offense pero di ko lang matanggap kung bakit mas nauungusan pa ni Roxas at Binay si MDS. Paki-explain.</t>
  </si>
  <si>
    <t>Kokey (Binay) on it again. Please... Dont me. Dont us. ??</t>
  </si>
  <si>
    <t>RT @SupermomDani: Parody account ba ito? O secret message ni Honasan to the cyberspace na nabudol budol siya ni Binay? ?????? https://t.co/EDu…</t>
  </si>
  <si>
    <t>It's hypocritical of Mar Roxas to cast himself as pious and then use negative propaganda vs his rivals in Presidency. #Halalan2016 #EDSA30</t>
  </si>
  <si>
    <t>Omegesh nag saka si binay sa choir loft</t>
  </si>
  <si>
    <t>so much hate for Binay, yes!? @karendavila #PiliPinasDebates2016</t>
  </si>
  <si>
    <t>Napaka fake ng bagong commercial ad ni Mar Roxas ?? Para kang nagbebenta ng shades sa bulag!</t>
  </si>
  <si>
    <t>Let the people decide who will they vote...hindi ako makaboto kasi 15 palang ako pero Si Mar na ako #MarRoxasForPresident #RoRo</t>
  </si>
  <si>
    <t>Ay jusko, 'yan na naman 'yang ONLY BINAY OILY BINAY na 'yan.</t>
  </si>
  <si>
    <t>I reserve the right to call you a fucking idiot if you support Binay to win the presidency.</t>
  </si>
  <si>
    <t>Tanga gagong bobotante #PHVote</t>
  </si>
  <si>
    <t>Mar Roxas wag ka ng umasa na may makukuha ka pang boto sa mga biktima ng Yolanda. Di mo sila mauuto. Hayup kayong mga nasa administration.</t>
  </si>
  <si>
    <t>Laptrip yung bagong ad ni VP Binay. Wahahahhaha Nognog tayong lahat. Di ko pa rin alam kung bat ako natatawa.</t>
  </si>
  <si>
    <t>And why can't we have a leader who looks presentable? Srlsy. PNoy looks like a total dweeb. Binay and Duterte are repulsive. Mar is a nerd.</t>
  </si>
  <si>
    <t>Napapalipat ako bigla ng channel sa TV kapag si Jejemon Binay na ang nasa screen. Juice ko. Parang end of the world na 'pag nag-appear siya.</t>
  </si>
  <si>
    <t>VP Binay, ignorante - Lacierda  
Tahasang tinawag ni Presidential Spokesman Edwin Lacierda si Vice President... https://t.co/x5fvcIPjqx</t>
  </si>
  <si>
    <t>BOBO PUTANGINA. BINAY MAMATAY KA NA</t>
  </si>
  <si>
    <t>@maxell_lander Teka lang wala sa akin ang 90 Billion! Inosente ako. Try mong tanungan si MAR ROXAS kung san niya dinala.  #ALDUBMissingBAE</t>
  </si>
  <si>
    <t>Bagsak ako ng stat puta. Pakyu binay</t>
  </si>
  <si>
    <t>Be my "Duterte" in this world full of "Roxas" ??????</t>
  </si>
  <si>
    <t>Puro plunder na nga ang kaso ni Binay, iboboto nyo pa? ?? Digong tayo! ???? #Duterte2016</t>
  </si>
  <si>
    <t>RT @bluevill: What really happened between Alfred Romualdez, Mar Roxas and Yolanda? | The ProPinoy Project https://t.co/460iRnTsbQ</t>
  </si>
  <si>
    <t>Madalas gamamit ng 'ha' to emphasize his point. Ang yabang! Yan si Binay! #NogNogHambog</t>
  </si>
  <si>
    <t>VP Binay recounts how he hunted then military rebel Honasan during Cory years; "pero ngayon, tingnan niyo magkasama na kami." | @jv_arcena</t>
  </si>
  <si>
    <t>#NEWSROOM5 | VP BINAY, UMANI NG PUNA DAHIL 'DI RAW TUNAY NA BOY SCOUT https://t.co/fahvFpkgVc</t>
  </si>
  <si>
    <t>Mar Roxas alam kung saan nabibili ang droga sa Davao at Makati. Sasamahan pa daw kayo! Hahaha ang tindi mo Mar!... https://t.co/neTZsnfHib</t>
  </si>
  <si>
    <t>Palpak ba naman. Kaya di talaga pede maging presidente si #PHVoteRoxas  https://t.co/vzZie2uYPW</t>
  </si>
  <si>
    <t>Poe: Ayaw natin ng gobyernong manhid #PiliPinasDebates2016</t>
  </si>
  <si>
    <t>(Ayoko rin po ng taong manhid lol)</t>
  </si>
  <si>
    <t>May advertisement na pala si duterte ?? Simple lang yung sa kanya di tulad ni binay. Daming satsat, grabe pa kung makanognog sa lahat.</t>
  </si>
  <si>
    <t>Binay to welcome APEC leaders on state visits to PH https://t.co/FFZjsTfsJ4</t>
  </si>
  <si>
    <t>@ABSCBNNews @SenGracePOE @jeffcanoy Grace knows CDO is Duterte's bailiwick, with both rivals Moreno and Rodriguez who are for @RRD_Davao</t>
  </si>
  <si>
    <t>Bwiset Binay ??</t>
  </si>
  <si>
    <t>@Nikayla_Odi @IamNancyBinay Yap! Alam ko nbanggit na ang mga Binay sa isang tv show. Rare kind of Chinese daw sila kasi maiitim na Chinese.</t>
  </si>
  <si>
    <t>Binay’s proposal for resolving South China Sea row a recipe for impeachment— Carpio - Politiko https://t.co/UUv5hfX1hL</t>
  </si>
  <si>
    <t>Kampanyang kampanya si Binay sa TV Patrol ahh.</t>
  </si>
  <si>
    <t>UST: Binay has no record of a degree in the University https://t.co/Li16B9O7ev #Duterte #DuterteCayetano https://t.co/dWL76E2ET3</t>
  </si>
  <si>
    <t>Tangina ka binay! Hindi kaya kami nag aral ng Libre! Gago ka! Kami ba pinagloloko mo? Nagbayad kami ng Tuiton! Pta ka</t>
  </si>
  <si>
    <t>Hindi nagpapaawa,  hindi siga-siga. Hahaha. Cool ng ad na ito ni Mar. 
#binay+duterte</t>
  </si>
  <si>
    <t>Sa next concert ng aldub, isasama na rin pati bungalow ni binay para magkasya ang aldubnation. Pero mukang kelangan pa mas malaki.</t>
  </si>
  <si>
    <t>Lantud said corruption allegations vs Binay are baseless,and Lanao is willing to fight Binay's critics #VotePH2016 https://t.co/oXlJFP50lb</t>
  </si>
  <si>
    <t>4M and 3M voters for Roxas and Binay is still unbelievable to 1M of Miriam. I will never get over this.</t>
  </si>
  <si>
    <t>@ihateposh @jaredthgreatest i think @VPJojoBinay's camp's standard of poor is the Binay Dynasty @ricoquicho</t>
  </si>
  <si>
    <t>so out of curiosity nagcheck ako ng hashtag ni Binay in fairness madami naman pala pero puro dummy accounts. meron kayang proud makabinay?</t>
  </si>
  <si>
    <t>Asa pa basta against duterte wala silang alam e ??</t>
  </si>
  <si>
    <t>#AyawSaDILAW  #RoxasQuitNow  https://t.co/NHbNAgyQmz</t>
  </si>
  <si>
    <t>#Headlines Vice president Jejomar Binay, nabawi ang pangunguna sa SWS survey</t>
  </si>
  <si>
    <t>Ang gulo ng Politika haha unang bungad agad sa balita ???? basta Poe nako! ?????? #PHVotePoe #POE2016</t>
  </si>
  <si>
    <t>WTF IS THIS BINAY AD NAKAKAIRITA??!?!!?!?!??!!?!??</t>
  </si>
  <si>
    <t>Please Mar Roxas, magdasal ka nang manalo ka.</t>
  </si>
  <si>
    <t>Sama-Sama na Tayo Kay Mar Roxas-Leni Robredo. Itutuloy, palalakasin, palalawakin, aayusin, itatama DAANG MATUWID!  https://t.co/2gHBMcUsja</t>
  </si>
  <si>
    <t>puta disqualify si Poe sana wag na si Duterte wala ng pag-asa ang Pilipinas sa pagbabago huhuhu.</t>
  </si>
  <si>
    <t>Gagamitin pa ni Roxas si Poe para makakuha ng boto. Hay naku, Duterte pa rin. #AyawSaDILAW</t>
  </si>
  <si>
    <t>LP to Binay: Where did you get the P600M you spent on TV ads? https://t.co/w32V4Gpqbu | via Manila Bulletin</t>
  </si>
  <si>
    <t>Pangatlo na si Roxas. Weeeew! Pero masakit na mas mataas pa sila ni Binay kaysa kay MDS :( Still, Miriam pa din mga beeeeh</t>
  </si>
  <si>
    <t>"MAR ROXAS NOW IN 2nd PLACE" #HalalanResults https://t.co/cHE1UTrizO</t>
  </si>
  <si>
    <t>Pag nanalo si MAR ROXAS sa pagiging president hay nako tangina lalayas ako dito sa pilipinas!</t>
  </si>
  <si>
    <t>It's awkward asking VP Binay what's his stand against corruption. It's like asking him to stand against himself. ??</t>
  </si>
  <si>
    <t>Nognog, pandak, laki sa hirap. yan si Binay. Haha</t>
  </si>
  <si>
    <t>Paqu Binay. Trying hard na masyado maging Presidente ng Pinas.</t>
  </si>
  <si>
    <t>Nakakainis, parang ang desperado na ni Mar Roxas sa ginagawa niya kung papaatrasin nya si Poe ??</t>
  </si>
  <si>
    <t>@PaulaRific oo nga HAHHAH wag si binay pati si Roxas ka ko.</t>
  </si>
  <si>
    <t>VP Binay hits Sen Grace Poe: 'I never abandoned my country' https://t.co/Vq8R8Wb2iU #PHVote https://t.co/ootPwq4gwj</t>
  </si>
  <si>
    <t>Masyado akong pinapasaya ng campaign add/ commercial ni Binay. Ooops VP Binay. Hahaha</t>
  </si>
  <si>
    <t>SHAME ON KAREN DAVILA ?????? Waits on the answer of Mar. But, hurrying on Binay and Mayor Duterte's answers. ?? #ABIASCBN</t>
  </si>
  <si>
    <t>Mar Roxas - he could have but like he said "Hindi ko kayo nanakawan." 
#2016PHVote #NoToBinay2016 #NoToDuterte
 https://t.co/THc5alqbvV</t>
  </si>
  <si>
    <t>BINAY WILL BE IN OUR BARANGAY. I CANNOT WAIT #BinayNaPo</t>
  </si>
  <si>
    <t>Binay camp cries foul over  ‘negative’ TV ads https://t.co/LfUhLkMjI0 | via INQUIRER</t>
  </si>
  <si>
    <t>Binay making no points at all. Heh. Sorry not sorry</t>
  </si>
  <si>
    <t>@ABSCBNNews  may masabi lang para mapahamak si VP Binay</t>
  </si>
  <si>
    <t>hayaan mo nalang ako. hindi ko naman kasi kasalanan na pandak talaga ako gaya ni binay.</t>
  </si>
  <si>
    <t>Tried watching VP Binay's forum @ UPLB. Hands down to the students who asked nerve-toasting questions! VP Binay just got Roasted! ??</t>
  </si>
  <si>
    <t>LOOK: #RoxasRobredo to attend gathering here in Naga #VotePH2016 #PHVoteRoxas #MayoNaRoxasNa #MaayosAksyonReporma https://t.co/wv5EA9yZ1S</t>
  </si>
  <si>
    <t>Binay wants longer presidential debates... https://t.co/gBV1CwNmZk https://t.co/evFbD2Ecsn</t>
  </si>
  <si>
    <t>Grace Poe plans to double, if not triple, govt assistance to Manila https://t.co/fnqvarqBMj</t>
  </si>
  <si>
    <t>nakakainsulto si Binay. ikaw lang nognog huy, wag mo kami idamay ??</t>
  </si>
  <si>
    <t>6. Sam Smith</t>
  </si>
  <si>
    <t>2015/11/21 22:33 PHT #trndnl https://t.co/dRwxiUtCOV</t>
  </si>
  <si>
    <t>Besh pwedeng tanggalin na si Binay kung puro lies lang -_- jusko</t>
  </si>
  <si>
    <t>Ano ipapasweldo niya kung wala tax ANO TO? SARILI NIYA PERA ILALAAAN NIYA SA PILIPINAS ? GANUN? HAY BINAY !</t>
  </si>
  <si>
    <t>Binay unfit to succeed PNoy – Palace https://t.co/wdfLdjv6aQ</t>
  </si>
  <si>
    <t>All in good fun. #Halalan2016 #RoxasRobredo https://t.co/6wBPgLDh0C</t>
  </si>
  <si>
    <t>Bago kumambyo si Mar Roxas, ito ang nauna niyang pahayag sa tanim bala sa NAIA. 
“Kung nagpasok ka ng contraband... https://t.co/kjDFuW31Ro</t>
  </si>
  <si>
    <t>VP Binay @University of Batangas today. It was such a great honor to personally meet him.</t>
  </si>
  <si>
    <t>Nag chat si binay!!</t>
  </si>
  <si>
    <t>Akala ko ba sabi ni Mar Roxas.. Walang drama.. ???????? https://t.co/TrOjRX5mSu</t>
  </si>
  <si>
    <t>@pretty_conz tuod, bad record nas mar sa ofw, pero yeah at least dili si binay lol</t>
  </si>
  <si>
    <t>Duterte or Miriam talaga. I don't want an incompetent Roxas, an American Poe or a corrupt Binay to be president. #SiMiriamAngSagot #Du30</t>
  </si>
  <si>
    <t>Wag tularan si MAR ROXAS.??haha????</t>
  </si>
  <si>
    <t>Can't see sincerity in Binay's eyes. #WantedPresident</t>
  </si>
  <si>
    <t>So far Roxas at Binay pa lang ang may nabalita na vote buying at pandaraya sa machine...so bakit kasama sa bottom 3 si miriam with these ppl</t>
  </si>
  <si>
    <t>Colmenares, naniniwalang may negatibong epekto sa kandidatura ni Mar Roxas ang pagbasura sa dagdag sa SSS pension #Halalan2016 #SROsaDZMM</t>
  </si>
  <si>
    <t>Tanga at bobo na lang ang boboto kay Poe Binay Roxas at Duterte. Only Miriam Defensor Santiago is the ONLY CHOICE. #Switch2Miriam</t>
  </si>
  <si>
    <t>@maracepeda grabe na kc tlga ang demolition job against VP Binay and family feel yun ni Abby Binay. #OnlyBinayInMakatiSanKaPa</t>
  </si>
  <si>
    <t>Binay brushes off swipes from Roxas, Aquino https://t.co/3yQk2p87FA I @MJcayabyabINQ #VotePH2016 https://t.co/MfoJKNfMvt</t>
  </si>
  <si>
    <t>See the common denominator? #Binay https://t.co/yA5xBsc2Bf</t>
  </si>
  <si>
    <t>Binay: laman ng patalastas sa tv.</t>
  </si>
  <si>
    <t>RT @eaaaaaarl: Only binay mo muka mo!</t>
  </si>
  <si>
    <t>#HalloweenDecor : Congratulations President Binay flyers.</t>
  </si>
  <si>
    <t>@donsantillan pity those poor people who figured in a bus accident en route to one of Grace Poe's campaigns. They were victims of deception</t>
  </si>
  <si>
    <t>Bakit may mga boto kay Mar Roxas? Seryoso? Nagbabasa ba kayo o nanonood ng balita?</t>
  </si>
  <si>
    <t>.@StevenRoodPH "Binay presents the clearest challenge to the #Aquino administration's legacy" @dw_english https://t.co/zXyjLOxEy8</t>
  </si>
  <si>
    <t>Binay again hits administration underspending, paralysis by analysis @manila_bulletin</t>
  </si>
  <si>
    <t>Binay giving away bracelets after every selfie @manila_bulletin https://t.co/EyqfpZSbUh</t>
  </si>
  <si>
    <t>Di pa rin makamove on si Binay sa Makati. Remember, di ka na mayor non. Sana wag mo na ibida yang Makati mo kasi buong Pilipinas na hawak mo</t>
  </si>
  <si>
    <t>Reason why Mar Roxas will lose this election? 1 word. Yolanda.</t>
  </si>
  <si>
    <t>Bad move for him to fuck that up. That was his chance</t>
  </si>
  <si>
    <t>Daniel Padilla poses questions to Mar Roxas https://t.co/fEUqXelLar https://t.co/7eiIufMuOt</t>
  </si>
  <si>
    <t>VP Binay was quoted as saying that experience as a teacher has no connection with ruling a nation | @hey_marv #BilangPilipino</t>
  </si>
  <si>
    <t>The Truth has been spoken , The Secret has been revealed , Now Binay , enough with your denials and alibis , Its... https://t.co/ypmqh1IfDo</t>
  </si>
  <si>
    <t>ikaw lang ang sagot sa aming kahirapan at maiangat ang Pilipinas VP Binay</t>
  </si>
  <si>
    <t>Kaboses ko daw si jb, jejomar binay.??????</t>
  </si>
  <si>
    <t>RT @BinayPaRin2016: Kakulangan sa patubig? Sososulusyonan ni VP Binay! #BinayPaRin #BinayForPresident #Binay2016 https://t.co/TTgD9JyCeC</t>
  </si>
  <si>
    <t>Yung pag refresh mo ng GMA NEWS ONLINE ELECTION RESULTS second na si MAR ROXAS???????</t>
  </si>
  <si>
    <t>#Duterte2016 if ever this happen how about Miriam Santiago then? Ohh how sad ?? sino ang pipiliin ko?</t>
  </si>
  <si>
    <t>dahil to kay binay kaya mainit hahahah jk</t>
  </si>
  <si>
    <t>Ang totoo naman hindi problema ang mayor sa makati #binay man o mayor #Kid yan.. Ung mga tauhan nila ang problema, tauhan lang daig pa mayor</t>
  </si>
  <si>
    <t>Aftermath of the #Binay #Rally reflects who they are. | #dirty #corrupt #votewisely #Makati #mondaymotivation https://t.co/UhG8loEyKP</t>
  </si>
  <si>
    <t>@ihateposh Mar Roxas went against Pfizer. I don't know of many others who could do the same. @meddie26blue @NoOtherNicky @pinoymommy</t>
  </si>
  <si>
    <t>If there is truth in allegation by AMLC ag Binay, how come AMLC report was seen only by Inquirer? How can they hv  copy? Accused has none.</t>
  </si>
  <si>
    <t>That means to not vote Chinese pawns like Binay and Marcos #Halalan2016 #PILIpinas2016 #eleksyon2016  https://t.co/97UZgChb8r</t>
  </si>
  <si>
    <t>Why weren't you able to do that when you were Vice President? #Binay https://t.co/nLWjnNTDy6</t>
  </si>
  <si>
    <t>RT @megandale03: 11:11 stop na ang campaign ad ni binay</t>
  </si>
  <si>
    <t>Smh Mar Roxas taking the biggest L for publicly asking help from Grace Poe .. You made yourself look weak https://t.co/7vauS4PhSm</t>
  </si>
  <si>
    <t>Binay not part of welcome party for APEC summit | https://t.co/uM6rmQjolN https://t.co/Tkt8CbVUlX</t>
  </si>
  <si>
    <t>mention na mention kanina yung traffic dahil daw kay Pnoy. Si Atienza nung Mayor pa wala namang nagawa, si Binay yabang lang rin. Huh??</t>
  </si>
  <si>
    <t>Pag natalo si Sir Duterte, Kalokohan yan. Mas lalong magkakagulo ang Pilipinas. Lalo na kung si Poe o si Roxas ang mananalo (kase nanadaya).</t>
  </si>
  <si>
    <t>Bobo na lang talaga pag may bumoto kay mar roxas ?? Mr. palengke your face!</t>
  </si>
  <si>
    <t>Bobo nalang boboto kay Poe, Mar, and Binay ????</t>
  </si>
  <si>
    <t>Masyadong pilit ang ads ni Binay. Nawawala lalo ang believability and credibility nya. Sorry not sorry. #LNLostSanaMaFound</t>
  </si>
  <si>
    <t>AT DAHIL NASTRESS AKO SA TSONA NI BINAY. JOKE. BAWAL PALA AKO MAGINOM. BILI LANG AKO CAKE. (@ La Vie Parisienne) https://t.co/SJavtfVCNk</t>
  </si>
  <si>
    <t>Si Gomez, suportado si Liberal Party standard bearer Mar Roxas. #Eleksyon2016</t>
  </si>
  <si>
    <t>Nakakainis na commercial ni binay ha! Puro pandak pinagsasabi</t>
  </si>
  <si>
    <t>Sabi ni Binay, tatapusin daw nya ang mga magnanakaw sa gobyerno, e di suicide ang gagawin nya?</t>
  </si>
  <si>
    <t>RT @jordanbayan: "Bakit kung sino pang nognog siya pa ang nagbigay liwanag?"
si binay hahanapin ko pag brown-out samin</t>
  </si>
  <si>
    <t>.@SayChiz on accusations Poe-Escudero camp is behind negative campaign vs Mayor Duterte #Halalan2016 | @jeffcanoy https://t.co/SvqcQiIM5q</t>
  </si>
  <si>
    <t>‘Walang Kim Henares sa administrasyon ko’- Binay</t>
  </si>
  <si>
    <t>Walang ‘Kim Henares sa administrasyon ko.’</t>
  </si>
  <si>
    <t>Ito ang binitiwang... https://t.co/raHv5NcNqK</t>
  </si>
  <si>
    <t>THE LIES OF MAR ROXAS
Before:
This fight is now just between me and Duterte.
Now:
Grace, let's unite for decency.
#roxasquitnow</t>
  </si>
  <si>
    <t>@pinoymommy Mabagal daw trickle down. May BUB naman, CCT. Yet D and E STILL going for Binay. @meddie26blue @tomas_md @zenszei @bilbil</t>
  </si>
  <si>
    <t>Mar Roxas nailed it on his latest campaign ad.</t>
  </si>
  <si>
    <t>Leni Robredo ???</t>
  </si>
  <si>
    <t>@HalamansOfMnl di ka nognog, si binay lang yun. Kayumanggi ka.</t>
  </si>
  <si>
    <t>I don't blame LP for trying to consolidate votes against Duterte. This is politics. Grace Poe, as usual, is just for Grace.</t>
  </si>
  <si>
    <t>#WantedPresident Binay and Roxas didn't answer questions directly and on point. Pity the questions were straight forward &amp;amp; unbiased. Smh</t>
  </si>
  <si>
    <t>@ANCALERTS Say what hearsay only Binay??????Enjoy your temporary freedom loosing the Presidential election means a trip to the slammer for you</t>
  </si>
  <si>
    <t>@MARoxas dear mar roxas! Kawawa ka naman! Kahit anong gawin mong paninira at panloloko di ka mananalo pareho lang kayong Pinoy mga desperado</t>
  </si>
  <si>
    <t>"Leni Robredo, laban sa gutom!" The Sumilao Farmers endorse Mar Roxas and Leni Robredo. #LenipeoplesVP #RoxasRobredo https://t.co/QyjR3NYWe8</t>
  </si>
  <si>
    <t>Binay doesn't get it wtf</t>
  </si>
  <si>
    <t>TANGINA MO BINAY IKAW LANG ANG NOGNOG!! D:&amp;lt;</t>
  </si>
  <si>
    <t>pakyu binay HAHAHAHAHA</t>
  </si>
  <si>
    <t>Mar Roxas only chance of winning is to cheat.#AyawSaDILAW</t>
  </si>
  <si>
    <t>Ang yaman ni binay. May commercial sa noontime ng gma. Tapos ang haba pa. Haha. #ALDUBSumptuousLunch</t>
  </si>
  <si>
    <t>Mar Roxas, may sasabihin ako sa'yo. SHUT UP KA NALANG ??</t>
  </si>
  <si>
    <t>Wag na wag mong gagamitin ang kabataan para sa pesonal mong kagustuhan. Putangina mo Mar Roxas.</t>
  </si>
  <si>
    <t>Erap: wala tayong magagawa diko makita si BINAY, brown out ba??? Char! #WishForDuterte lights everywhere. ?? https://t.co/O1nMg5ltpk</t>
  </si>
  <si>
    <t>POE: Ayaw na natin ng gobyerno na manhid. #PiliPinasDebates2016</t>
  </si>
  <si>
    <t>Patayin niyo na din si Korina para si Mar Roxas naman ang ipa MMK. Hays. Ambot ninyo BIAS kaayo! ??????</t>
  </si>
  <si>
    <t>Bakit ang advertisement ni binay tinanggalan na ng mukha niya? Hahahaha #PhVote2016</t>
  </si>
  <si>
    <t>Solid Duterte ako na may DuRiam heart kaya nalulungkot ako para kay Miriam. Di ko matanggap na mas mataas si Roxas sa kanya ????</t>
  </si>
  <si>
    <t>Binay: Madaling manira. Pag sinabi magnanakaw, ah guilty ka na! Pero di tama yun. 
#PHvote</t>
  </si>
  <si>
    <t>My vote will never be wasted. @SenGracePOE ?? #Election2016 #POEforthewin #POEforPresident #GobyernongMayPuso</t>
  </si>
  <si>
    <t>Coversation with tita:</t>
  </si>
  <si>
    <t>Ako: sino boboto mo?</t>
  </si>
  <si>
    <t>Tita: binay</t>
  </si>
  <si>
    <t>Ako: why?</t>
  </si>
  <si>
    <t>Tita: wala namang politiko na di magnanakaw</t>
  </si>
  <si>
    <t>This reasoning ????</t>
  </si>
  <si>
    <t>SI BINAY NA MISMO NAGSABING NIRERESPETO NIYA ANG RESULTA BILANG PARTE NG DEMOCRATIC PROCESS TANGGAP NIYO BA NA MAS MASAHOL PA KAYO KAY BINAY</t>
  </si>
  <si>
    <t>PNoy's last SONA will not just include blaming the Marcos and Arroyo years, it will now include vp Binay. #MakatiDrama #Trapo #Pnoy</t>
  </si>
  <si>
    <t>@CGOcampo26 kasi si binay may action talaga di puro salita.#PHVoteBinay</t>
  </si>
  <si>
    <t>#Duterte wala ng Iba kung si Poe,Binay o Roxas man lang ang pagpipilian parehong mga Corrupt ibat ibang mukha pero pareho lang Kadiri.Trapo</t>
  </si>
  <si>
    <t>while pinoys argue on ms universe bullshit, binay tops pulse asia survey. yey. mabuhay Pilipinas</t>
  </si>
  <si>
    <t>@jessaaadelizo ur not binay</t>
  </si>
  <si>
    <t>Parents: "Iboto mo nalang si Mar Roxas" 
I really hate their generation. The 90s generation is the best and last thinking generation</t>
  </si>
  <si>
    <t>I call for unity. I call for decency. I call for democracy! -Mar Roxas. #MarLeniWins #SayangPoe #iSaluteMarRoxas @edythe9 @xypotecka</t>
  </si>
  <si>
    <t>@betseykilayko @MARoxas Maybe Mar Roxas needs another TVad to explain "hugot"?Anyway he has billions to spend on ads.</t>
  </si>
  <si>
    <t>pag nasa 2k lang lamang ni duterte kay roxas talo si duterte....madaling dayain pag ganun hay sad :----(</t>
  </si>
  <si>
    <t>Binay loves the poor while Duterte hates poverty. There's a difference.</t>
  </si>
  <si>
    <t>Manny Pacquiao is under VP Jejomar Binay, bale sila ang nagpapakalat na mas masahol pa sa hayop ang LGBT?
#PrayForMannyPacquiao</t>
  </si>
  <si>
    <t>Ano pong iaadvice niyo kay VP BINAY ngayong tatakbo na siya sa pagkaPRESIDENTE?</t>
  </si>
  <si>
    <t>#ViceAdviceReload @vicegandako @viceganda_quote  @KABAYO_</t>
  </si>
  <si>
    <t>Binay addresses Pasay folk. "Kahirapan noon, kahirapan parin noon" @manila_bulletin https://t.co/UyKqniSFRz</t>
  </si>
  <si>
    <t>Mar Roxas: "Daang Matuwid is all of us. Magpatuloy tayo tungo sa kaunlaran." #RoxasNa https://t.co/ytceadjvoS https://t.co/VsYqM3rHl9</t>
  </si>
  <si>
    <t>What Roxas, Poe, Binay, Duterte, Señeres are saying about PNoy's SSS veto https://t.co/ikY2WMNqCU | via GMA News</t>
  </si>
  <si>
    <t>RT @ayeemacaraig: Binay: Delay in construction of houses for Yolanda victims not fault of NHA but DBM, which has not released funds 
#PHvote</t>
  </si>
  <si>
    <t>Mar Roxas: Hindi ako paawa.</t>
  </si>
  <si>
    <t>Me: Weh  di nga?</t>
  </si>
  <si>
    <t>RT @LagingBeastMode: Oh? Bat inaano mo samin yang syota mo? Sumbong ka na sa nanay mong si Nancy Binay! ulol hahahaha https://t.co/3DMuDpZ8…</t>
  </si>
  <si>
    <t>Trend Alert: 'Junjun Binay'. More trends at https://t.co/dRwxiUtCOV #trndnl https://t.co/aqTXXH2YW8</t>
  </si>
  <si>
    <t>[DECISION TIME 2016]Binay ranks second in Pulse Asia’s survey on presidential bets with 24%. (via @TheStandard_PH) #OnlyInThePhilippines</t>
  </si>
  <si>
    <t>Hindi lang kay Binay gaganda ang buhay, kay Drake din. XD</t>
  </si>
  <si>
    <t>#IkawNaBaBinay: Passage of anti-political dynasty bill not a priority for VP Binay https://t.co/zYDQjcm1gy</t>
  </si>
  <si>
    <t>RT @jayrcastillo24: @maltiq @lenirobredo if VP faced the issue and answered them immediately, it woud save time and effort. Binay cud have …</t>
  </si>
  <si>
    <t>Mar Roxas, di ko na alam ung sasabhin ko sayo. Sguro meron pero dlawa lang. PUTANGINA MO!</t>
  </si>
  <si>
    <t>@mightynicknick Binay hater haha</t>
  </si>
  <si>
    <t>VP Binay at iba pang tatakbo sa 2016 elections, bumisita sa mga lugar na sinalanta ng Bagyong lando | via Allan Francisco</t>
  </si>
  <si>
    <t>Yolanda rehab, binatikos ni VP Binay Binatikos ni Vice President Jejomar Binay ang umano’y mabagal na... https://t.co/ThQ3tAKkuh</t>
  </si>
  <si>
    <t>5 Million na si Duterte at 2.8 M si Roxas. Pag nanalo pa yan. Aba</t>
  </si>
  <si>
    <t>Parang tanga yun Commercial ni Binay. Hahahahaha</t>
  </si>
  <si>
    <t>Di mo pwedeng tanggalin ang income tax Binay wag kame. Third world country tayo uy!</t>
  </si>
  <si>
    <t>I fought one good fight with #RoxasRobredo #RoRo. ?? https://t.co/ZhIvvTKT6V</t>
  </si>
  <si>
    <t>Switch to #DU30 SAYANG POE</t>
  </si>
  <si>
    <t>#votepoe ??? why???? not worth it! Binay!!! #votebinay!</t>
  </si>
  <si>
    <t>Takot kasi mga dilaw matalo si mar roxas dahil lalabas ang mga baho nila! https://t.co/P7Npor2N24</t>
  </si>
  <si>
    <t>Anak ni binay namn oh!! Kami lng ata may pasok ngayon tsk tsk.. ??????</t>
  </si>
  <si>
    <t>The Marcoses are full of delusional, and ignorant vanity. Binay is a robber, yes, but the Marcoses spit at the Filipino masses while at it.</t>
  </si>
  <si>
    <t>Yan na naman patalastas ni Binay. Hayy</t>
  </si>
  <si>
    <t>Bakit si BINAY? EH BAKIT NGA SI BINAY?</t>
  </si>
  <si>
    <t>Don't cheapen the presidency,' Duterte tells Poe's camp https://t.co/vc9M9e0xHh via @ABSCBNNews</t>
  </si>
  <si>
    <t>Nakakairita yung commercial ni binay.. Nangangampanya na nagpapaawa..</t>
  </si>
  <si>
    <t>Na BANG TRIP TAYO haha RT @kmbhrlynn18: Yung nangingilid na yung luha mo biglang... only binay only binay~ ??</t>
  </si>
  <si>
    <t>@maryjulienhere gha pa confirm da b kung ara bwas ang kathniel d. Kay grand rally day mar roxas bwas</t>
  </si>
  <si>
    <t>@MaiDen_AttysMDs Best: Maine and Alden</t>
  </si>
  <si>
    <t>Worst: Jojo Binay and Mar Roxas</t>
  </si>
  <si>
    <t>BOW! #VoteMaineFPP #KCA</t>
  </si>
  <si>
    <t>Karen: So para ka pa lang Binay...
Ako: Moreno lang ako, hindi nognog.
Alma Moreno for Senator! #PrayForAlmaMoreno</t>
  </si>
  <si>
    <t>Wag sana makapagmagic si Roxas sa results. ?? #Halalan2016 #ChangeIsComing ??</t>
  </si>
  <si>
    <t>... at maging wais sa pagboto para hindi mahati ng number of votes na pwedeng magpanalo pa kay Binay."</t>
  </si>
  <si>
    <t>2015/9/18 00:51 PHT</t>
  </si>
  <si>
    <t>RT @ProfWallyMonsod: Read this. It was part of the good start to my day. #ParaSaBayan #RoxasRobredo2016 Ituloy ang Daang Matuwid. https://t…</t>
  </si>
  <si>
    <t>Sen.Poe , Vp.Binay , Mar Roxas , Sen.Santiago &amp;amp; Mayor Duterte.. Lahat may magandang hangarin para sa bayan. ??????</t>
  </si>
  <si>
    <t>Lahat nung ads ni binay walang sense. May ma-ad lang</t>
  </si>
  <si>
    <t>@commondeathave trick or treat in our office, I'd bet I'll get into a long POV if a Binay supporter complains.. Hahaha</t>
  </si>
  <si>
    <t>Binay: Patronage can only reproduce learned helplessness. Pork barrel corrupts citizens. 
(But earlier, he vowed to revive pork) 
#PHvote</t>
  </si>
  <si>
    <t>nog-nog pandak... ulul binay</t>
  </si>
  <si>
    <t>Parang maganda rin magka-open forum si Alma Moreno sa UPLB parang kay Binay lang. Magsayang lang tayo ng time ganon.</t>
  </si>
  <si>
    <t>@Dadaesu boto mo si binay hahaha de joke lang! Miriam ako ????</t>
  </si>
  <si>
    <t>Wag lang talagang biglang tumaas si Roxas kay Du30. Daya na talaga yun.</t>
  </si>
  <si>
    <t>I couldn't take how VP Binay answered all the questions thrown at him. I think my intracranial pressure just increased.#StupidityAtItsFinest</t>
  </si>
  <si>
    <t>Si Binay di pa sumusuko sa bilangan, pero ikaw sumuko na ??</t>
  </si>
  <si>
    <t>Makapagpapicture sana kay Binay.. Huehuehue..</t>
  </si>
  <si>
    <t>Kaya takot na takot sina PNoy, Roxas, binay atbp kasi mga magnanakaw eh. Mga kriminal lang naman matatakot kay Digong eh. ..</t>
  </si>
  <si>
    <t>Replay #PiliPinasDebates2016 roxas-crab mentality, binay-sinungaling. Kumukulo dugo ko pag nakikita ko si roxas at binay</t>
  </si>
  <si>
    <t>Yaman talaga ni Binay ! Dalawa na TV ADs nya hahaha! Ikaw na talaga corrupt sa lahat!</t>
  </si>
  <si>
    <t>Binay-Chiz meeting, walang masama – Poe https://t.co/08rPabKi4c | via Brigada News Philippines</t>
  </si>
  <si>
    <t>Tangina mo Mar Roxas</t>
  </si>
  <si>
    <t>Buti pa si Binay hindi lang salita may gawa Only B1NAY #OnlyBinayWinner</t>
  </si>
  <si>
    <t>"Who are you voting for this coming elections?" - Mar Roxas :)</t>
  </si>
  <si>
    <t>There are 2 types of people in the world. The Pro-Binay and the Anti-Binay. And the Anti-Binays be like: Santiago/Poe/Duterte/Roxas.</t>
  </si>
  <si>
    <t>PAG IYANG MAR ROXAS NA IYAN AY NANALO, EVACUATE NA TAYO PAPUNTANG MARS BYE #AyawSaDILAW</t>
  </si>
  <si>
    <t>Joker ka, Binay. Tangna ka. ?? https://t.co/2I6YZlWPZd</t>
  </si>
  <si>
    <t>feeling ko kaya nila pinupush yung account ni duterte para makalimutan natin kung san nga ba napunta yung yolanda funds *feelingera lang*</t>
  </si>
  <si>
    <t>Ahhh, I-babash ko na ng si binay :)</t>
  </si>
  <si>
    <t>Pitiful Candidate</t>
  </si>
  <si>
    <t>PLAY DIRTY GET KARMA</t>
  </si>
  <si>
    <t>#NotoLP</t>
  </si>
  <si>
    <t>Roxas to Poe https://t.co/r3ytsOQyZ7</t>
  </si>
  <si>
    <t>Pag nakikita ko si Grace Poe. Naalala ko talaga yung taong 'di mawalan ng drama sa buhay. Haaaaaay, kaloka! ?? #PiliPinasDebates2016</t>
  </si>
  <si>
    <t>Isang malaking NGANGA sa political ad ni #Binay! Hahaha very irritating!</t>
  </si>
  <si>
    <t>bobotante n lng tlga ang boboto kay mar, binay at poe.</t>
  </si>
  <si>
    <t>bakit pang 5th lang si miriam? she shouldve been in the 1st or maybe atleast in the 2nd? &amp;amp; why tf is Mar Roxas in the 2nd? this is plain bs</t>
  </si>
  <si>
    <t>Sabi ni Binay sa debate dati lahat daw ng pera at yaman ay inheritance. Tas ngayon wala daw silang pera pampagamot dati sa nanay niya.</t>
  </si>
  <si>
    <t>Thank you Vice President Binay sa selfie!!! Loveeet!!!??? @ D'Hotel and Suites https://t.co/yjrqscVeMu</t>
  </si>
  <si>
    <t>After Senate probe, Binay critic pushes witness protection review https://t.co/opgIQ9IUNC | via Rappler</t>
  </si>
  <si>
    <t>Grabe lang paninira nila kasi number one pa rin si Binay! #gobinay #Binay2016</t>
  </si>
  <si>
    <t>6 years na Vice President si binay pero puro yung nagawa nya padin sa makati yung pinagmamalaki nya. Wala ba syang nagawa para sa pilipinas</t>
  </si>
  <si>
    <t>Seriously !? Binay and Roxas over Miriam ? Sen. Miriam doesn't deserve that spot. Anyare sa Pinas ? :(</t>
  </si>
  <si>
    <t>#Manila VP Binay to kick off campaign in Mandaluyong  https://t.co/88Dwt7s3eA</t>
  </si>
  <si>
    <t>Si MAR ROXAS nandaya agad... Hahaha :) #Election2016</t>
  </si>
  <si>
    <t>Binay spends birthday with Pasay poor https://t.co/CDF1Ha9X6z | via Tempo</t>
  </si>
  <si>
    <t>BOBO-to nito parin ba si Mar Roxas?</t>
  </si>
  <si>
    <t>RT @ShowbizGov: ganyan ka isnabero at suplado si Mar Roxas/Mar Roxas</t>
  </si>
  <si>
    <t>#NoToMarRoxas https://t.co/NsFwHd7WAo</t>
  </si>
  <si>
    <t>Poe surprised but finds nothing unusual by Escudero, Binay meeting in public https://t.co/AyoOFi4PDn | via Manila Bulletin</t>
  </si>
  <si>
    <t>Mar Roxas 2nd to the list !!</t>
  </si>
  <si>
    <t>Katarantaduhan i can't believe lolx kagaguhan !!</t>
  </si>
  <si>
    <t>RT @Politiko_Ph: Typhoon Ondoy survivor appears on Mar Roxas political ad | https://t.co/A0OIQsCGWE @MARoxas @TropangMARangal #PolitikoAds</t>
  </si>
  <si>
    <t>@anglmrz para kay Binay ba to? Hahahah</t>
  </si>
  <si>
    <t>Mar Roxas' incompetence is like a gift that keeps giving. Has a talent 4 making a catastrophe out of a simple mess. https://t.co/N9hVCESlKy</t>
  </si>
  <si>
    <t>Di naman si Mar Roxas to eh. Manny to.  https://t.co/GDXamB0Rom</t>
  </si>
  <si>
    <t>Disiplina ang kailangan. Hindi POE kasi TraPOE at MARahil duterte ang nagpaalala na huwag magkakalat ng basura. https://t.co/eXqDunEOl6</t>
  </si>
  <si>
    <t>This last presidential debate convinced me more that Mar Roxas will be my President. Very consistent and shows... https://t.co/hxc6yShT1w</t>
  </si>
  <si>
    <t>Kahit hindi ako botante, nanggigigil talaga ako kay Mar Roxas! King*na. Iba ang lumalabas sa binoto mo. Mar ang lalabas!
#DuterteTillTheEnd</t>
  </si>
  <si>
    <t>Ung ads ni binay putcha nilait ang sarili hahaha</t>
  </si>
  <si>
    <t>MAS DESERVE KO PA YUNG MGA BOTONG NAPUNTA KAY MAR ROXAS!</t>
  </si>
  <si>
    <t>BEASTMODE NA KO!!! ??#Election2016 #Halalan2016 #PHVote</t>
  </si>
  <si>
    <t>Ano nanaman bang kaputanginahan tong bagong commercial ni Binay. ??</t>
  </si>
  <si>
    <t>Binay can't believe he is losing..</t>
  </si>
  <si>
    <t>Eh tangina mo naman kasi po. Walang boboto sayo. Kasing itim mo budhi mo!</t>
  </si>
  <si>
    <t>RT @trevorisgood: PANIRA KA, BINAY</t>
  </si>
  <si>
    <t>LIVE now #TheLeaderIWant: Mar Roxas on Daang Matuwid and decisiveness via @rapplerdotcom https://t.co/pzFWike6ay</t>
  </si>
  <si>
    <t>Pwede ba President si Duterte tapos Vice President si Miriam? Naglaban pa kayo. &amp;lt;/3</t>
  </si>
  <si>
    <t>Sen. Trillanes says Sen. Enrile was critical of witnesses vs Binay because he was not around when the hearings started.</t>
  </si>
  <si>
    <t>Etong Binay na 'to, kung makapag-salita against sa gobyerno, akala mo hindi siya kasama dun e. Hello, VICE PRESIDENT ka kaya.</t>
  </si>
  <si>
    <t>@kingdelrosario this Binay...I can smell some cash already in the precincts. Lol</t>
  </si>
  <si>
    <t>shout out po pala sa mga nabigyan ng sobre ni mar roxas</t>
  </si>
  <si>
    <t>RT newstogoGNTV: Larosa: Bagamat nakalalamang si Mar Roxas sa overall Visayas, hindi naman napakalaki ang kanyang lamang kay Mayor Duterte.…</t>
  </si>
  <si>
    <t>Sarap sabihan ng "murit mo loko!" yung TVC ni Mar Roxas!</t>
  </si>
  <si>
    <t>Bakit dahil kay Binay..? ??</t>
  </si>
  <si>
    <t>#Binay and #Duterte: Shameless womanizers! Very low respect for our women.UNFIT for the presidency! https://t.co/n3492seGio</t>
  </si>
  <si>
    <t>What if may sariling Christmas station ID si Binay?</t>
  </si>
  <si>
    <t>Binay on Yolanda rehab: Di maganda, disorganized. Nagkasigawan pa nakikialam daw ang ibang Cabinet member @rapplerdotcom</t>
  </si>
  <si>
    <t>Mar roxas is the worst, i'm a non voter but that wont hinder me from saying that. End of.</t>
  </si>
  <si>
    <t>Bayan Muna, bago ang sarili -#MrTrabaho @maroxas  #RoxasRobredo #BayangMatuwid #Roxas2016 #WantedPresident https://t.co/kVVBHcc1Dh</t>
  </si>
  <si>
    <t>ahh yung eksenang nilait ni binay ang mga teachers na walang alam. #NogNogHambog</t>
  </si>
  <si>
    <t>Mar Roxas, nagmumukha ka ng kawawa matagal na So Shut Up nalang</t>
  </si>
  <si>
    <t>SAYANG POE yung 25M Filipinos out of poverty, the danger of communism or dictatorial rule is real. #RoxasRobredo</t>
  </si>
  <si>
    <t>May nilabag pa rin na isa sa mga rule ang KathNiel, may baller sila ni Mar Roxas. Bawal na magsuot ng mga ganon, kasama na ang t-shirt...</t>
  </si>
  <si>
    <t>Bat Bina Bash si Binay? ?? https://t.co/vcJsCYG4as</t>
  </si>
  <si>
    <t>Abi Binay kicked out of City Hall https://t.co/fu0xLdUb02 #Manila #News #Asia</t>
  </si>
  <si>
    <t>Remind ko lang guys:</t>
  </si>
  <si>
    <t>- Wala pang talo si Binay na election</t>
  </si>
  <si>
    <t>- He won over Roxas in 2010 w/out INC and a credible surge in the surveys</t>
  </si>
  <si>
    <t>Disqualification case kay Poe? Galingan niyo naman ang paninira guys (hindi kayo binay at roxas pramis)</t>
  </si>
  <si>
    <t>Selfie with VP Binay, no effin way!</t>
  </si>
  <si>
    <t>Senate Inquiry: File plunder case against VP Binay. https://t.co/ar6Flc5AwY</t>
  </si>
  <si>
    <t>The only one I remember was Mar Roxas in 2010 making fun of Loren Legarda's Lipitor use. https://t.co/vHHAIggQaQ</t>
  </si>
  <si>
    <t>"We should all move towards healing and unity for our divided land." -Vice President Jejomar Binay</t>
  </si>
  <si>
    <t>I want to talk about how crappy Binay-s' NTV ad is.</t>
  </si>
  <si>
    <t>Binay voluntarily handed a 4-page doc.Volume of docs seen in his ad were all gathered thru subpoena. Lying?  https://t.co/Y71i7PbYHL</t>
  </si>
  <si>
    <t>Mar Roxas is already in Roxas City for the 2016 election campaign kickoff #RoxasRobredo  https://t.co/F3Xh632sF2</t>
  </si>
  <si>
    <t>Binay dies have the point about dynasty. Its not their fault they want to serve but its the fault of the voters for putting them in position</t>
  </si>
  <si>
    <t>Walang POErever -_- Go Duterte!</t>
  </si>
  <si>
    <t>Please watch. This is just a 5-min vid. Did VP Binay lie in campaign ad? Trillanes turns tables on Veep https://t.co/XdC8xOFrHd via @YouTube</t>
  </si>
  <si>
    <t>RT @News5AKSYON: VP Binay on delayed PPP: There was too much analysis that resulted to paralysis #BilangPilipino | @josebimbosantos</t>
  </si>
  <si>
    <t>Binay is basically doing an Aquino: blaiming the administration to make him look good.</t>
  </si>
  <si>
    <t>Katakot yung isang PCOS machine na puro Mar Roxas ang lumalabas. Totoo ba yon? Tsk.</t>
  </si>
  <si>
    <t>RT @heyyateyaa: If ever magka-purge na, uunahin ko tong kapitbahay naming gabi-gabi kung magvideoke!!!! Tapos sunod ko si Binay.</t>
  </si>
  <si>
    <t>RIP BINAY.</t>
  </si>
  <si>
    <t>Ipa-trend natin to.</t>
  </si>
  <si>
    <t>RT @cocoy: Translation of SC decision on Junjun Binay petition for mere mortals: Still suspended, petition moot, and dismissed https://t.co…</t>
  </si>
  <si>
    <t>Salgado: 100 % assurance ang binibigay namin sa supporters ni VP Binay na hindi bibigyan ng pabor ang mga tao na nasa likod ng kampanya nya…</t>
  </si>
  <si>
    <t>Takte ka Mar Roxas ilabas mo un pera ng Yolanda kung dika magnanakaw amf #ALDUBBagsikNiMama</t>
  </si>
  <si>
    <t>@SummerGiiiiiirl pinareport nung matanda na nakasabay ko si poe at cayetano binoto niya pero mar at leni lumabas. BS eh.</t>
  </si>
  <si>
    <t>Nakakabwiset nayang binay na commercial nayan ah. Nognog, pandak, chu-chu dami alam</t>
  </si>
  <si>
    <t>Sobrang desperado mo Mar Roxas. ??????</t>
  </si>
  <si>
    <t>There's a big chance that Poe will win the presidency. But not yet, Duterte hits the top. Let's wait for our church mandate.</t>
  </si>
  <si>
    <t>Galawang marino na this! Tae, kaso nandito si Binay. Traffic tuloy. -.-</t>
  </si>
  <si>
    <t>bat ganon pag tinutulungan ni Binay yung mahihirap nagmumukha siyang nagmamalinis hahahahahha hay</t>
  </si>
  <si>
    <t>@cessyacat kaya nga eh.. Lalo na yun kupal na mar roxas. Hahaha</t>
  </si>
  <si>
    <t>Dear Binay,
Uso gluta, wag mo kaming idamay, 2016 na.</t>
  </si>
  <si>
    <t>Para kay 'Pangulo' Binay wala dapat namamatay dahil sa kahirapan. #UNA #Ginhawa #OnlyBinay #BinayPaRin https://t.co/PhFy4m220C</t>
  </si>
  <si>
    <t>Ayan na nagsimula nang umangat si ROXAS.</t>
  </si>
  <si>
    <t>Nag Simu la nang mag manipula ng BOTO.</t>
  </si>
  <si>
    <t>@Chip2chip2 Mamo! tignan mo ang dalawa! Digong at Allan! magkasalungat! Kaaway ni Allan si Binay! Si Digongong Susuportahan pa si Binay!</t>
  </si>
  <si>
    <t>Kay roxas ang pagbabago???? #RoRo2016</t>
  </si>
  <si>
    <t>"because of sandro kaya pinagtatanggol si BBM"
u sure? yes, he looks good but we don't just base it there. I'll make tanggol binay nalang ??</t>
  </si>
  <si>
    <t>Miss you binay see you soon hahahaha @ScevenDCN dmed u</t>
  </si>
  <si>
    <t>RT @exoftnamja: Kung tutulungan lang tayo ni binay na makapunta ng EXOluXion aba for sure panalo na sya sa dami ba naman ng exols dito sa p…</t>
  </si>
  <si>
    <t>@missjover Pag ito nanalo..ang Senate natin ay katawa tawa..Sotto,N.Binay then Pacquaio..mapapamura ka WTF.</t>
  </si>
  <si>
    <t>RT @maxell_lander: The Mar Roxas DO-IT-YOURSELF (DIY) Demolition Job (see pic) https://t.co/XFa4FeidoE</t>
  </si>
  <si>
    <t>Nkakahiya naman pla talaga ang mga pangyayaring yan... #BINAY https://t.co/SUqR3WuOqA</t>
  </si>
  <si>
    <t>Hoy korina sanchez. Pigilan mo naiung asawa mong si mar roxas. Kung anu anu pinagsasabe sa paid ad kuno. Tampalin ko kayo ng tsinelas ee!</t>
  </si>
  <si>
    <t>Hilariously 100% true! ??????</t>
  </si>
  <si>
    <t>WATCH: Spoof or Real. Bakit si Binay? https://t.co/bQbwg7ECws</t>
  </si>
  <si>
    <t>Daniel Padilla with Mar Roxas ????</t>
  </si>
  <si>
    <t>Roxas and Binay both are an epitome for being a corrupt politicians in the Philippines. They should not be given... https://t.co/bIrB3QAt3G</t>
  </si>
  <si>
    <t>Papa: sin o president mo be?</t>
  </si>
  <si>
    <t>Ako: si Miriam ah hahaha</t>
  </si>
  <si>
    <t>Papa: tani si Duterte tuod bala sin o be ay?</t>
  </si>
  <si>
    <t>Ako: si Roxas hahaha jk si Duterte ??</t>
  </si>
  <si>
    <t>@rapplerdotcom that's the spirit VP Binay. walang susuko para sa pagbabago</t>
  </si>
  <si>
    <t>Bakit yung Comelec website pa hinack? Pede naman mga accounts nina Binay ryt? Dagdag stress kayo</t>
  </si>
  <si>
    <t>Only Binay ang #PinakaEpal #PinakaBweset na Political TV Ads sa Pinas #BwesetKaBinay</t>
  </si>
  <si>
    <t>kung hindi si Miriam ang manalo kahit Mar Roxas na lang.</t>
  </si>
  <si>
    <t>@News5E iba. iba talaga tumira ang mga kabila. tsk. ang sipag kapag negative issues laban kay VP Binay</t>
  </si>
  <si>
    <t>Wlang kumikilos pag sila mar at poe binay ang gmwa ng kagaguhan.. pero pg si digong. Khit pari na bayaran... https://t.co/LuIHamgYyJ</t>
  </si>
  <si>
    <t>Ano nga po ba ang maitutulong nyo sa mga taong naghihirap, Kung sakaling kayo po ang magiging Pangulo? #GracePoeAko #Poe2016</t>
  </si>
  <si>
    <t>Binay- 242 bank accounts, hacienda
Mar- Yolanda funds, incompetent DILG
Poe- Questionable citizenship, 2 yrs in... https://t.co/SZYKGmaKlf</t>
  </si>
  <si>
    <t>*gets cancer from Binay political ads*</t>
  </si>
  <si>
    <t>Tigil niyo na yang nognog pandak ni binay. Galit na ko.</t>
  </si>
  <si>
    <t>Nako Roxas, manalo na lahat wag lang ikaw. Kundi, ipapakain ko sa'yo lahat ng tsinelas na binibigay ni Korina sa Rated K! ???? #Halalan2016</t>
  </si>
  <si>
    <t>Service to the Filipino People, yan si Mar #RoxasRobredo #RoxasRobredo2016 #RoxasWantedPresident #BayangMatuwid  https://t.co/SZfE3Occ8E</t>
  </si>
  <si>
    <t>Erap attends Binay’s birthday celebration: Former president and incumbent Manila Mayor Joseph Estrada attends ... https://t.co/r5dVCMu5CU</t>
  </si>
  <si>
    <t>For Mar Roxas  https://t.co/9EPQDt0SKC</t>
  </si>
  <si>
    <t>@MsKristala tropa mo si Binay? Hehe joke??????</t>
  </si>
  <si>
    <t>Kaya di ako nanonood ng #PiliPinasDebates2016 kasi ayokong marninig yung ka plastikan ng IBANG candidato. Miriam and Poe lang ako makikinig.</t>
  </si>
  <si>
    <t>Lord don't let RODY DUTERTE win</t>
  </si>
  <si>
    <t>#GracePoe2016 https://t.co/gTa9cXdSzl</t>
  </si>
  <si>
    <t>RT @alexzhandraaa: @rgnxvldz Pandak. Nognog. Mahirap. Yan si Binay! ?????? https://t.co/JM3QI6WC0Y</t>
  </si>
  <si>
    <t>@legallytanned Kasalanan ni Binay. Sya yung nagpakuha ng pic na may Chicken Joy, e.</t>
  </si>
  <si>
    <t>Si kokey ata to pero hindi pta si Binay to eh https://t.co/YAgF7WXxYX</t>
  </si>
  <si>
    <t>Hay Roxas, Binay, Robredo, at lahat ng may advertisement na tungkol sa election. PWEDE BA? GAWIN NYO HINDI PURO SALITA ??????</t>
  </si>
  <si>
    <t>Mar is so stressed out Du30 is winning. Du30 is just relaxed and doesnt bother to make up rumors. He knows if he doesnt win, its our loss.</t>
  </si>
  <si>
    <t>Meanwhile, Justices Carpio, De Castro, Brion and Senator Binay voted that Poe is NOT a natural-born citizen. | via @InaReformina</t>
  </si>
  <si>
    <t>THE STANDARD: UPDATE: Makati RTC finds probable cause in VP Binay’s libel charge against Senator Trillanes.</t>
  </si>
  <si>
    <t>2015/11/21 22:50 PHT #trndnl https://t.co/dRwxiUtCOV</t>
  </si>
  <si>
    <t>Sobrang peke ng "interviews" na pinapakita nung commercial ni Mar Roxas ano ba.</t>
  </si>
  <si>
    <t>VP #Binay arrives at Batangas Capitol Auditorium for BSP Recognition Ceremony https://t.co/vVlbGCS8Wo | @marraherika #VotePH2016</t>
  </si>
  <si>
    <t>Binay camp ... https://t.co/OG0UZKfI5s "WeLoveYou Leslie" "MARIS RACAL AtStarMallAlabang" "IBALIK ANG MARNELLA" https://t.co/pP24fQAmIM</t>
  </si>
  <si>
    <t>RT PHVote: Was Abby Binay kicked out of her Makati city hall office? https://t.co/s4YCzfTFhZ #PHVote … https://t.co/nrtogfRxft</t>
  </si>
  <si>
    <t>Tangina ni Binay napakalikot. Ilista sa standing yan.</t>
  </si>
  <si>
    <t>"From "nognog, pandak, laki sa hirap" to "Only Binay " real quick"</t>
  </si>
  <si>
    <t>@ScevenDCN gusto na kita makita binay hahaha</t>
  </si>
  <si>
    <t>Roxas takes COA report as cue against VP Binay https://t.co/r3IlE4Xpn7</t>
  </si>
  <si>
    <t>So, dahil bukas ay 2nd anniversary ng Typhoon #Yolanda, malamang mag trending sina Mar Roxas.... https://t.co/tTUrzxugrS</t>
  </si>
  <si>
    <t>BusinessWorld | Our presidential prospects
"Binay must not win the presidency. It’s crucial and just."
 https://t.co/UoyDDknsxC</t>
  </si>
  <si>
    <t>It's good to hear that Mayor Duterte is running for President. Hahahaha sa wakas may matinong kalaban na si Sen. Santiago</t>
  </si>
  <si>
    <t>@xpeanutgalleryx @cebudailynews @VektorSelba Hhhhmmm... Maybe bec of Makati. They really think Binay make Makati..not the other way around.</t>
  </si>
  <si>
    <t>The camp of VP Binay hits the gov't for the non-issuance of pensions of more than 55,000 senior citizens in 2014. https://t.co/HfcXDJAExT</t>
  </si>
  <si>
    <t>Bakit si Mar Roxas pinili mo @imdanielpadilla ? Okaayyyy atleast d si binay hahaha</t>
  </si>
  <si>
    <t>VP Binay to kick off campaign in Mandaluyong</t>
  </si>
  <si>
    <t>https://t.co/MCci23Bs6m @VPJojoBinay https://t.co/GU2ZDz9wJa</t>
  </si>
  <si>
    <t>Ung kay binay nga eh minamadali nyang mag yes or no. D man lang naipaliwanag.. But ung kay mar pede? Mhaba pa!! #ABSCBNSENSELESSNEWS</t>
  </si>
  <si>
    <t>idk but i just dont feel you grace poe</t>
  </si>
  <si>
    <t>Binay tarp draws criticism - Cebu Daily News https://t.co/EvYW3X1jBQ via @inquirerdotnet</t>
  </si>
  <si>
    <t>Hati na ang boto ni MDS and DU30. Worst case scenario? Isa kila Binay, Poe o Mar ang mananalo. Tsk. #Election2016</t>
  </si>
  <si>
    <t>muntanga. BOBO MO BINAY.</t>
  </si>
  <si>
    <t>Talo alaska tang ina kasi ni mar roxas eh waray pa isog isog daw hays</t>
  </si>
  <si>
    <t>Mar Roxas, itinangging may kinalaman sa diumano'y pambu-boo kay VP Binay sa Cebu https://t.co/XQSKOVZUqI https://t.co/l0JXY4LeeL</t>
  </si>
  <si>
    <t>Farmer solon calls Mar Roxas 'matapobre haciendero' - Politiko #MendiolaMassacre29 https://t.co/sm7f4vFrWB</t>
  </si>
  <si>
    <t>Apparently, #Binay already spent half a billion for all his TVCs LAST YEAR.
Mr. VP, saan galing yung pera? #Halalan2016</t>
  </si>
  <si>
    <t>Ladies and gentlemen, Mar roxas doesn't own the word -DESENTE.</t>
  </si>
  <si>
    <t>RT @PaulusGtrrz: si binay pala ang tunay na gumanap na kokey. #childhoodruined</t>
  </si>
  <si>
    <t>Shet nagising diwa ko fuck pangalawa na si Mar Roxas #KahitSinoWagLangSiMar</t>
  </si>
  <si>
    <t>Wow naman binisita kami ni Binay hahaha</t>
  </si>
  <si>
    <t>Nawa ay hindi na po magnakaw pa si Binay.. #NogNogHambog https://t.co/KghuOGSSz1</t>
  </si>
  <si>
    <t>@agoncillo_anne dapat si Bongbong Marcos na manalo bilang VP para walng lusot si Mar Roxas hahaha</t>
  </si>
  <si>
    <t>BINAY:" What he did in Makati was theft." Mar Roxas
https://t.co/smDQpG2aCf https://t.co/2Q7mW9gIhu</t>
  </si>
  <si>
    <t>RT @CarloCabuang: PARA SA MGA BOBOTO DYAN
"TANGA LANG PO ANG BOBOTO KAY MAR ROXAS" SO,PLS PUMILI NG MAAYOS NA PRESIDENTE.</t>
  </si>
  <si>
    <t>: Shet mukhang teenager si Sen. Poe #PiliPinasDebates2016</t>
  </si>
  <si>
    <t>19days na lang bago mag election! Kinakabahan na si Mar, Binay at Poe</t>
  </si>
  <si>
    <t>Aba! Ang bilis umangat ni Mar Roxas! #HalalanResults</t>
  </si>
  <si>
    <t>RT @gmanews: Sen. Nancy Binay: I'm given a job to perfrom, will not inhibit from @sengracepoe SET case | via @Joseph_Morong https://t.co/DG…</t>
  </si>
  <si>
    <t>Ay bwisit na only binay na to.</t>
  </si>
  <si>
    <t>#TV5Aksyon | VP Binay, nag-ikot sa ilang bahagi ng La Union https://t.co/pQYV1oQuXo</t>
  </si>
  <si>
    <t>ni Binay ??????</t>
  </si>
  <si>
    <t>THE STANDARD: UPDATE: Binay gets 29% in SWS survey for pres’l bets while Duterte &amp;amp; Poe get 24% and Roxas gets 18%.</t>
  </si>
  <si>
    <t>Yung mga boboto, wag naman po kayong mang-away ng ibang Presidentiables. Respect each other. Roxas to Poe #AyawSaDILAW DUTERTE TILL THE END</t>
  </si>
  <si>
    <t>Kaya pala malakas loob ni Pacquiao sabihin na mas masahol pa sa hayop ang LGBTY under pala sya kay VP Binay.</t>
  </si>
  <si>
    <t>#PrayForMannyPacquiao</t>
  </si>
  <si>
    <t>Mar Roxas: Mula "Sick Man of Asia" tayo ngayon ay kinikilalang "Asia's Bright Star" na. #IkawNaBaRoxas  https://t.co/h1SCfB4wIr</t>
  </si>
  <si>
    <t>Grabe yung kay binay. ????????????</t>
  </si>
  <si>
    <t>Hoi Binay wag mo ina-ano si Karen ayaw niya sayo. ?? #PiliPinasDebates2016</t>
  </si>
  <si>
    <t>Subukan mong mandaya Mar Roxas matitikman mo galit ng mga supporter ni Mayor Duterte.</t>
  </si>
  <si>
    <t>andine pala si binay sa ub</t>
  </si>
  <si>
    <t>Wag n'yo na ngang iniinterview si Mar Roxas! Nakakabobo mga sagutan niya. *face palm*</t>
  </si>
  <si>
    <t>Mayor Duterte was right Mar "desperado" Roxas is a weak leader #AyawSaDILAW</t>
  </si>
  <si>
    <t>Nakakasuka yung commercial ni Binay! Pwe!</t>
  </si>
  <si>
    <t>Kapangalan ni LP standard bearer Mar Roxas, nag-withdraw sa kandidatura https://t.co/x98pS6Pkq5 | via Bombo Radyo</t>
  </si>
  <si>
    <t>RT @PeanutBitterLOL: AYAW IKUMPARA SI NANCY BINAY NI ALMA, KAY SI NANCY NEGRA SI ALMA, MORENO. HAHA</t>
  </si>
  <si>
    <t>Palace hits back at Binay camp over poverty claims https://t.co/y5H10Ni0za</t>
  </si>
  <si>
    <t>Uling! Minsan pangatong madalas si binay</t>
  </si>
  <si>
    <t>#nognoghambog Hahahaha??</t>
  </si>
  <si>
    <t>AKO LANG BA NAIINIS SA BAGONG COMMERCIAL NI BINAY.</t>
  </si>
  <si>
    <t>RT @SmoshiePie_: Ayy nako #Binay tigiltigilan mo kami -.- #BINAYaran https://t.co/tUF5Q2dXys</t>
  </si>
  <si>
    <t>Si nanay para kay Roxas, si papa kay Binay, ate ko kay Digong at ako kay #Miriam!
oh di ba may pagkakaisa kaming... https://t.co/Rsp0IDn1Dn</t>
  </si>
  <si>
    <t>but guys if you voted for Binay, sayang na sayang boto mo ????????????????????????</t>
  </si>
  <si>
    <t>ito si binay
si binay ay nognog, pandak,  at laki sa hirap
si binay ay magnanakaw
huwag natin siyang tularan https://t.co/vFskC4Vfg3</t>
  </si>
  <si>
    <t>So someone edited that anti Du30 ad w/ clips of Mar Roxas. The kids are still there. I thought you guys didn't like how the kids were used?</t>
  </si>
  <si>
    <t>The audacity to run as president... sobrang kapal mo Binay :/</t>
  </si>
  <si>
    <t>Vice President Binay @ Guinayangan.
The whole neighborhood watch his speech.
Me? Don't care, Don't give a fvck.</t>
  </si>
  <si>
    <t>DAHIL SA BLACK PROPAGANDA, LALONG DUMAMI BOBOTO SA INYO.. SORRY NA LANG MAR ROXAS
#OneNationWith25 https://t.co/1T3n7dkU1b</t>
  </si>
  <si>
    <t>Hola VP Jejomar Binay. ???? Muntik na akong di makapasok kaiintay sayo. @… https://t.co/moRyTtibbp</t>
  </si>
  <si>
    <t>No to Duterte - mapanganib</t>
  </si>
  <si>
    <t>No to Binay - magnanakaw</t>
  </si>
  <si>
    <t>No to Poe - mapagkunwari</t>
  </si>
  <si>
    <t>YES TO ROXAS - MARANGAL TAPAT MAASAHAN</t>
  </si>
  <si>
    <t>RT @sultanakisah: From "nognog, pandak, laki sa hirap" to "Only Binay" real quick 
putangina</t>
  </si>
  <si>
    <t>Pink yung kay mar roxas ??????</t>
  </si>
  <si>
    <t>Bakit ang lungkot na nung si Grace Poe</t>
  </si>
  <si>
    <t>sa mga points nila I think only Binay is the one who wants to improve living for the poor #gobinay #onlybinay</t>
  </si>
  <si>
    <t>bkt hnd dpt iboto si duterte, poe,miriam at mar? dhil mga wla slng kwenta kpngyrhn lng ang habol nla at pera   #OnlyBinayUNAsaSeniorCitizen</t>
  </si>
  <si>
    <t>@ihateposh my love for my candidate aside, my misgivings about Duterte is even worse.</t>
  </si>
  <si>
    <t>RT @jerome_guinto: Grabe 'tong si Binay, parang nilalahat ang pagiging nognog, walang damayan uyyyy!! Hahaha.</t>
  </si>
  <si>
    <t>Binay, akala ko ba walang drugs sa Makati? ??</t>
  </si>
  <si>
    <t>Rehabilitasyon para Yolanda areas, walang halong pulitika ayon kay VP Binay I via Allan Francisco</t>
  </si>
  <si>
    <t>RT @iamvavavoom23: Hindi ito pabebe kasi ang pabebe cute pa minsan eh. Pa-Binay lang to. Meaning, pa-epal, pa-special, paimportante! ?? http…</t>
  </si>
  <si>
    <t>Regine Velasquez does not represent the whole Philippines and who cares if she's not for Mar Roxas. She has her own "mind".</t>
  </si>
  <si>
    <t>Duterte or Santiago ? Hirap ah.</t>
  </si>
  <si>
    <t>The question is not whether Binay is bad but whether he will be badder via @rapplerdotcom https://t.co/QlgQRuhIQt</t>
  </si>
  <si>
    <t>Puro pang-Makati parin ang pinagmamalaki ni Binay. Bakit wala ba siyang nagawang maganda nung VP siya? Move on na Binay! Nasabi mo na yan!</t>
  </si>
  <si>
    <t>RT @Mister_Patama: Tabi tabi yung mga nagsasabing parang tanga si Duterte. 
"Edi iboto n'yo si Binay mga quing ina pala kayo eh!" -Senyora</t>
  </si>
  <si>
    <t>Nakaka badtrip talaga ung advertisement ni Binay ??</t>
  </si>
  <si>
    <t>1-800-Binay-Bling</t>
  </si>
  <si>
    <t>LOOK: Binay look-alike a taxi driver in Indonesia</t>
  </si>
  <si>
    <t>A parody news article with video and photos featuring an... https://t.co/vMFWuQq5eG</t>
  </si>
  <si>
    <t>??????VOTING ??????</t>
  </si>
  <si>
    <t>12+ million kay DUTERTE</t>
  </si>
  <si>
    <t>7.5+ million kay ROXAS</t>
  </si>
  <si>
    <t>7.3+ million kay POE</t>
  </si>
  <si>
    <t>RT @RaegenOledan: HAHAHAHAHAHAHA wala ka na Binay!!! https://t.co/SCGDMsQMDG https://t.co/yWeDfNXrQl</t>
  </si>
  <si>
    <t>This hatred about them is not about the violation of law,it is your hatred towards Mar Roxas.Strong evidence is... https://t.co/2VwNPNvUPM</t>
  </si>
  <si>
    <t>I wish Miriam could surpass Roxas and Binay ?? I really can't belive she's at the bottomline.</t>
  </si>
  <si>
    <t>traffic!!!! only binay only binay, sino pa ba? only binay... tangina!</t>
  </si>
  <si>
    <t>Etong si Mar Roxas nagsasayang pa ng pera. Alam naman nyang wala na silang mauuto eh.</t>
  </si>
  <si>
    <t>I also don''t understand his "fight with corruption" if he plans to release GMA, Revilla and even supports Binay. Wake up people!</t>
  </si>
  <si>
    <t>@ABSCBNNews @chiarazambrano naligaw si Binay jan, kasi jan daw makikita ang taong di plastic ahahaha</t>
  </si>
  <si>
    <t>Featured Secretary Roxas and VP Binay ON "Kandidato" . UP Next : Senator Grace Poe</t>
  </si>
  <si>
    <t>Is nako mga kahakaan mo Mar Roxas!</t>
  </si>
  <si>
    <t>Roxas hits Binay where it hurts the most: issue on corruption. But still no answer. Boo, Binay. #PiliPinasDebates2016</t>
  </si>
  <si>
    <t>Yan si Binay, the SOAB doesn't quit even when defeated.</t>
  </si>
  <si>
    <t>RT @HugotPost: Tabi tabi yung mga nagsasabing parang tanga si Duterte. 
"Edi iboto n'yo si Binay mga quing ina pala kayo eh!" -@Senyora</t>
  </si>
  <si>
    <t>Yung malungkot ka na nga tas mapapanood mo pa yung commercial ni binay. Pucha naman oh</t>
  </si>
  <si>
    <t>Gwapo nang anak ni Mar Roxas! Paolo Roxas ??????</t>
  </si>
  <si>
    <t>The EQ Post nominates Binay, BongBong Marcos and Grace Poe for Ripley's "Believe It or Not!" https://t.co/ACjKU4Dt90</t>
  </si>
  <si>
    <t>VIDEO: Mag-amang Binay at 22 iba pa, pinakakasuhan dahil sa umano'y overpriced bldg. https://t.co/Znq7qQreSf https://t.co/86IyFlqH0t</t>
  </si>
  <si>
    <t>Parang si Binay si Eric ???????? #PushAwardsJaDines</t>
  </si>
  <si>
    <t>Mar Roxas Leni Robredo https://t.co/lOpARHrd2E</t>
  </si>
  <si>
    <t>Wala akong paki sa Duterte-Roxas. I know they're both competent. Pero tangina, Binay vs. Santiago? Seryoso?</t>
  </si>
  <si>
    <t>Nag iinit ulo ko pag napapanood ko yu ads ni Binay na nagsasabing dahil sa kanya daw ay maraming nakapag aral ng libre.</t>
  </si>
  <si>
    <t>Mar Roxas: "Lahat ng programang ito ay totoo,makabuluhan at mga serbisyong nagawa na natin." https://t.co/NBkslCjxJv https://t.co/pnrd9WPJHh</t>
  </si>
  <si>
    <t>Pres. Aquino's campaign contribs for all of 2010 was at P400M. Yet Binay has already spent P600M. Barely even 2016! https://t.co/DnrL9prUK9</t>
  </si>
  <si>
    <t>Ginamit pa ni Binay yung rason na sya daw magpapaginhawa satin pag namatayan tayo</t>
  </si>
  <si>
    <t>"Bakit dahil kay Binay, LAHAT ng seniors sa Makati buhay senorito at senorita?" parang mali ata yung Quantity na ginamit.</t>
  </si>
  <si>
    <t>Mar Roxas, huwag garapal. Okay na yung pangalawa ka. Pag nanalo
ka, magkakarebolusyon sa Pilipinas.'</t>
  </si>
  <si>
    <t>Duterte is really slaying the votings thou ??! Lakas din ni Poe. Putcha 3 si mar. I dont mond Binay. Tapos si MDR ????</t>
  </si>
  <si>
    <t>RT WordsPosts: Pag may maitim na dumaan sa Quiapo, Nazareno agad? Di ba pwedeng Binay muna? #NogNogHambog</t>
  </si>
  <si>
    <t>Black is stunning, but too much black? THATS ULING AND BINAY WOHOOO #TeamNigga</t>
  </si>
  <si>
    <t>#Fight4POE  to give way to Mar Roxas the way he did to Pinoy in 2010. Bayan muna bago sarili POE. https://t.co/bz3mFHDIyq</t>
  </si>
  <si>
    <t>Matagal ng andto si binay sa gapo HAHAHAHAHAHAHA TANGINA LT ????????????</t>
  </si>
  <si>
    <t>Mar Roxas to Sen. Poe: "Grace, mag-usap tayo...this is for unity. This is for our country. This is for our future. https://t.co/4eddDQ6RVD</t>
  </si>
  <si>
    <t>Duterte - 18,000,999 votes
Santiago - 17,999,998 votes
Poe - 5,000,657 votes
Binay - No Votes
Roxas - Negatives Votes 
#Duterte2016</t>
  </si>
  <si>
    <t>@VPJojoBinay Stop bashing Jojo binay! he's a good VP</t>
  </si>
  <si>
    <t>#Binayforpresident</t>
  </si>
  <si>
    <t>Laki sa hirap ? Wag kame binay , wag kame ! https://t.co/AzBTsc4Pjh</t>
  </si>
  <si>
    <t>kung totoo na solido ang botante ng makati para kay VP Binay, bakit mas marami ang botante na ayaw sa kanya?... https://t.co/OF8ooceWwQ</t>
  </si>
  <si>
    <t>Is Jejomar Binay driving a taxi in Indonesia?: A look-alike of Vice President Jejomar Binay was found driving ... https://t.co/qVxD5xznij</t>
  </si>
  <si>
    <t>Waiting for Nognog, pandak, laki sa hirap. ~binay.</t>
  </si>
  <si>
    <t>I have notice that #marroxas is becoming arrogant as we approaches near to election day. #NoToMar2016 #DuterteTillTheEnd</t>
  </si>
  <si>
    <t>Minsan, tingin ko si Aquino ang campaign manager ni Mar Roxas eh.
Si Josh Aquino.</t>
  </si>
  <si>
    <t>@maracepeda @rapplerdotcom Di na mapipigilan ang Binay wohoooo. #OnlyBinayInMakatiSanKaPa</t>
  </si>
  <si>
    <t>He has a good chance at winning, that's why. Only Binay. ?????? https://t.co/4qcyilWSRO</t>
  </si>
  <si>
    <t>Binay #OTWOLWish</t>
  </si>
  <si>
    <t>MAR ROXAS DOES'NT DESERVE THE SECOND SPOT. IT SHOULD BE MDS/POE.WALA NAMAN MAGAGAWA YAN SI ROXAS EH.PERO KADRAMAHAM LANG LANG</t>
  </si>
  <si>
    <t>Naiinis talaga ko sa advertisement ni binay!</t>
  </si>
  <si>
    <t>"Not my job to defend Bongbong!" Miriam Santiago https://t.co/m0APSiEsPq</t>
  </si>
  <si>
    <t>Gloc-9 gets flak for pro-Binay appearance: Hip-hop artist and esteemed Filipino rapper Gloc-9 gets flak from d... https://t.co/LAcbSw1rgJ</t>
  </si>
  <si>
    <t>@chaichics Hahahaha! don't worry par, maitim din si duterte mejo ??</t>
  </si>
  <si>
    <t>[NATION] Bets should be ready but wrong to bash Alma Moreno for interview —VP Binay https://t.co/klghqSnOem | via GMA News</t>
  </si>
  <si>
    <t>Isang taong puro karahasan lang ang alam? DUTERTE yan!</t>
  </si>
  <si>
    <t>Puro kayo sa anak ni BBM eh pano nmn sa anak ni Binay?????????</t>
  </si>
  <si>
    <t>"kung sino pang pandak siya pang malaki ang naitulong." -VP Binay, but more approprately, Tyrion Lannister.</t>
  </si>
  <si>
    <t>Vice President Jejomar Binay was in Cebu earlier this afternoon. | @CeeElMatus @InqNational #VotePH2016</t>
  </si>
  <si>
    <t>CA junks Junjun Binay's petition vs 2nd suspension order https://t.co/UyI9l1DaXD via @rapplerdotcom https://t.co/POPnKVzJt2</t>
  </si>
  <si>
    <t>Ano daw first name ni binay. Edi ONLY. Only binay ????</t>
  </si>
  <si>
    <t>uwi kana mar roxas, magbalat ka nalang ng patatas!!!!!</t>
  </si>
  <si>
    <t>#Binay2016: The question is not whether Binay is bad but whether he will be badder - Rappler https://t.co/ggxXq4ONev</t>
  </si>
  <si>
    <t>@marohomjam pakamatay ka na kung ndi mo alam isama mo si mar roxas????????</t>
  </si>
  <si>
    <t>Waahh! Nakita nanaman kita binay. Nakakagoodvibes ka! Hoehoe</t>
  </si>
  <si>
    <t>Kung makapag bashed sila kay binay! tsk</t>
  </si>
  <si>
    <t>@SagadaSun evidence vs Binay is overwhelming. Naniwala ang tao. ?? @JMF0927 @DeKampanilya</t>
  </si>
  <si>
    <t>BBM's wife is an Araneta, a family of Mar Roxas which is under the Aquino admin ??</t>
  </si>
  <si>
    <t>@captainleinald By the way, nandito si Jejomar Binay sa tabi ko.</t>
  </si>
  <si>
    <t>@DigongQuotes @coffeejellyace9 if Grace Poe is lying about her citizenship, it is also a big lie that FPJ has no legacy, as a public servant</t>
  </si>
  <si>
    <t>Recently, Si Binay trending, ngayon naman si Manny Pacquiao . Hay naku!</t>
  </si>
  <si>
    <t>Karen: "YES OR NO?"
Binay: "Ha?"
Reaksyon ko din sa pagiging kandidato mo, Binay ?? #PiliPinasDebates2016</t>
  </si>
  <si>
    <t>Yung mga quotes account dito sa twitter di mo malaman kung sino talaga sinusoportahan; DU30, Miriam, Poe, B1NAY, ngayon naman si MAR. ??</t>
  </si>
  <si>
    <t>@PhilippineStar infairness ky Valdez nag sorry siya ky VP Binay at tinangap nmn un ni VP. #OnlyBinayIsLove</t>
  </si>
  <si>
    <t>Mar Roxas on 2nd spot. Okay. Nothing to say.</t>
  </si>
  <si>
    <t>@Ideal_Views @daREALdelacruz  the thing is how did they grilled binay? Ganyan din ba?  Na hindi pa tapos magsalita sumisingt na ng salita?</t>
  </si>
  <si>
    <t>Pandak Kurap</t>
  </si>
  <si>
    <t>Yan su Kuya Binay. ??</t>
  </si>
  <si>
    <t>If VP #binay releases #medical records, I suggest all other candidates should too? #philippines https://t.co/agDeIluakp</t>
  </si>
  <si>
    <t>Mukang kokey talaga si Binay. Tangina! Hahaha</t>
  </si>
  <si>
    <t>Sina LP bets Mar Roxas &amp;amp; Leni Robredo kasama ang mga miyembro ng Ateneans for Leni &amp;amp; Ateneans for Mar @gmanews https://t.co/yxFbEehguu</t>
  </si>
  <si>
    <t>What are Mar Roxas' major accomplishments as DILG and DOTC secretary that proves his competence and integrity?</t>
  </si>
  <si>
    <t>"@imojen21: @ABSCBNNews  he maybe prepared but does the Filipino people want him to be President?" Why not? Kaysa nman si Binay.</t>
  </si>
  <si>
    <t>Roxas dapat magka level kayo ni Trillanes sa Ranking mga salot kayo sa pamahalaan</t>
  </si>
  <si>
    <t>Trillanes, hindi umano nagkulang sa mga impormasyon para patunayan na magnanakaw si VP Binay #DZMMTeleIkawNaBa #Halalan2016</t>
  </si>
  <si>
    <t>hindi naman madaya. grbeh kayo. #DayaangDilaw sucks. MAR ROXAS pa rin #ROXAS2016 #RORO2016</t>
  </si>
  <si>
    <t>So pano sa botohan? Yung ibang votes na for Du30, kay Roxas mapupunta? Dayaan, ganon? E bakit pa nagbotohan? Ano pa sense nun?</t>
  </si>
  <si>
    <t>@jepotmendoza kung kay Poe, okay lang na di sya makasama dun. Pero kung kay Mar at Binay, hindi din naman sila marunong rumespeto.</t>
  </si>
  <si>
    <t>Nag ilokano si ate Poe! XD</t>
  </si>
  <si>
    <t>#PiliPinasDebates2016 #SiMiriamAngSagot</t>
  </si>
  <si>
    <t>desperado na yung gumawa ng commercial para kay binay. (kunwaring loyalista kuno) baka si MAR nagpalabas nun haha! desperado moves! lam na!</t>
  </si>
  <si>
    <t>Pag si Binay nanalo sa eleksyon, asahan niyong 'di na makakabangon sa hirap Pilipinas.</t>
  </si>
  <si>
    <t>Binay: WHY SO BITTER? ?????</t>
  </si>
  <si>
    <t>Duterte mulls raps vs Trillanes over allegations on SALN - https://t.co/xauBL6TybA https://t.co/haZqu2TXYk</t>
  </si>
  <si>
    <t>Iboboto mo ba si Binay sa 2016 Presidential Election? Why or Why not? — Hindi. Hindi pa naman ako botante eh :D https://t.co/CYQzkMlvXZ</t>
  </si>
  <si>
    <t>puro si binay nakikita sa newsfeed ko eh ????</t>
  </si>
  <si>
    <t>RT @soowsmaryosep: Taenang commercial ni binay.. lakas maka BM #ALDUBLastChance</t>
  </si>
  <si>
    <t>My latest: Mar Roxas's calls for unity against Duterte a sign of desperation https://t.co/INkalBhltR #AyawSaDilaw #PhVote2016 #Halala2016</t>
  </si>
  <si>
    <t>Stories Behind The Mar Roxas Memes https://t.co/FPgNFHAJR2 ?? https://t.co/EC1PbWEx7I</t>
  </si>
  <si>
    <t>Desisyon ng SC sa suspension order kay Junjun Binay, ilalabas ngayong araw  https://t.co/QmvX8lbjAh</t>
  </si>
  <si>
    <t>Kaya ayoko ng political topic eh!!!  Sakit Sa ulo *serous 2*PERO binay 4 president</t>
  </si>
  <si>
    <t>#VoteMaineFPP  #KCA https://t.co/wGELbqBAEC</t>
  </si>
  <si>
    <t>Tangina kinommercial nanamn ung kay binay lalo lang ako nabadtrip</t>
  </si>
  <si>
    <t>Yan si Binay ;)</t>
  </si>
  <si>
    <t>This advertisement make me see what's really Binay is ;) #Binay2016 #Binayforthewin</t>
  </si>
  <si>
    <t>#TheImaginedPresident: The Inheritance of #PHVoteRoxas https://t.co/NurBjepja9 By @patevangelista and @NicoleCurato https://t.co/ncjfNwf4MM</t>
  </si>
  <si>
    <t>Eto na ang makapal na pamilyang Binay! Bwiset! #NoToBinay #plunderer</t>
  </si>
  <si>
    <t>Mar Roxas magtago kana ????</t>
  </si>
  <si>
    <t>Patayin ang TV kapag Only Binay ang kinokomersial.????</t>
  </si>
  <si>
    <t>unsay tawag sa fans ni binay?</t>
  </si>
  <si>
    <t>edi binayaran ??</t>
  </si>
  <si>
    <t>Binay hahaha omg hahaha I don't have the right to laugh at him hahahahahaha sorryyyyy ?? https://t.co/olCHvt3hLy</t>
  </si>
  <si>
    <t>@margomarstop while Binay's is the most annoying! ??</t>
  </si>
  <si>
    <t>mapa binay mapa kind pena wala akong iboboto !! di ako maka bili ng pagkain harang kayo hayop -_-</t>
  </si>
  <si>
    <t>Only binay only binay ?????? hahah</t>
  </si>
  <si>
    <t>#YFSFRocks</t>
  </si>
  <si>
    <t>Binay eyes suit vs. gov’t execs telling poor he’d stop cash doles https://t.co/XloKV7yYnI" target="_blank"&gt;https://t.co/XloKV7yYnI https://t.co/XloKV7yYnI" target="_blank"&gt;https://t.co/XloKV7yYnI https://t.co/OhxY8LTO9X</t>
  </si>
  <si>
    <t>Oo na payag na kong ligawan mo magparamdam ka na binay hahahaha char lang loveyou missyou ???? @ScevenDCN</t>
  </si>
  <si>
    <t>Actually the 4 could be/would be good leaders of the PH, except Binay. So ang hindi manalo bigyan ng posisyon base sa kakayahan #Halalan2016</t>
  </si>
  <si>
    <t>IF Miriam didn't run for President, I'm voting for Grace Poe because she's the lesser evil among the candidates.</t>
  </si>
  <si>
    <t>Juskopo! Gugustuhin kong ma-Clark, ma-Leah, pwede na ding ma-Popoy o ma-Basha kahit masakit. Ayoko ma Binay! EVER!!! https://t.co/Duz2b9DSv4</t>
  </si>
  <si>
    <t>Seeing the ranking, Mar and Binay on top of Miriam? Nako,pg ngkron tlga ng Zombie sa buong mundo di nakkpagtakang mdaming mabbuhay na Pinoy.</t>
  </si>
  <si>
    <t>Mar Roxas is now #2 with more than 30% of the votes yet to be revealed, let's see if the LP still have anything under their sleeves.</t>
  </si>
  <si>
    <t>#PanaloNaTayo https://t.co/7jECvaKxtV</t>
  </si>
  <si>
    <t>VP Binay says he will not concede: Vice President Jejomar Binay said he won’t concede yet He said he will wai... https://t.co/0y60CCHJCU</t>
  </si>
  <si>
    <t>If zero income tax, VP Binay, where will funds come from? F*ck</t>
  </si>
  <si>
    <t>Kawawa naman si @VPJojoBinay</t>
  </si>
  <si>
    <t>Puro kasi BINAYaran eh!</t>
  </si>
  <si>
    <t>Kung mka pag salita kyo ni binay.. ????basta wala ng sisihan after election ha... #Halalan2016 #binayparin</t>
  </si>
  <si>
    <t>Harry Roque accuses LP of resorting to 'legal coup' to eliminate Mar Roxas' rivals in 2016 | @edupunay</t>
  </si>
  <si>
    <t>Siguro nakalimutan nating tao lang din sila. Masyado silang nalait. Masyado silang pinaulanan ng putik. Salamat Roxas, Binay, Poe, Def-San</t>
  </si>
  <si>
    <t>RT @PinoyyAko: ALDUB fans napahiya si DJ ang kinuha ni Mar Roxas. 100M daw offer LOL umasa dre :) kaya galit sila kay roxas ngayon #Showtim…</t>
  </si>
  <si>
    <t>Mar Roxas's namesake withdraws from 2016 race https://t.co/xeYT0DDdNW</t>
  </si>
  <si>
    <t>Parang hindi pa nagko "conceive" si binay no? Havent heard from the VP yet.</t>
  </si>
  <si>
    <t>Banas na banas ako sa ad ni Binay. Kabanas.</t>
  </si>
  <si>
    <t>Binay na naman? ??</t>
  </si>
  <si>
    <t>@CarlMalones1 @Ilovetippee neither Binay, di.nya rin napapatunayan kung paano sya yumaman...#justsayin #wisevote</t>
  </si>
  <si>
    <t>"@clingytype: hayaan mo nalang ako. hindi ko naman kasi kasalanan na pandak talaga ako gaya ni binay." HaHAHAHA Grabe</t>
  </si>
  <si>
    <t>Kayamot para kang s MAR ROXAS! EPAL!</t>
  </si>
  <si>
    <t>RT @doremifaSoLopez: Unlike his rich rivals, Binay says he hails from the poor | Inquirer News https://t.co/oImcya9Lvr Look how rich you ar…</t>
  </si>
  <si>
    <t>That anti-Duterte tv ads. Despirado masyadong siraan c Digong. Gumastos pa. Putang I mong bakla ka Mar Roxas! ??????</t>
  </si>
  <si>
    <t>RT @imjoletteanne: Haha alden binay https://t.co/6O3jxCAZRn</t>
  </si>
  <si>
    <t>Ako lang ba or nakakaturn-off talaga na pinromote ni Daniel Padilla si Mar Roxas</t>
  </si>
  <si>
    <t>Roxas is desperate to protect vested interest. Obvious na he's afraid of Duterte bc the good Mayor will not compromise. Nkklok</t>
  </si>
  <si>
    <t>Buti pa si Binay Huma-Hotline bling nalang eh ikaw? bling-bling ka lang pala nya. PAMORMA.</t>
  </si>
  <si>
    <t>Be my "Duterte" in this world "full of Mar Roxas". LOL!!! ??????</t>
  </si>
  <si>
    <t>Naiinis ka ba sa T.V ADS ni Mar Roxas?</t>
  </si>
  <si>
    <t>Sen. Chiz Escudero on accusations Poe-Escudero camp is behind negative campaign vs Davao City Mayor Rodrigo Duterte https://t.co/QeeGxaKDgd</t>
  </si>
  <si>
    <t>Gusto ko yung kinakain ni Binay ughhhh pero ayaw ko parin sa kanya huhu https://t.co/rX0c6C0OHo</t>
  </si>
  <si>
    <t>RT @aldrincredible: Tatakbo na pala si Duterte sa pagka-presidente. Sana firm na siya sa desisyon niya. Hirap! Duterte or Santiago?</t>
  </si>
  <si>
    <t>Ulul ka binay wag kang maglibot sa pinas. Maduga ka</t>
  </si>
  <si>
    <t>"@wawam: isn't VP Binay a member of APO? did he join the #OblationRun during his time? 
 http://t.co/KELsOLONWE" ewwwwwww</t>
  </si>
  <si>
    <t>Hi Cong. @lenirobredo. Nakikita din po ba ni Mar Roxas na sa lahat ng dako wala po siyang chance manalo?  https://t.co/L7zik4mDix</t>
  </si>
  <si>
    <t>I can walk the talk – Binay https://t.co/utD1qjsHfj #Manila #News #Asia</t>
  </si>
  <si>
    <t>Para sumarap ang ating araw, Vote Mar Roxas for President and Leni Robredo for Vice President. Thank you.</t>
  </si>
  <si>
    <t>RT @InquirerBiz: Binay: 5 years ago, Aquino admin unveiled PPP as its centerpiece program, now it has become epicenter of its failure. | @a…</t>
  </si>
  <si>
    <t>Pagpatuloy mo lang VP Binay ang gnwa mo wag kang magpapadala sa mga naninira sau #OnlyBinayInMakatiSanKaPa</t>
  </si>
  <si>
    <t>Binay: Patuloy ang kahirapan dahil sa maling pamamahala | via @mbellsonaq</t>
  </si>
  <si>
    <t>RT @InqNational: Mar Roxas meets Albay's 3rd districts LP leaders in Ligao City. | @msarguelles67 #VotePH2016</t>
  </si>
  <si>
    <t>Roxas supporters
Poe quits=GOOD
Mar quits=BAD
But this is all about stopping Duterte, not advancing anyone's campaign
.....RIiiiiiight.....</t>
  </si>
  <si>
    <t>Interesting... Kung Amerikano si Grace Poe, Japanese collaborator naman ang ninuno ni Mar Roxas at si Binay, galing sa planet of the apes.</t>
  </si>
  <si>
    <t>Lakas makapangbadtrip 'yung commercial ni Binay!!! BADTRIP!</t>
  </si>
  <si>
    <t>nanghihinayang talaga ako i mean miriam weighs more than binay and roxas combined... :--(</t>
  </si>
  <si>
    <t>@elladapotpot Finally, Binay. Sad because he can actually win this thing. Jusko lalo tayong maghihirap sa nognog na to. His words, not mine.</t>
  </si>
  <si>
    <t>@leJEIndary e baka nga naman kasi pumasa pa sa removals! wala namang masama HAHAHAHA. INSTITUSYON SI BINAY SA LEVEL NG FIGHTING SPIRIT! HAHA</t>
  </si>
  <si>
    <t>Bastos talaga tong si Pnoy eh, hindi manlang pinasalamat si Binay. Nako nako maling mali ?????? #SONA</t>
  </si>
  <si>
    <t>Sobra niyo i-bash si Mar Roxas ha, eh mas matalino pa nga yun sainyo. Ang pagkakamali lang niya kay PNoy siya dumikit.</t>
  </si>
  <si>
    <t>that "puro kayo anak ni marcos, andyan naman anak ni binay" 
HAHAHAHAHHAHAA</t>
  </si>
  <si>
    <t>RT @profmssyj: May lusot ka pa. Sabihin mo mas madaling impeach si Binay sa dami nang ebidensiya. @TrillanesSonny</t>
  </si>
  <si>
    <t>One typhoon-hit town, two presidential candidates. Roxas, Binay visit Lando-hit Nueva Ecija https://t.co/BUIh9KX7OO https://t.co/CaoHczbsJR</t>
  </si>
  <si>
    <t>Leading nanaman si VP Binay sa survey! Go lang ng go! #OnlyBinayPriority4Ps</t>
  </si>
  <si>
    <t>Still hoping we can avoid a Zombie Apocalypse. #RoxasRobredo</t>
  </si>
  <si>
    <t>This isn't Mayor Duterte fight. It's for the Filipino behind him who are sick and mad for change ?? Duterte Till The End</t>
  </si>
  <si>
    <t>Noong Oktubre, tinanggal ng Ombudsman sa pwesto si Makati City Mayor Junjun Binay dahil sa mga katiwalian sa Makati.
#UNTVRepaso2015</t>
  </si>
  <si>
    <t>Can't get over Binay's Presidential victory speech. 2 nights ago ko pa narinig. Di ko kinaya. ????</t>
  </si>
  <si>
    <t>"@imdanielpadilla: Panoorin natin nang malaman natin ang mga  plano ni Mar Roxas para sa Pilipinas ! #RoxasRobredo  https://t.co/x0fm7VA1Xm</t>
  </si>
  <si>
    <t>Kahit na anong sabihin ni Mar Roxas haha. Mahina pa rin sya. Lets face the fact.</t>
  </si>
  <si>
    <t>Binay-Chiz meeting in Davao: https://t.co/EyUtiTxCzb via @YouTube</t>
  </si>
  <si>
    <t>Ang alam ko si Poe ang presidente ni Trillanes. Bakit parang si Roxas pa ang nababatikos sa kontrobersyal na political ad?</t>
  </si>
  <si>
    <t>Apparently Mr. President, you're freaking out now that your puppet Mar Roxas is clearly losing the elections and... https://t.co/RbIsNEnnaP</t>
  </si>
  <si>
    <t>Eto pa. Nasa listahan pa naman kita ng choices ko Mr. Mar Roxas. Pero halatang gustong gusto mo ng kapangyarihan. https://t.co/M5djat24Ve</t>
  </si>
  <si>
    <t>Desperate much. Mar roxas ??????.</t>
  </si>
  <si>
    <t>#NotoMAr</t>
  </si>
  <si>
    <t>#DU30ismyPresident</t>
  </si>
  <si>
    <t>Yung ang ganda ng pinapanuod mo sabay sisingit yung Only Binay Only Binay ???? . Putsa</t>
  </si>
  <si>
    <t>@biiiiinsoy @piacadiz I think the other way. Maraming di boboto kay Roxas sa V, VI, VII baka magreflect pa kay Leni at dalin Du30-BBM</t>
  </si>
  <si>
    <t>@jefk_rew Call this the rigodon ng mga epal https://t.co/JFIVRB7CnU so sickening to shift to the Binay camp! Sayang si Pacman</t>
  </si>
  <si>
    <t>many person was asked who will they vote for president? Mar, Binay, Duterte. when they were asked why? their answers are "I dont know". WTF!</t>
  </si>
  <si>
    <t>#OnlyBinayUNAsaSeniorCitizen  bkt hnd dpt iboto si duterte, poe,miriam at mar? dhil mga wla slng kwenta kpngyrhn lng ang habol nla at pera</t>
  </si>
  <si>
    <t>"Si Binay talaga boboto ko, para may taga hawak ng pera ko, mahirap na baka kung san pa mapunta eh" -Sir Santos ????</t>
  </si>
  <si>
    <t>Next next week buhay naman ni Mar Roxas sa #MMK #Dyosmiyo #ABSCBNLiar #ABSCBNFAIL #ABSCBNnomore</t>
  </si>
  <si>
    <t>Sen#Binay also notes that Mercado's son is running for vice mayor of Makati City under the Liberal party</t>
  </si>
  <si>
    <t>@iamronniereyes still duterte. Sick and tired of binay yellow at poe</t>
  </si>
  <si>
    <t>@Emong_19 sa sobrang hot nasunog pati si Binay hihi #ALDUB18thWeeksary</t>
  </si>
  <si>
    <t>Grabe gurl!!! Wag niyo kong awayin, sorry na lang kayo at number one si VP Binay!!! #BinayPaRin #OnlyBinay</t>
  </si>
  <si>
    <t>@pnppro1@PNPLUPPO PSI BANAN during the coordination with the advance party of V-Pres. J Binay.</t>
  </si>
  <si>
    <t>Nakakainis yung commercial ni Binay eh. Sariling lait, tapos buhat bangko.</t>
  </si>
  <si>
    <t>jejomar binay vice president sa umaga di makita sa gabi hahaha</t>
  </si>
  <si>
    <t>Ngayon ko lang napanuod yung commercial ni Binay. Haha. Shit.</t>
  </si>
  <si>
    <t>Roxas on Binay booing incident: You know it's simple, you don't answer questions about where the people's money went...</t>
  </si>
  <si>
    <t>#Newsreport
Pagbasura ng Ombudsman sa apela ng pamilya Binay, inasahan na ng kampo nito | via Allan Francisco | via DWIZ 882</t>
  </si>
  <si>
    <t>@cnnphilippines Puro Mar Roxas, PNoy &amp;amp; Poe ang news nyo. Pabalik2x ang unity talk ni Roxas at panawagan ni Pnoy. #AyawSaDILAW #Duterte2016</t>
  </si>
  <si>
    <t>RT @CarloCabuang: PUTA NAMAN BINAY PURO KA NOGNOG!! PATI SARILI MO NILALAIT MO PARA LANG MANALO? WAG KAMI! ????</t>
  </si>
  <si>
    <t>MEL STA.MARIA | Mar Roxas  and an Erap endorsement: What could it mean? https://t.co/6TAqu6PGvq</t>
  </si>
  <si>
    <t>@faye2117 this time to both Binay and Duterte. BTW, I'm scared of a Binay Presidency. Also, I'm not going to promote Duterte to you.</t>
  </si>
  <si>
    <t>Binay to businessmen: Prosperity unfelt under PNoy's watch https://t.co/1AweL1UI90 #Manila #News #Asia</t>
  </si>
  <si>
    <t>Kaya siguro nagboo ang mga LP sa sinulog kasi talo na si mar roxas! Go Binay! #binayforpresident #NogNogSinunog  https://t.co/E8ODFqQogY</t>
  </si>
  <si>
    <t>thinking of selling punching bags w/ printed-mar roxas' face on it. it would click, I guess..</t>
  </si>
  <si>
    <t>Vice president na si Binay pero bakit puro Makati pa din ang ipinagmamalaki nya?</t>
  </si>
  <si>
    <t>RT @daxlucas: So Jan-Nov data shows Binay as the top TV ad spender, but Jan-Dec data shows Mar as top spender on ALL media (TV, radio, prin…</t>
  </si>
  <si>
    <t>THE STANDARD: UPDATE: Binay’s camp denies link in an alleged demolition job vs. Ombudsman Conchita Carpio-Morales.</t>
  </si>
  <si>
    <t>Roxas eyes joining forces with Poe to prevent a looming Duterte ‘dictatorship’: Mar Roxas called for a dialog... https://t.co/8jN2SPwLIM</t>
  </si>
  <si>
    <t>Hindi mo kailan man mabobola nag puso't isip ko Mar Roxas, Jejomar Bina and Grace Poe! #DuterteTilTheEnd https://t.co/KtYflopLPh</t>
  </si>
  <si>
    <t>Si Mar Roxas, puro daang matuwid , si Binay naman puro Nognog at pandak hahaha</t>
  </si>
  <si>
    <t>#TSTopNews Binay to reform SSS if he wins the presidency. https://t.co/y5AChtTVS3 #DefiningTheNews https://t.co/PXXsfcxLF6</t>
  </si>
  <si>
    <t>@gmanews push nyo yan. pero hindi magbabago ang suporta namin para kay VP Binay</t>
  </si>
  <si>
    <t>MAR has a 'image' problem. Really. Grace has citizenship &amp;amp; residency issue. Binay has corruption issue. Duterte has morality issue. Compare!</t>
  </si>
  <si>
    <t>Busy masyado si binay sa pag batikos sa gobyerno at sa mga TVCs nya nalimutan nya na atang maging responsable. #sorrynotsorry</t>
  </si>
  <si>
    <t>Ang #RoxasRobredo galit sa magnanakaw.  Kaya dito na tayo! https://t.co/SOc00ldp6f</t>
  </si>
  <si>
    <t>hindi ako maliligo ng 1 week pag nanalo si mar roxas</t>
  </si>
  <si>
    <t>Grabe! Hindi na lang nahihiya si Binay sa mga pinagsasabi nya! sinungaling! Kahihiyan sa lipunan!</t>
  </si>
  <si>
    <t>#WantedPresident  https://t.co/jZi5jGiRss</t>
  </si>
  <si>
    <t>Only the politicians are getting richer the poor stay poor RT @PhilippineStar: Binay: Survey on ... https://t.co/2ngsZZVdlT</t>
  </si>
  <si>
    <t>Check out how Binay, Mar, Grace, Miriam et al fared among your kababayans in the past elections. https://t.co/vSpChFnbPM</t>
  </si>
  <si>
    <t>Mar Roxas, Jejomar Binay, Grace Poe, Rodrigo Duterte, Francis Escudero, Bong Bong Marcos, An... https://t.co/ttXmNrOKrE via @ChangePilipinas</t>
  </si>
  <si>
    <t>Trillanes can barely air his own campaign ad on television pero meron syang budget para sa anti-Duterte ad? Hmm...</t>
  </si>
  <si>
    <t>@sonnyangara @ChiliMedley @pr1mogeniture @TheChiefJester</t>
  </si>
  <si>
    <t>Then it is</t>
  </si>
  <si>
    <t>EPAL Mar + EPAL Binay = Two EPAL</t>
  </si>
  <si>
    <t>NOT</t>
  </si>
  <si>
    <t>EPAL Mar - EPAL Binay = No EPAL</t>
  </si>
  <si>
    <t>#1 Daw Si Binay sa SWS Survey Hahaha Eh.. Paano Hindi mag #1 Yan E...</t>
  </si>
  <si>
    <t>Puro Taga Makati lang naman ang Tinanong #RoxasRobredo #BayangMatuwid</t>
  </si>
  <si>
    <t>On a more significant note... Malapit na elections at di ko na alam kung ano mangyayari sa Pilipinas kung si Duterte o Binay ang mananalo...</t>
  </si>
  <si>
    <t>RT @ForeverDANIEL26: Don't bash DJ because of his descicion to endorse Mar Roxas. That's his opinion, he's not forcing everyone to vote for…</t>
  </si>
  <si>
    <t>hayag nang DU30. kalayo ni Roxas HAHAH</t>
  </si>
  <si>
    <t>CA has jurisdiction on Junjun Binay case – SC https://t.co/TFsR4XBVxI</t>
  </si>
  <si>
    <t>Only Binay ang putangina.</t>
  </si>
  <si>
    <t>Desperation time for Binay to sleep with Puno &amp;amp; hoping to win 2016 elections by crook. If he "wins" in 2016, he has immunity till 2022.</t>
  </si>
  <si>
    <t>no classes bcoz of nognog binay</t>
  </si>
  <si>
    <t>@AlvinRiamon @twitnigab in my place nobody knows that name Binay .</t>
  </si>
  <si>
    <t>Kung magiging presidente man yang si Mar Roxas, maiimpeach yan kasi magkakaroon talaga rito sa Pinas ng People Power.  #DayaangDILAW</t>
  </si>
  <si>
    <t>RT @xpeanutgalleryx: @leahnavarro @ABSCBNNews dunno if he realizes it- but his utterances vs grace poe is the exact thing he says he hates.…</t>
  </si>
  <si>
    <t>Poll: Who are you voting for?</t>
  </si>
  <si>
    <t>(Di ko ininclude si Binay coz I think he's irrelevant. Jk)</t>
  </si>
  <si>
    <t>x | #PilipinasDebates2016</t>
  </si>
  <si>
    <t>Tanginang mar roxas to human version ng internet explorer</t>
  </si>
  <si>
    <t>Fuck you Mar Roxas Pakain ni Mayor sayo yung Certificate makita mo https://t.co/XySEg0R444</t>
  </si>
  <si>
    <t>PPCRV UNOFFICIAL COUNT AS OF 530pm PRESIDENT
Duterte 127,829
Roxas 93,363
Poe 78,742
Binay 54,269
Santiago 15,333
Señeres 222</t>
  </si>
  <si>
    <t>[Share] Grace Poe: Mar Roxas partly to blame for MRT woes [https://t.co/MOHlqgjuXn]</t>
  </si>
  <si>
    <t>Wait, Binay, NO TAX?!</t>
  </si>
  <si>
    <t>RT @larrydizon_: Binay be like... ???????? ##PBBTheBigWeekend https://t.co/TFBWRnphgR</t>
  </si>
  <si>
    <t>Depressing? Yes, but let's look down further. Combine Poe and Roxas' votes alone, and you get a number higher than Du30's current total.</t>
  </si>
  <si>
    <t>Natawa ako sa tatay ko galit na galit na campaign ad ni binay hahahaha ??</t>
  </si>
  <si>
    <t>Kalokohan ni Mar Roxas, pangalawa sa partial. Lul wag kame</t>
  </si>
  <si>
    <t>Sino pa ba ang makakaintindi sa kalagayan ng nakararami sa atin kundi ang katulad nating lumaki din sa hirap? BINAY https://t.co/ikug5ipfnk</t>
  </si>
  <si>
    <t>Okay Lang si roxas at Poe wag Lang so duterte</t>
  </si>
  <si>
    <t>I will vote Vice President Jejomar Binay for President.</t>
  </si>
  <si>
    <t>Mamaya kaya mag papapansin si binay at roxas mamaya hahaha!  #ALDubEBTamangPanahon</t>
  </si>
  <si>
    <t>Duterte thinks Binay keeps healthy by counting his money - Politiko https://t.co/kcVgbGhHYW</t>
  </si>
  <si>
    <t>Sana lang wag mahati boto ni Miriam at Duterte baka mamaya manalo pa si Binay nyan or Mar #Duterte2016</t>
  </si>
  <si>
    <t>Disinformation sa cash aid program, kinondena ni Binay https://t.co/9FXiWtZXjn</t>
  </si>
  <si>
    <t>binay #PSYBwelta and #PushAwardsKathNiels</t>
  </si>
  <si>
    <t>Say Presidente ko si Mar Roxas. Hintay ka after 30 mins may sobre ka na. Wag kang tumawa yung kapitbahay ko meron na. DUTERTE TILL THE END</t>
  </si>
  <si>
    <t>Mejj nakakairita na ung ad ni binay ah!!! -_-</t>
  </si>
  <si>
    <t>Di naman ako si Binay. Pero bakit hindi mo makitang andito lang ako para sa'yo. #HugotHalalan https://t.co/KmRrMwSYbZ</t>
  </si>
  <si>
    <t>Hindi Poe to hakot,walang pa 500. Duterte Rally in Kalibo,Aklan.Ikaw Poe HAKOT POE #PHVoteDuterte 
(C)Real Change https://t.co/s9CkpCDU0x</t>
  </si>
  <si>
    <t>MEL STA.MARIA | Mar Roxas and an Erap endorsement: What could it mean? https://t.co/9ZJeCWIxSR https://t.co/ASKSZfIWOS</t>
  </si>
  <si>
    <t>Last debates tomorrow. I wouldn't hear Binay's Makati, Duterte's Davao, Mar's incompetence, Grace's preparedness, and Miriam's lessons.</t>
  </si>
  <si>
    <t>Mas gugustuhin ko pa si Sen Miriam kesa kay DILG Sec. Mar Roxas e. ??????</t>
  </si>
  <si>
    <t>Fact: Our economy grew up in PNOY's term, and Mar Roxas &amp;amp; Senator DeLima will continue this.
SA INANG BAYAN</t>
  </si>
  <si>
    <t>I am not sure of Poe's answer.</t>
  </si>
  <si>
    <t>Former Senator Ping Lacson backs Presidential candidate Mar Roxas, says he could be “last person standing” | JessDiazSTAR</t>
  </si>
  <si>
    <t>Bakit dahil kay Binay your face</t>
  </si>
  <si>
    <t>no to traPOE ,hindi marunong mag sorry mana kay @noynoyaquino 
#DUTERTEpresidenteKO ???? Cayetano VP Ko walang iwanan https://t.co/98OfTmaGYI</t>
  </si>
  <si>
    <t>Nakakainit ng ulo itong sympathy ads ni Binay!</t>
  </si>
  <si>
    <t>Grabe ang abscbn mkbias puro duterte negative isyu.Ung ibng kandidato di nyo ibalita.Ms masahol pa sa kawatan ng kaban ng bayan #BiasABSCBN</t>
  </si>
  <si>
    <t>"Ang tindi ng pulso ni Mar Roxas sa mga problema ng masa." Said no one ever. #TanimBala</t>
  </si>
  <si>
    <t>Binay on Yolanda rehab: Di maganda, disorganized. Nagkasigawan pa nakikialam daw ang ibang Cabinet member (via @ayeemacaraig)</t>
  </si>
  <si>
    <t>Lacierda, tinawag na “eksperto sa katiwalian” si VP Binay | https://t.co/BM2nXduG4a</t>
  </si>
  <si>
    <t>Duterte approves of Miriam’s presidential bid, says he won’t endorse Mar https://t.co/LHsYGgCCc1</t>
  </si>
  <si>
    <t>KALA KO PO BA PARENG MAR ROXAS</t>
  </si>
  <si>
    <t>It's gonna be you and Duterte?</t>
  </si>
  <si>
    <t>Nalamangan ka nga lang ni poe e.</t>
  </si>
  <si>
    <t>SO SHUT UP KA NALANG! https://t.co/NoDR5hUH0e</t>
  </si>
  <si>
    <t>"@badbloodfthes: President: Rodrigo Duterte
Vice Pres.: Bongbong Marcos
Secretary: Miriam Santiago
Cleaners:
          Mar Roxas Jojo Binay"</t>
  </si>
  <si>
    <t>may dalang pagbabago si VP Binay</t>
  </si>
  <si>
    <t>RT @suigeneris_05: Sorry,  Junjun Binay i forgot you are perpetually dismissed by the @OmbudsmanPh to hold public office the issue is being…</t>
  </si>
  <si>
    <t>@AllanAShly haha yaan mo pag nagkasuper powers na ko patay saken yang binay na yan. ??</t>
  </si>
  <si>
    <t>Para kay Mar Roxas and company Nangunguna sa surver si Mar Roxas</t>
  </si>
  <si>
    <t>READ: https://t.co/S3U2k26Abs</t>
  </si>
  <si>
    <t>Desired things—"And whether or not it is clear to you,
no doubt the universe is unfolding as it should." 
#RoxasRobredo #Desiderata #Prayer</t>
  </si>
  <si>
    <t>Pacquiao leads Senate bets of Binay’s UNA party https://t.co/rbcpg2qhDL I @MJcayabyabINQ https://t.co/1Q5cJO172j</t>
  </si>
  <si>
    <t>Stand in the corner si Binay? Bumagsak sa debate. Pinarusahan ng Comelec.  https://t.co/fVOGqfhYYH</t>
  </si>
  <si>
    <t>Si Mar Roxas ang kaklase mong nagca-cramming kasi malapit na ang exam at alam niyang hindi sya nakapag-aral. Naghhanap kasama sa group study</t>
  </si>
  <si>
    <t>RT BalitaNgayon: 'Don't cheapen the presidency,' Duterte tells Poe's camp #Halalan2016 https://t.co/sadxacM6gf https://t.co/dvdWRyaxMN …</t>
  </si>
  <si>
    <t>@jobujobxjoben @patriciaviray im guessing kung si Binay ito, deadma ang Pilipinas at full force ang news...oh..wait... ?? non-UP ako btw.</t>
  </si>
  <si>
    <t>[#PiliPinas] 7:06 for Presidential/Vice (Rappler/GMA/Comelec)</t>
  </si>
  <si>
    <t>Duterte 7034664</t>
  </si>
  <si>
    <t>Poe 4012417</t>
  </si>
  <si>
    <t>Roxas 3847989</t>
  </si>
  <si>
    <t>Binay... https://t.co/LQCa1OqMMN</t>
  </si>
  <si>
    <t>Mas ok nko kay Binay kesa kay Roxas at Poe kasi may isang salita si Binay hndi kagaya nung dalawa puro DADA lng HAHA pero #Santiago2016 tlga</t>
  </si>
  <si>
    <t>Grabe, si @MARoxas ang nasa #Wantedpresident pero pati si vp binay merong advertisement.. #KopikoBLACK</t>
  </si>
  <si>
    <t>Shame. Now he's kissing Binay's ass.  https://t.co/1bhdmMzvc4</t>
  </si>
  <si>
    <t>@BernaBernaline @akosiheysel laki sa hirap. Yan si Binay hahahahaha</t>
  </si>
  <si>
    <t>people seem to give more attention to roxas and duterte.. i mean there are 3 more candidates and who knows maybe 1 of the 3 may win</t>
  </si>
  <si>
    <t>@iamkarendavila bakit walang sagot question ko re Mar? bakit wala kang comment re sa buses in Poe at rape comment ni Duterte? Just asking...</t>
  </si>
  <si>
    <t>Binay says he knows Limlingan's physical condition, not his whereabouts #Eleksyon2016 https://t.co/XiE1vv6Y2F https://t.co/9ANXFHiZph</t>
  </si>
  <si>
    <t>@yenalegado ayaw Nila yung buhay ni Binay nyayyy #ABSCBNZEROINTEGRITY</t>
  </si>
  <si>
    <t>Had Mar Roxas known, he should have been at #AlDubEBTamangPanahon making pabebe waves LOLz</t>
  </si>
  <si>
    <t>Now I'm reading article sa MSN na mayor duterte will be glad to serve under poe's admin. Pota what the fuck?</t>
  </si>
  <si>
    <t>Pres noy, mahiya ka naman. Si mar roxas mo ipacomment mo pa more pra sya mismong ang malaglag sa #tanimbala issue!! Hahaha</t>
  </si>
  <si>
    <t>Unofficial count! 1st si Digong!! 2nd Mar roxas. #DU30 #DuterteForPresident</t>
  </si>
  <si>
    <t>"@banderainquirer: ‘Unguy-ungguyan’ talamak sa Year of the Fire Monkey"--Kaya pala may bagong commercial si Binay. Chos!</t>
  </si>
  <si>
    <t>PPCRV Partial and Official Results.
Presidentiables
#Duterte 9,990
#Roxas 8,711
#Poe 7,543
VP
#Marcos 15,768... https://t.co/Xo7PHQ8n4d</t>
  </si>
  <si>
    <t>Bakit dahil kay Binay? Hahalol.</t>
  </si>
  <si>
    <t>Yung mas lamang pa si Binay at Roxas kay Madam Miriam. WTF.</t>
  </si>
  <si>
    <t>RT kung nanghihinayang kayo na hindi tumakbo si duterte :(</t>
  </si>
  <si>
    <t>#2016naPOE</t>
  </si>
  <si>
    <t>Sige man tag bully kay binay....sad :(</t>
  </si>
  <si>
    <t>Only Binay ampota ??</t>
  </si>
  <si>
    <t>In a night of punch lines, VP Binay had one of his own to throw but didn't… https://t.co/9EdLtU6LQf #Quezon #news</t>
  </si>
  <si>
    <t>RT @jairagizelle: si binay lang naman kinatatamaran namin pasukan hahaha</t>
  </si>
  <si>
    <t>@ABSCBNNews WTF Bayad yan Ni Binay</t>
  </si>
  <si>
    <t>Funny how Roxas, Poe, and Binay are now uniting to fight against Duterte. These elites already revealed their true colors #DuterteTillTheEnd</t>
  </si>
  <si>
    <t>@nicaamazing @Rayedikulus BINAY BINAY BINAY</t>
  </si>
  <si>
    <t>Binay effect.  https://t.co/e1MiktpUmo</t>
  </si>
  <si>
    <t>@DaleOfficial14 slogan ba to ni binay? Lol</t>
  </si>
  <si>
    <t>Shet. Di ko gets bat huli si Miriam :( Basta wag Mar Roxas. Utang na loob.</t>
  </si>
  <si>
    <t>Walang ibang hangarin kung hindi mabigyan ng magandang kinabuikasan ang ating bansa. #POE2016 #LabanPOE2016</t>
  </si>
  <si>
    <t>HAHAHAHAHAHA. MAJOR SAVAGE FOR BINAY. https://t.co/iATgCyjfbG</t>
  </si>
  <si>
    <t>Sen. Miriam Santiago, tinanggihan ang panawagang isapubliko ang medical records kaugnay sa sakit na lung cancer | via @janet_dzar</t>
  </si>
  <si>
    <t>I think Senator Miriam should be in the presidential position first before Mayor Duterte.
In this case, we could... https://t.co/geJiUjWRgd</t>
  </si>
  <si>
    <t>96% who filed coc for 2016 elections was disqualified by COMELEC, why not  disqualify  Binay and Poe then.</t>
  </si>
  <si>
    <t>UNA Makati bets: Monsour Del Rosario, D1 rep; Luis Campos, D2 rep; Monique Lagdameo, vice mayor; Abby Binay, mayor https://t.co/PQr4Wpv8LW</t>
  </si>
  <si>
    <t>@MARoxas @Korina_Sanchez @ABSCBNNews   @GMANewsOnline Mother of Jericho Petilla meeting with Binay last Nov5 https://t.co/uZ55IictVD</t>
  </si>
  <si>
    <t>VP Binay is against Barangay growth and improvement. VP Binay is against Bottom Up Budgeting for Barangays. #TalkPH</t>
  </si>
  <si>
    <t>"Okay lang naman ganoon ang itawag niya sa akin. Marami naman akong matatawag sa kanya."
Shume-shade si Kumareng Grace kay Binay. =)))</t>
  </si>
  <si>
    <t>@abscbndotcom @ANCALERTS @ABSCBNNews Let Mar Roxas read this, ABIAS-CBN. Thanks ??</t>
  </si>
  <si>
    <t>Atleast di nanalo si Mar roxas diba? He he #AyawNAsaDilaw</t>
  </si>
  <si>
    <t>Hindi pa din nalilimutan yung maling balita about UPLB students shouting trapo when Binay was at DL Umali. #ABSCBNnomore</t>
  </si>
  <si>
    <t>@mrrbtrzbsts hindi ka nanunuod ng commercial  ni binAY</t>
  </si>
  <si>
    <t>Dafuq Binay? Bad trip ka! ??</t>
  </si>
  <si>
    <t>de Castro &amp;amp; Binay shares the same habit of bashing the government they're once part of, denying the roles they should have played well.</t>
  </si>
  <si>
    <t>@anglmrz notmaybe ate! Make it sureness hahaha. isusumbong kita kay binay</t>
  </si>
  <si>
    <t>@pnppro1@PNPLUPPO Area security and Police presence inside public market during the visit of V-PRES J BINAY. https://t.co/iQ1J0n2A90</t>
  </si>
  <si>
    <t>RT @viceryllefever: AmGirl tawag ni Binay kay Grace Poe. Tawagin mo syang Ita!</t>
  </si>
  <si>
    <t>Di uso hiya sa mga Binay. Kaya huwag niyo na asahan.  https://t.co/EsNB9EBuWN</t>
  </si>
  <si>
    <t>Hala paspas kaayo ang pagtaas sa mga votes ni Mar Roxas. .</t>
  </si>
  <si>
    <t>Roxas, Binay, at Poe ang puro commercial. Halatang sabik manalo eh. Halatang ano....</t>
  </si>
  <si>
    <t>So si Trillanes maaaresto, pero si Binay, putangina hindi! Ge maglokohan tayo.</t>
  </si>
  <si>
    <t>Pag nanalo si Mar roxas sa fair election, masasabi ko na nga andami talaga na bobo sa Pilipinas.</t>
  </si>
  <si>
    <t>Kay VP Binay may askyon agad. 1:00am pa yan, kawawa naman mga utiliko mapapagalitan ng Chairman ng  @maynilad .  https://t.co/iowjGDHxT3</t>
  </si>
  <si>
    <t>Mar Roxas--ang MARuming tao na ginagawa na ang lahat para lang masira ang threat sa kanyang ambition na si Mayor Du30. T_T</t>
  </si>
  <si>
    <t>Binay,Poe,Roxas,Duterte bagsak kayo sa Subject ni Teacher Miriam mamaya   #SiMiriamAngSagot</t>
  </si>
  <si>
    <t>@marloucleoh Kanina! hahahahahahaha tapos "kami sa Paranaque"  hahaha manang mana sa sinusundang si Binay</t>
  </si>
  <si>
    <t>RT @MJcayabyabINQ: Asked about him running with graft-indicted Binay,Zubiri says no one is above the law,but justice should not be blind @i…</t>
  </si>
  <si>
    <t>Ang itim ni Mar Roxas sa bago niyang tv ad. Nognog na rin? ????</t>
  </si>
  <si>
    <t>Mar Roxas is talking about drugs in Davao and Makati. You're the DILG secretary remember? Isn't that failure on your part? Kagwang</t>
  </si>
  <si>
    <t>Retweeted Pauline J. Guanzon (@pjguanzon):</t>
  </si>
  <si>
    <t>Miriam Santiago clarifies her position on issues being thrown against her runningmate https://t.co/Op7qwPzHto</t>
  </si>
  <si>
    <t>@MgaPinoyPatama ang bobo naman ng pumili kay roxas hahaha nataasan nya pa si binay letche</t>
  </si>
  <si>
    <t>Mahihirapan nang dayain ang live updates!</t>
  </si>
  <si>
    <t>:D</t>
  </si>
  <si>
    <t>Mar Roxas! 5.3 Million Votes na ang lamang sa'yo ni Duterte (as of now).</t>
  </si>
  <si>
    <t>^_^</t>
  </si>
  <si>
    <t>Poe and Digong did not categorically answer the opening question. Puro pangako! #PiliPinasDebates2016</t>
  </si>
  <si>
    <t>basya kay Binay walang malulugi!</t>
  </si>
  <si>
    <t>Hindi ko nakikita na kailangan iboto si binay eh. Mas nakikita ko pa kung gaano kapangit mamuhay sa Pinas dahil sa panget na sistema ng gov.</t>
  </si>
  <si>
    <t>Mar Roxas Calls for Unity, Does Not Withdraw but Asks Poe https://t.co/Mir5S316uA</t>
  </si>
  <si>
    <t>@v_vangogh referring to yesterday's unreasonable anger towards Mar and LP. Why not the same anger towards Binay, BBM, etc?</t>
  </si>
  <si>
    <t>@miiiiiiiing oh so u support team binay. That's quite interesting. Hahhaa</t>
  </si>
  <si>
    <t>Hindi ako makaget over dun sa Hala Nahuloglog jokes. Lalo na yung Hala Nasu-nog-nog ni Binay ??</t>
  </si>
  <si>
    <t>Pag nahati ang boto kay Miriam at Duterte, baka si Binay pa ang manalo. Que horror! ????</t>
  </si>
  <si>
    <t>Sa mga PRO BiNay jan...eto tlaga gsto nyo maging presidente? etong manloloko,sinungaling at magnanakaw na to? mag... https://t.co/kjbzjmFpbk</t>
  </si>
  <si>
    <t>TANGINA NI BINAY MAY PANIBAGO NANAMANG COMMERCIAL PANIRA NG MOOD PUTA</t>
  </si>
  <si>
    <t>I cringe everytime I see that newest Binay ad parang may delubyong parating</t>
  </si>
  <si>
    <t>https://t.co/J0vfuPNc8k</t>
  </si>
  <si>
    <t>WAG AKO DANIEL AT MAR ROXAS. Ang aga aga.</t>
  </si>
  <si>
    <t>NogNog!!!!</t>
  </si>
  <si>
    <t>Pandak!!!!</t>
  </si>
  <si>
    <t>Yan si Binay :)</t>
  </si>
  <si>
    <t>#President!</t>
  </si>
  <si>
    <t>Pilipinas walang kinabukasan kung mananalo si VP Binay sa darating na halalan. #BotoMo2016 | #SonshineNewsBlast https://t.co/BM2nXduG4a</t>
  </si>
  <si>
    <t>That Anti-Duterte TV Commercial only proves that Mayor Duterte's opponents are really desperate to take him down. DUTERTE TILL THE END</t>
  </si>
  <si>
    <t>Pano nangyareng PANGALAWA sa rank si MAR ROXAS? Bilib na talaga ako! &amp;gt;:D</t>
  </si>
  <si>
    <t>Mar Roxas wants to be president so bad but he's losing.</t>
  </si>
  <si>
    <t>Duterte is telling everyone not to vote for him yet he's winning.</t>
  </si>
  <si>
    <t>#Duterte #DU30</t>
  </si>
  <si>
    <t>Wahahahahaha AQUINO is PERFECT and BAKIT NGAYON LANG? #PHVote #PHVoteRoxas https://t.co/oLiv2BZ0nz</t>
  </si>
  <si>
    <t>Kilalanin si #MarROXAS.</t>
  </si>
  <si>
    <t>Alamin ang kanyang PANININDIGAN at KAISIPAN.</t>
  </si>
  <si>
    <t>Pakinggan ang kanyang mga PLANO.</t>
  </si>
  <si>
    <t>#BeInformed</t>
  </si>
  <si>
    <t>https://t.co/AEUwjz8u41</t>
  </si>
  <si>
    <t>Kung si Binay, namumudmod ng pera. Si Mar, nagbibigay ng envelope. Itong si Poe, nanghahakot! Matinde!
Hakot POE https://t.co/ct6quVDjZL</t>
  </si>
  <si>
    <t>walang kwenta commercial mo binay</t>
  </si>
  <si>
    <t>wala ng ibang solusyon kung di si Vp Binay #OnlyBinayParehoTayo</t>
  </si>
  <si>
    <t>Binay says PH’s biggest moral problem is poverty, not corruption: Vice President says his focus will be on all... https://t.co/c9eVg0SKve</t>
  </si>
  <si>
    <t>Iba naman po talaga si Binay. Andaming Advertisement.</t>
  </si>
  <si>
    <t>@OyenKnows @pawerangerrr ayan nagparamdam na ang ampon ni Binay hahahaha</t>
  </si>
  <si>
    <t>Liberal Party presidential bet Mar Roxas impressed voters the most according to https://t.co/8a7IruFWje poll https://t.co/wPFcs27Qei</t>
  </si>
  <si>
    <t>Gotta cross your t's and dot your i's in this world. I guess Grace Poe didn't do that.</t>
  </si>
  <si>
    <t>THE STANDARD: UPDATE: Binay gets 29% in SWS survey for pres’l bets while Duterte &amp;amp; Poe get 24 &amp;amp; Roxas gets 18%.</t>
  </si>
  <si>
    <t>RT @Yttannn: Nababadtrip talaga ako sa ad ni binay</t>
  </si>
  <si>
    <t>Nabbwiset ako kay MAR ROXAS kingina kakagising ko lng siya agad bumungad sa muhka ko sa TV</t>
  </si>
  <si>
    <t>Mas gugustuhin ko pang iboto yung sugo ng Alien kesa kay Mar Roxas.</t>
  </si>
  <si>
    <t>"won't steal" ads , the answer to Binay's alleged corruption @SagadaSun</t>
  </si>
  <si>
    <t>Pinuntahan kami ni mayor Jun Binay dito</t>
  </si>
  <si>
    <t>VP Binay lagi mong kaakbay,kasama sa hirap man o ginhawa #OnlyBinayMagAangatSaTacloban</t>
  </si>
  <si>
    <t>Hindi mang-iiwan si VP Binay!Promise</t>
  </si>
  <si>
    <t>As of now: #Halalan2016 #Election2016 [Partial &amp;amp; Legit]
Duterte: 11,510,550
Poe: 6,534,246
Roxas: 6,459,788
Binay:3,898,409
MDS: 1,179,537</t>
  </si>
  <si>
    <t>Pero the damage has been done. Mar Roxas already had a negative image because of such publicist. Damn! #ProMarStill https://t.co/IPCBc0W8Xy</t>
  </si>
  <si>
    <t>MAR ROXAS: I DON’T NEED OFW VOTE https://t.co/9UHmxDmIvg via @wordpressdotcom</t>
  </si>
  <si>
    <t>@Nico_babyboy @bromanceMD  aaahhh ung mga dumi -DISENTENG pilipino kuno na tulad ni #MarRoxas ? Haha sempre eleksyon kailangan bida bida</t>
  </si>
  <si>
    <t>TAUMBAYAN: Panalo na si Duterte !
MAR ROXAS: PUTANG INAAAA, ANO BA TOOOO !</t>
  </si>
  <si>
    <t>Grabe ang daming ads ni Binay, Poe, Roxas sa TV at radio pero si Duterte at Santiago, walang pondo =( #truthhurts</t>
  </si>
  <si>
    <t>Women scream as Abby Binay's husband Patrick Campos introduce himself for his Makati congress bid #VotePH2016 https://t.co/LpodwOYG4s</t>
  </si>
  <si>
    <t>RT @tatancast: Binay Ad:</t>
  </si>
  <si>
    <t>Desperate Binay Desperately Seeking the Desperate.</t>
  </si>
  <si>
    <t>#tsk</t>
  </si>
  <si>
    <t>#PH2016</t>
  </si>
  <si>
    <t>Mar Roxas!! Di talaga ko naniniwalang nandadaya ka at first. Pero, nabiktima kami.</t>
  </si>
  <si>
    <t>sayang talo manok nating si binay @havier_al @Jeddamen23 @yzrahbin @harizonburg</t>
  </si>
  <si>
    <t>Shet binay sumusunod ka sa utos ng simbahan? Hala bat ka nagnakaw? Gaiz gaiz!</t>
  </si>
  <si>
    <t>year 2022</t>
  </si>
  <si>
    <t>Miriam - focus on youth</t>
  </si>
  <si>
    <t>Duterte - no more drugs</t>
  </si>
  <si>
    <t>Binay - may trabaho ang lahat</t>
  </si>
  <si>
    <t>Poe - more on family</t>
  </si>
  <si>
    <t>Roxas - malaya sa takot</t>
  </si>
  <si>
    <t>Sa mga Duterte diyan, walang matutulog! Baka pag gising niyo si Roxas na Presidente! HAHAHAHHAA</t>
  </si>
  <si>
    <t>Napaka daming pinaglalaban ng pagiging nognog ni Binay jusko di ko kinakaya</t>
  </si>
  <si>
    <t>Ayaw nyo lang kay VP Binay kaya nyo sya sinisiraan eh</t>
  </si>
  <si>
    <t>Please please fellow Filipinos... No more BINAY in any form of government position. ???? #PiliPinasDebates2016</t>
  </si>
  <si>
    <t>How can you even choose Binay and Roxas over Miriam?</t>
  </si>
  <si>
    <t>Kung di man manalo si Duterte dito, I think he'll be happy if Miriam or Poe will win. But not the two other guys. Haha. #Election2016</t>
  </si>
  <si>
    <t>RT @UltearGrants: G: Kilala mo ba si Win Gatchalian?
R: Ex ni Poleng yun! 
G: Pandak, nognog, laki sa hirap.
R: Binay! 
G: Galing MK ah! 
…</t>
  </si>
  <si>
    <t>That's Binay talking, trust me. "I made Makati rich," he said. @manila_bulletin https://t.co/N5fvZdbmQv</t>
  </si>
  <si>
    <t>Ito si Binay
Nagsisimba si Binay
Di siya naka dope shirt, jogger pants at airmax .
Hindi siya magp-prod sa simbahan.
Tularan si Binay</t>
  </si>
  <si>
    <t>Brigada News Update! - VP Binay, direktang namahagi ng relief sa ‘Lando victims’ - https://t.co/mE8inGLwLW #brigadanews #brigadanewsfm</t>
  </si>
  <si>
    <t>#Journeyto30 Notes on Binay https://t.co/x0Q5KRr1DB</t>
  </si>
  <si>
    <t>Kakakita ko lng nang commercial at sabi sinong my nagawa na? Only binay hahahahah, ako wala pa #plates</t>
  </si>
  <si>
    <t>but wait, i need to say this!! SIPSIP si Binay, panira ng gabi amp!!</t>
  </si>
  <si>
    <t>Sit in the politics? Umayos ka sayang binayad namin sa tuition mo. #LeniTheRealVP #LeniIsMyVP #LeniForTheWin https://t.co/jVolwLkiL8</t>
  </si>
  <si>
    <t>RT @myneilboy: Miriam Santiago for President and</t>
  </si>
  <si>
    <t>Bongbong Marcos for Vice President.</t>
  </si>
  <si>
    <t>Magkano kaya binayad kay Duterte para tumakbo ng pagka pangulo at mahati ang boto ng bayan. Nakakaloka ka sa totoo lang, sabi na e!</t>
  </si>
  <si>
    <t>RT @AnimoLozol: Bakit si James Reid kahit nognog sa Hopeless Romantic, hot padin. Kapag ako, Binay? 
Halluh siya!</t>
  </si>
  <si>
    <t>Digong's rape joke is a BIG BLUNDER but I'm still not confident for a Roxas, Binay or Poe presidency.</t>
  </si>
  <si>
    <t>binay ad describing binay: nognog. pandak. may nagawa na para sa bayan.
lady gaguard describing me: maliit, maitim, may salamin.
hmmm?????</t>
  </si>
  <si>
    <t>"Sa patuloy na pagtaas ng rating ni Mar Roxas"     wait... What? ????</t>
  </si>
  <si>
    <t>Gloc 9 is not endorsing Jejomar Binay as his presidential bet https://t.co/DUEdezEQaI #2016elections #2016polls</t>
  </si>
  <si>
    <t>No to Binay ???? https://t.co/Nn6nYkPFFc</t>
  </si>
  <si>
    <t>Wahaha na-bad trip si @Toni_Angeles nung nakuha niya si Binay https://t.co/SSRXwOE6zH</t>
  </si>
  <si>
    <t>Indeed! And we all know this. Trillanes is an idiot! #PHVoteDuterte  https://t.co/ifShGCwyOS</t>
  </si>
  <si>
    <t>Speaking before Nueva Ecijanos, VP Binay: "hindi ka pwedeng maging presidente kung wala kang pinanggalingan, wala kang karanasan. @jv_arcena</t>
  </si>
  <si>
    <t>Kung pwede lang ako bumoto Mar Roxas ako e</t>
  </si>
  <si>
    <t>I always heard about Binay, Poe, Roxas candidacy campaign. But Duterte??? Damn Media!
#ALDUB32ndWeeksary</t>
  </si>
  <si>
    <t>@richmondestolas VP BINAY FOR PRES.</t>
  </si>
  <si>
    <t>#Top3Apps for 'Abby Binay'</t>
  </si>
  <si>
    <t>TweetDeck 33%</t>
  </si>
  <si>
    <t>Twitter for iPhone 19%</t>
  </si>
  <si>
    <t>Twitter Web Client 13%</t>
  </si>
  <si>
    <t>I'm not a voter. Di ko dim gusto si Mar Roxas. Pero wala talaga akong nakitang mali sa ginawa nila dj and kath! So you better shut up!??</t>
  </si>
  <si>
    <t>VP Binay taps Puno as campaign adviser https://t.co/fEUqXelLar https://t.co/0oiRQKVfFP</t>
  </si>
  <si>
    <t>Rep. Binay on her leadership style: I am very strict. I am hands on.  I want a lot of projects for mothers and children. #Halalan2016</t>
  </si>
  <si>
    <t>RT @inquirerdotnet: Daniel Padilla poses questions to Mar Roxas https://t.co/aZEZwadu49</t>
  </si>
  <si>
    <t>Your next president: The key words: https://t.co/2CotBXt0Ti #RoxasRobredo #MarLeni #SwitchtoMar @MarRoxasPH @lenirobredo #BayangMatuwid</t>
  </si>
  <si>
    <t>This is OUTRAGEOUS! Totally OUTRAGEOUS! MAR Roxas is telling LIES and HALF-TRUTHS! Everyone who suffered knows... https://t.co/xW53P9s0ph</t>
  </si>
  <si>
    <t>#RoxasRobredo ang suportado ng Legazpi City! ???????? TODO NA RORO  https://t.co/Msf1S474Mr</t>
  </si>
  <si>
    <t>The problem with Jojo Binay is transparency.</t>
  </si>
  <si>
    <t>The problem with Miriam Santiago is her sickness.</t>
  </si>
  <si>
    <t>Nognog! Sunog! Nognog! Sunog! Sabay sabay nognog sunog si binay di makita nognog sunog wala akong makita ~ #NognogHambog</t>
  </si>
  <si>
    <t>Mga tiga tondo bukas daw nasa moriones si Noynoy,Lim at Mar roxas! Alam nyo na gagawin hahaha. Walang pupuntaaaa!!!! ??????</t>
  </si>
  <si>
    <t>Grace Poe's very high ratings in the presidential polls precipitated the filing of cases against her by the... https://t.co/crJELoOhWI</t>
  </si>
  <si>
    <t>VP Binay: Tatanggalin ko ang income tax para sa mga kumikita ng 30k at pababa kada buwan.</t>
  </si>
  <si>
    <t>Weh??? Ewan ko na lang pag di ka pa nanalo nyan.</t>
  </si>
  <si>
    <t>kahit saan mag scroll Mar Roxas lagi zzz</t>
  </si>
  <si>
    <t>Ok lang si duterte wag lang si roxas</t>
  </si>
  <si>
    <t>It's now safe to say, "natalo ka noon, talo ka uli ngayon, so shut up ka na lang Mar Roxas" hahaha</t>
  </si>
  <si>
    <t>"@kyluuhmarhey: mga style eno kunware si Duterte muna sa first place tapos pag tapos na counting si Roxas pa panalo ??" oh shit</t>
  </si>
  <si>
    <t>RT @venzie: VIDEO of Mar Roxas #TanimBala #LaglagBala quote</t>
  </si>
  <si>
    <t>https://t.co/PAnlgZZATk</t>
  </si>
  <si>
    <t>SERYOSO, ANONG MAPAPALA NG PILIPINAS KAPAG SI MAR ROXAS ANG NAHALAL?</t>
  </si>
  <si>
    <t>RT @gerald_santos_: @ABSCBNNews sa Phils, inutil talaga ang exec dept. Yung decision nga ng ombudsman kay Junjun binay na baliwala ng SC. N…</t>
  </si>
  <si>
    <t>Kung sino pang Eggnog, sya pa ang blah blah. yan si binay. eggnog</t>
  </si>
  <si>
    <t>Binay's rise in new survey not surprising: analyst https://t.co/RVAKws1HG6 #Halalan2016 https://t.co/i5T5SAP4Lb</t>
  </si>
  <si>
    <t>Mar Roxas at Leni Robredo, nanguna sa isinagawang survey ng Monster Radio RX93.1! Maraming salamat sa inyong... https://t.co/InrbGDTt58</t>
  </si>
  <si>
    <t>Bukas ng 8:00am tignan niyo, si Mar Roxas na ang panalo #Election2016  HAHAHAHAHAHAHA</t>
  </si>
  <si>
    <t>Where's the credibility on your advertisement, Jejomar Binay? #trapo #manlilinlang #NoToBinay2016</t>
  </si>
  <si>
    <t>BINAY: Ako ang pera padala King https://t.co/O9EYbtY6qK</t>
  </si>
  <si>
    <t>Really? You're tryna show me this shit? Wow! In scale of one to MAR ROXAS, how desperado are you? #AyawSaDILAW  https://t.co/7o4HFwv1M7</t>
  </si>
  <si>
    <t>Wag na wag nyong maikumpara kumpara si Nancy Binay kay Alma. Dahil si Nancy negra, si Alma Moreno. woooh! *regine*</t>
  </si>
  <si>
    <t>Binay-Honasan, humingi ng suporta sa religious group
Hiningi ng tambalang Vice President Jejomar Binay at... https://t.co/jbbaPNx8xT</t>
  </si>
  <si>
    <t>Kung si Binay at Mar lang ang tumakbo pagka Pres</t>
  </si>
  <si>
    <t>I would rather vote Binay.</t>
  </si>
  <si>
    <t>Ayaw kong maging 1st lady si Korina dahil alam na!</t>
  </si>
  <si>
    <t>tangina gago pare sino ba yang nagsasalita sa commercial ni binay AMP</t>
  </si>
  <si>
    <t>Maghanda na kau ng kandila mawawalan ng kuryente mamaya. Pagkabalik ng kuryente si Mar Roxas na ang lamang. #DayaangDILAW</t>
  </si>
  <si>
    <t>UNA says Malacañan is laying the foundation for cheating their candidate, Vice-President Jejomar Binay https://t.co/kOLnxw5SWt</t>
  </si>
  <si>
    <t>On other news, Alliance got Rekt by OG 2-0. Mas masakit pa to sa pagkatalo ni Binay ??????</t>
  </si>
  <si>
    <t>RT @PHVote: Binay now speaking. In 2010, he was only second to Roxas in Pampanga w/ 220,357 votes. Roxas had 413,016. #PHvote
https://t.co/…</t>
  </si>
  <si>
    <t>I wouldn't be surprised if Mar Roxas wins this election ??</t>
  </si>
  <si>
    <t>Mar is not desperate to win, he's desperate to help us. I VOTE ROXAS #MarLeni #Halalan2016 #Election2016 #RoRo2016 #RORORISING</t>
  </si>
  <si>
    <t>Will the complaints still push through if Sen. Grace Poe ran as VP of Mar Roxas?</t>
  </si>
  <si>
    <t>May contrary opinion lang, troll na. Sabi nga ni Mar Roxas and in the proper context: Putang ina, ano 'to?</t>
  </si>
  <si>
    <t>#NogNogHambog Very wrong Binay. Pinapakita mo na agad tunay mong kulay. Tsk tsk.</t>
  </si>
  <si>
    <t>@inquirerdotnet COA SHOULD NOT BE COWED BY THE CORRUPT BINAY ,release the report now..</t>
  </si>
  <si>
    <t>These Dutertards who hate that UPLB stud are the same people who actively make fun of Binay &amp;amp; Mar on FB pages</t>
  </si>
  <si>
    <t>Parepareho lng kayong bastos</t>
  </si>
  <si>
    <t>Binay, you are so fucking desperate.</t>
  </si>
  <si>
    <t>NOW: May Announcement si Mar Roxas bukas ng 10:00 AM sa Liberal Party Headquarters sa Cubao, Quezon City.</t>
  </si>
  <si>
    <t>RT @tatancast: What criteria did VP Jojo Binay use to select Alma Moreno to be part of the UNA senatorial slate for 2016? Wala na ba talaga…</t>
  </si>
  <si>
    <t>Senate committee recommends plunder case against VP Binay and son - https://t.co/Vj3NIrYlxq https://t.co/k4q8aBrLMA</t>
  </si>
  <si>
    <t>Maano ka binay enoh. #NogNogHambog</t>
  </si>
  <si>
    <t>@Hey_Jackeyyyy then he told me kahit Binay or Poe or Roxas pa yan basta di ako Duterte. Ayaw ko daw kasi sa bisaya. Kutong lupa, ano konek??</t>
  </si>
  <si>
    <t>Next week sa MMK, Buhay na ni Mar Roxas ipapalabas??</t>
  </si>
  <si>
    <t>Aasa pa ba si Mar Roxas? Shut up ka na lang ?</t>
  </si>
  <si>
    <t>Advertisement against Duterte and Marcos, tangnang Abs Cbn to.</t>
  </si>
  <si>
    <t>His pal shot dead, Binay vows some serious crimefighting; to name Honasan anti-crime czar https://t.co/Yk73HOujnX https://t.co/S3Q4PS7Sxk</t>
  </si>
  <si>
    <t>Leadership is not about the next election-it is about the next generation. @S.Sinek</t>
  </si>
  <si>
    <t>-Binay is the most qualified to be the next president.</t>
  </si>
  <si>
    <t>"Ang gobyerno natin at hindi pro-active" -VP Binay on Metro Manila traffic. #WantedPresident</t>
  </si>
  <si>
    <t>"Eh kasi mahirap lang ako..." VP Binay isdatchu? ?? https://t.co/7ApHWaG97n</t>
  </si>
  <si>
    <t>So as you know by now, #Duterte is my president. Please, enough of this pamumulitika. Tanggapin… https://t.co/AU25epJkPg</t>
  </si>
  <si>
    <t>leche ka binay bakit di mo ginawa yan dati??</t>
  </si>
  <si>
    <t>FYI: S'ya yung tinukoy kanina ni Binay. Joseph Goebbels- sugo po sya ni Hitler.  #PiliPinasDebates2016 https://t.co/mrtqop8DV5</t>
  </si>
  <si>
    <t>Sana hindi na lang nagsasalita si Nancy Binay. Minsan walang kwenta lumalabas sa bibig niya.</t>
  </si>
  <si>
    <t>"A lot of things point to Binay being a foodie. I really think he's a big foodie." I should start a #ShitMyBfSays Twitter, fam.</t>
  </si>
  <si>
    <t>"Ang naging buhay ko ay katulad sa inyo." -Binay
Excuse me. Wala kaming mga mansion at farm. Wala kaming billions sa bangko @NoToBinay2016</t>
  </si>
  <si>
    <t>.VPJojoBinay, MARoxas trade barbs over Metro Manila’s traffic jams https://t.co/I0Qm1b9gDN https://t.co/9crsaSUBoU</t>
  </si>
  <si>
    <t>He (VP Binay) is more qualified than me to be President Duterte said #OnlyBinayInMakatiSanKaPa VP Binay</t>
  </si>
  <si>
    <t>RT @marydelpadre: My gosh Mar Roxas, you're just contradicting yourself. What's your real stand about this laglag bala thing? ??</t>
  </si>
  <si>
    <t>Duterte approves of Miriam’s presidential bid, says he won’t endorse Mar https://t.co/llLLtNXVB2</t>
  </si>
  <si>
    <t>Yes to PRESIDENTE DUTERTE. NO TO BINAY. NO TO ROXAS. NO TO POE. Mga puppet yan ni Cujaunco-Aquino. Vote buying! Pweh https://t.co/cpypCKl07r</t>
  </si>
  <si>
    <t>Naiinis ako kapag naririnig ko mga rants ni Binay against the current admin. Vice President ka. 2nd highest position.</t>
  </si>
  <si>
    <t>@ysuuuhh pang apat nga lang kanina si Mar Roxas e ????</t>
  </si>
  <si>
    <t>Mar Roxas alam mo kung nasaan ang mga droga kaso konti nahuhuli. Wala ka. #Duterte na talaga.</t>
  </si>
  <si>
    <t>@RASHIDdelgado ako din. Hindi ko alam kung maaawa ako kay binay or what. Hahahaha</t>
  </si>
  <si>
    <t>In politics, no permanent friends.. No permanent enemies.. Only permanent corrupt politicians!! @ABSCBNNews #bandila #yesorno #binay</t>
  </si>
  <si>
    <t>DUTERTE FTW!!! DAOG NA KLARO NA, GGWP MAR ROXAS OG TRILLIANES ??</t>
  </si>
  <si>
    <t>Nog-Nog</t>
  </si>
  <si>
    <t>Whahhaa LaughTrip ung bansag kay Binay</t>
  </si>
  <si>
    <t>?Peace</t>
  </si>
  <si>
    <t>@chitomirandajr dami nambabash kay gloc. Haiy naku! Panu po kaya kung si binay ang binoto nyo? Bat ganun ang mga tao di marunong rumespeto</t>
  </si>
  <si>
    <t>@regineternida found Binay's long lost daughter ??????</t>
  </si>
  <si>
    <t>What can other presidential aspirants learn from him?
On the Binay trail: Where did he go, what did he do? https://t.co/CDeu73Tpaf</t>
  </si>
  <si>
    <t>wag iboto! wag iboto!</t>
  </si>
  <si>
    <t>Honasan: I’ll be first to stand up vs Binay if corruption proven https://t.co/r0BSpgueDM |@YGonzalesINQ #VotePH2016 https://t.co/g7nxc7Fzq7</t>
  </si>
  <si>
    <t>Kapag sumali siguro sa Miss Universe si Mar Roxas siya ang mananalo. Yung Q&amp;amp;A magdadala sa kanya. PRAMIS YAN!</t>
  </si>
  <si>
    <t>binay denies the accusation but the paper trail says otherwise. https://t.co/UDjr9N2h9G</t>
  </si>
  <si>
    <t>@DiKukurap Never forget. Let us not allow this to be swept under the couch. Kailangan managot si Binay!</t>
  </si>
  <si>
    <t>@bandeyb PROMISE. MAMATAY MAN SI BINAY.</t>
  </si>
  <si>
    <t>Sobrang lapit lang pala ni Mar Roxas at Duterte? Now ko lang napansin kasi I was focusing kay MDS.</t>
  </si>
  <si>
    <t>Ninakawan na ang Makati, balak pang nakawan ang buong Pilipinas. No way, Binay! Not even as a joke! #NoToBinay  https://t.co/qAsP1gZBlC</t>
  </si>
  <si>
    <t>kung ippilit ninyo panalunin c mar roxas, ung mgging first lady natin persona non grata sa Japan. imagine that? geez. ???? #DuterteTillTheEnd</t>
  </si>
  <si>
    <t>“Hindi malilimutan ng aking administrasyon ang sektor ng kababaihan." -- Binay https://t.co/Fetd4Y9Bvb https://t.co/LXGeWAI7Vh</t>
  </si>
  <si>
    <t>Hindi ko maisip, bakit may mga tao pa talagang boboto kay binay? Wtf.</t>
  </si>
  <si>
    <t>VOICE IT OUT:
Senator Grace Poe, a former pre-school teacher, disagrees with Vice President Jejomar Binay when... https://t.co/VxoVC7yXmg</t>
  </si>
  <si>
    <t>Kabadtrip tong si Mar Roxas eh. Lul</t>
  </si>
  <si>
    <t>Pagnaririnig ko talaga yung commercial ni Binay e napapamura ko</t>
  </si>
  <si>
    <t>Duterte thinks Binay keeps healthy by counting his money</t>
  </si>
  <si>
    <t>https://t.co/6ZoHUbDzsD</t>
  </si>
  <si>
    <t>@RRD_Davao</t>
  </si>
  <si>
    <t>@VPJojoBinay https://t.co/Nuifx0Wx2v</t>
  </si>
  <si>
    <t>Kaawa-awa ka Mar Roxas or to any candidates under Ninoy Aquino's ticket, you all are being haunted by the... https://t.co/pm4m9C6pQa</t>
  </si>
  <si>
    <t>@scoobsparebro @skylovesduckie hoy respect binay ah he did a lot for makati tanginang mga ayala 'yan taking credit for what binay did</t>
  </si>
  <si>
    <t>BADTWIP!</t>
  </si>
  <si>
    <t>nangangampanya dito si Binay at tangina lang kasi na-LSS na ako sa Campaign jingle niya!</t>
  </si>
  <si>
    <t>Why we will not vote for:</t>
  </si>
  <si>
    <t>Poe:Flipflops!</t>
  </si>
  <si>
    <t>#Binay:CORRUPT</t>
  </si>
  <si>
    <t>Duterte:DDS!</t>
  </si>
  <si>
    <t>Miriam:Bong2</t>
  </si>
  <si>
    <t>We will vote for D'BEST:#MarRoxas https://t.co/WmQD6Ccykl</t>
  </si>
  <si>
    <t>Sana si Mar Roxas manalo kung hindi sya kahit si Miriam nalang okay na 'yun.</t>
  </si>
  <si>
    <t>Did VP Binay lie in campaign ad? Trillanes turns tables on Veep - YouTube</t>
  </si>
  <si>
    <t>Bukelya si Binay... https://t.co/bPG7phKQFk</t>
  </si>
  <si>
    <t>GoToGRCACEPOE not To ROXAS&amp;amp;DUTERTE #MothersDaySarapDiva  KapusoBrigade</t>
  </si>
  <si>
    <t>Ano ngayon kung nognog at pandak ka, Binay? Si Mar nga epal e. Si Poe, may nunal. Si Miriam, chubby. Si Duterte, ang laki ng tiyan.</t>
  </si>
  <si>
    <t>US has Trump</t>
  </si>
  <si>
    <t>we have Binay</t>
  </si>
  <si>
    <t>i don't know which one has it worst...</t>
  </si>
  <si>
    <t>@beacupin Binay camp? Hehe</t>
  </si>
  <si>
    <t>Lastly, SC orders CA to proceed with resolution of Junjun Binay petition vs earlier Ombudsman suspension @PhilippineStar</t>
  </si>
  <si>
    <t>o pangalawa na si poe ?? mas katanggap tanggap payan kesa kay roxas ?? #Halalan2016</t>
  </si>
  <si>
    <t>President dito sa bahay, Miriam-Roxas-Poe. VP naman, Escudero-Robredo</t>
  </si>
  <si>
    <t>BINAY, BINATIKOS ANG MABAGAL NA AKSYON NG GOBYERNO SA 'YOLANDA SURVIVORS @mongualvez Erwin Tulfo Real @Luchitweet... https://t.co/3X270jofCb</t>
  </si>
  <si>
    <t>Boy Scouts should be happy! Sana forever na siya wala sa kanila. He has sold them down the river. Goodbye, Binay!  https://t.co/tMNDrbaCzw</t>
  </si>
  <si>
    <t>Sorry and thank you, Mar Roxas and Miriam Defensor-Santiago. You two are arguably the most qualified for the position. You are the (1/2)</t>
  </si>
  <si>
    <t>#RHBalitaAgad Mar Roxas, kumbinsido na may halong pulitika ang tanim-bala.</t>
  </si>
  <si>
    <t>THE STANDARD: UPDATE: Sen. Miriam Santiago says her critics are using her health to destroy her presidential candidacy.</t>
  </si>
  <si>
    <t>Handyan naman boto si Duterte grabe kun alam bang si Roxas binabalid yun Marcos daw syempre. #Eleksyon2016 #DapatTama #VoteForDuterte</t>
  </si>
  <si>
    <t>MDS won't believe this
Because of the 2nd leading, not the 1st
It's not #SelfishPoe , it's #GreedyMar
#Du30 pa din! https://t.co/wQ9yFrl84U</t>
  </si>
  <si>
    <t>Tangina talaga napapansin ko kapag supporter ni Mar Roxas hahanapan ng sira eh.</t>
  </si>
  <si>
    <t>RT @AlbieCardenas: Contrary to most fears, Binay will not be doling out favors. Magiging busy yan kakaganti at kakakurakot.  https://t.co/v…</t>
  </si>
  <si>
    <t>@Iamkrishlazaro @xxmadasets_ malati? Diba lugar din yun kung san naka distino si binay? ??????</t>
  </si>
  <si>
    <t>@ricobaltazar33 @sanlorenzo_jam @News5E @alanpcayetano @VPJojoBinay kilalang kilala talga! kaya nga ang daming may ayaw sa kanya! #NOTOBINAY</t>
  </si>
  <si>
    <t>On a serious note, I'd be happy whether Mar or Duterte will win come May 9. Wag lang si Binay or yun Amerikano. Sorry, MDS. Di na kaya :(</t>
  </si>
  <si>
    <t>@BanacSamuel pero ung boto raw ni duterte kay binay HAHA! lol</t>
  </si>
  <si>
    <t>Alam kong late na ako dito pero.. I cringe while watching this. XD</t>
  </si>
  <si>
    <t>Kasamahan ni Binay. Birds with the same... https://t.co/LinPpHQ7oK</t>
  </si>
  <si>
    <t>HAPPY BIRTHDAY VP BINAY.</t>
  </si>
  <si>
    <t>Brigada News Update! - VP Binay ayaw makaharap sina Miriam at Roxas - https://t.co/NfGH1AGuiE #brigadanews #brigadanewsfm</t>
  </si>
  <si>
    <t>Naawa na ako kay Mar Roxas yung pangarap niyang maging presidente hangang panaginip nalang!! #NoToMar2016</t>
  </si>
  <si>
    <t>3/5 sa mga Presidentiables ang mga kumakanta ng Philippine National Anthem. Miriam, Poe and Mar #PiliPinasDebates2016</t>
  </si>
  <si>
    <t>Oh, fast talk daw!
Karen: Lights on, lights off?
Binay: Kahit ano naman di pa rin ako kita. Kaya ipagbabawal ko ang ilaw para fair. 
????</t>
  </si>
  <si>
    <t>ang dumi -dumi niyo poe</t>
  </si>
  <si>
    <t>#HakotPaPoe #notopoe walang disiplina</t>
  </si>
  <si>
    <t>#DUTERTEpresidenteKO ???? Cayetano VP Ko https://t.co/ulHc2AS63Q</t>
  </si>
  <si>
    <t>Who to blame if Du30 wins? Poe. That's the framing they are doing!</t>
  </si>
  <si>
    <t>Binay critic lawyer Renato Bondal here, says he campaigns for Peña in Bgy Palanan, where he lives #PHVote https://t.co/mPMKKMDoFu</t>
  </si>
  <si>
    <t>#GarcePoe Don't flip flop on citizenship! (Pinoy-Kano-Pinoy).This is not about her being a foundling.</t>
  </si>
  <si>
    <t>LENI ROBREDO https://t.co/NvnKAT2hAd</t>
  </si>
  <si>
    <t>kakabanas na Binay !!</t>
  </si>
  <si>
    <t>Ang nakakatakot eh subrang desperado na ni Mar Roxas, masmalala pa ni Binay. Ano ang tinatago ng Admin at subrang takot sila?</t>
  </si>
  <si>
    <t>Binay wealth: Highest jump when he became 2010 VP https://t.co/cNGl8JFgxa</t>
  </si>
  <si>
    <t>"Roxas ako." "Ako rin Roxas." "Samin sa Payatas puro rin Roxas doon" #RoxasRobredo #UndecidedNoMore https://t.co/wgKPFpB0PL</t>
  </si>
  <si>
    <t>#PiliPinasDebates2016 Poe: Ayaw na natin ng gobyernong manhid | @alexisbromero https://t.co/qhF7UtEKgQ</t>
  </si>
  <si>
    <t>nag UP fair pa kayo eh kung binoto niyo na lang si Binay</t>
  </si>
  <si>
    <t>the iglesia ni cristo of manalo is corrupt. binay is also corrupt. two corrupts combined. binay is not my president.</t>
  </si>
  <si>
    <t>#BinayManaloBa</t>
  </si>
  <si>
    <t>Marunong daw si binay mamalengke, maglaba saka mamlantsa. E di sana nag-katulong ka na lang!! Lol haha ang troll ko.. #PiliPinasDebates2016</t>
  </si>
  <si>
    <t>My vote will count for @senmiriam and no one can manipulate it.</t>
  </si>
  <si>
    <t>#MIRIAM2016 #Halalan2016 #PiliPinas2016 #PHvote https://t.co/InMPv82AbJ</t>
  </si>
  <si>
    <t>Bayan muna bago sarili. #BayangMatuwid #RoxasRobredo2016 #MarLeni #RoxasNa #Roxas2016 #MaRoxas2016 https://t.co/cJRRSd5kle</t>
  </si>
  <si>
    <t>Binay camp cries foul about "rumors the CCT will stop under a Binay presidency. The Vice President will continue the CCT”
#PHvote</t>
  </si>
  <si>
    <t>Binay still not willing to concede. Lol. At least no accusation of cheating. Yet. As far as I know tho.</t>
  </si>
  <si>
    <t>Pangalawa na si Roxas. Sa mga Duterte jan, walang matutulog. Baka pag gising nyo si Roxas na nangunguna! Hahahaha #HalalanResults</t>
  </si>
  <si>
    <t>Kala ko kung sinong Nancy yung trending haha nasa isip ko NANCY BINAY ???? Damn!</t>
  </si>
  <si>
    <t>@parasrrr si Binay yan. HAHAHHA</t>
  </si>
  <si>
    <t>Mr. Noli de Castro, it's obvious that you hate Mar Roxas and the current administration, but please do not make it so obvious.</t>
  </si>
  <si>
    <t>Inamag na tong twitter ko. Pero puta pa rin ni Binay. HAHAHA! ??</t>
  </si>
  <si>
    <t>#PiliPinasDebates2016 #Halalan2016</t>
  </si>
  <si>
    <t>Shocked na trending ang Only Binay. Demmit!</t>
  </si>
  <si>
    <t>@rapplerdotcom we dont care even poe didn't been disqualified VP Binay will always be on the hearts of all filipino people</t>
  </si>
  <si>
    <t>I think its wrong 2 say na plot twist yung Bongbong Marcos - Grace Poe sibling rumor. Wut i heard kasi its a known fact no1 wants 2 talk abt</t>
  </si>
  <si>
    <t>The clamour for change is way beyond roxas' expectation dat he ddn't expect Duterte can suspass him PH VOTE DUTERTE</t>
  </si>
  <si>
    <t>Hala ! Nasunog nog nog nog nog nog nog nog pfft HAHAHAHAHAHAHAHA si binay ??</t>
  </si>
  <si>
    <t>Pure and simple child exploitation to advance the ambitions of the putchist Trillanes and the unlovable Roxas. https://t.co/8RLgJaFkLe</t>
  </si>
  <si>
    <t>BINAY ADS again and again. DEYM! ??</t>
  </si>
  <si>
    <t>Either Miriam, Grace Poe or Du30 wag lang talag Binay at Roxas kampante na ko. #AyawSaDILAW</t>
  </si>
  <si>
    <t>RT @PauliiineV: Nabibwiset talaga ko sa commercial ni binay ??</t>
  </si>
  <si>
    <t>Kung makakaboto nako next year sana, iboboto ko si Duterte or kung tatakbo si Miriam. Sayang haha</t>
  </si>
  <si>
    <t>lol! why not answer binay?? just for formal settlement. #PiliPinasDebates2016 #SiMiriamAngSagot</t>
  </si>
  <si>
    <t>Cayetano accuses Malacañang, Roxas, Poe of conspiracy vs Duterte https://t.co/7967DQ5gXc  | @NCorralesINQ #VotePH2016</t>
  </si>
  <si>
    <t>DAILY TRIBUNE Headlines [Saturday - 10.24.15]:
-Plunder charges filed vs Noy, Abad, Drilon
-Binay seeks Morales... https://t.co/zaV0aKYbOX</t>
  </si>
  <si>
    <t>Sama mo narin si mar roxas https://t.co/qmU30RtZiy</t>
  </si>
  <si>
    <t>Si Mar Roxas ang presidente ko. Dahil gusto ko magkaron ng Yellow Envelope.</t>
  </si>
  <si>
    <t>RT @PhilippineStar: SC: CA correct in applying condonation doctrine in stopping Ombudsman suspension order vs Junjun Binay | @edupunay</t>
  </si>
  <si>
    <t>Sino POE ka ba talaga? Don't tell a lie! Filipinos needs to know the truth! #NotoPoe #Phvote #Halalan2016 https://t.co/XTKBtuKxR0</t>
  </si>
  <si>
    <t>Trillanes to 'be prepared for the worst' should he and Binay win in 2016 https://t.co/cfeX072TMI</t>
  </si>
  <si>
    <t>Hala Prof. ko nanaman si Nancy Binay</t>
  </si>
  <si>
    <t>Warfreak to si binay hahahaha palibhasa ang pangit ng anak buti pa yung anak ni mar ??????</t>
  </si>
  <si>
    <t>Ah! So Nognog lang pwedeng bumoto kay Binay?</t>
  </si>
  <si>
    <t>DJ si Mar Roxas?</t>
  </si>
  <si>
    <t>A true teacher does not terrorize ignorant students, because a true teacher knows that it is his job to cure ignorance.
- Miriam Santiago.</t>
  </si>
  <si>
    <t>Mas never say die pa sa hindi pagbitaw sa laban si Binay compared sa mga player ng Ginebra. Sad life.</t>
  </si>
  <si>
    <t>Ha!? 29% si VP Binay?? tssk weeh maniwala Haha halata na yong mga kaso niya ahh tssk wala na!! wala ng utak mga pinoy ngayon!!</t>
  </si>
  <si>
    <t>Title: Sa dami ng paalala ng Simbahan kay Binay. https://t.co/RQPdwCZ3Be</t>
  </si>
  <si>
    <t>Punong puno ng kapuñetahan ang AD ni Binay.</t>
  </si>
  <si>
    <t>Do the Binay Dance ???? ?????? #Election2016</t>
  </si>
  <si>
    <t>Burn Binay. Burn. Literally. #PiliPinasDebates2016</t>
  </si>
  <si>
    <t>PUTANGINA PANGALAWA SI MAR ROXAS TANGINA MO MANDU</t>
  </si>
  <si>
    <t>@dawende Grace says "NO" to Dictatorship and ELITE SUPPRESSION. Wag kami.. #POE2016</t>
  </si>
  <si>
    <t>Ei yung tinanong ko yung katulong namin kung sino iboboto ang sinagot Binay! Puta ate lumayo ka sakin baka masapak kita!</t>
  </si>
  <si>
    <t>Just in: Nakakapagtaka! Bakit hunahabol si Roxas kay Duterte e sya ang pinakakukelat sa mga surveys. THAT'S THE... https://t.co/FPnmhCt5rp</t>
  </si>
  <si>
    <t>That Binay nognog pandak ad is just so distrubing.</t>
  </si>
  <si>
    <t>Desperado manalo 'tong si Roxas manalo eh. Wala namang utak. At wala ring kalaban-laban ni Du30. How pathetic.</t>
  </si>
  <si>
    <t>#RoxasToPoe</t>
  </si>
  <si>
    <t>Anyway may point nga naman si Mar Roxas. Sa mga nabagyo daw puntahan mo, epal ka. Wag mong puntahan, tatanungin... https://t.co/TLKshdR9Jy</t>
  </si>
  <si>
    <t>tangina mo binay ako nga naiimbyerna pag sinasabihan ng pandak eh</t>
  </si>
  <si>
    <t>[Admin:] Isang mensahe mula kay Paolo Roxas, anak ni Mar Roxas: https://t.co/bIVeKeRC2r</t>
  </si>
  <si>
    <t>#DUTERTE is a bad joker. But compared to an incompetent Mar, an opportunistic Poe, or a corrupt Binay-I'd still... https://t.co/r43pDDUk1a</t>
  </si>
  <si>
    <t>Kala ko ba hindi mo kailangan mga boto ng OFW? Eh bat nahingi ka ng tulong sa ibang kandidatio? Wag kami Mar Roxas. #AyawSaDILAW</t>
  </si>
  <si>
    <t>Binay's appeal-to-pity-commercial makes me laugh. 
"Kung sino pa ang nognog... mahilig sa eggnog" letche ka!!</t>
  </si>
  <si>
    <t>VP Jejomar Binay is 'ascending,' according to Senator Juan Ponce Enrile @manila_bulletin https://t.co/Is0ERuqX5p</t>
  </si>
  <si>
    <t>@wawam Well, he can't even own the anti corruption narrative. Binay is using it now! The gall. But see how he twisted it to his favor?</t>
  </si>
  <si>
    <t>Mar Roxas trying to do a fist bump (complete w/ explosion) with a super kebs kid. SIR, PLEASE STOP MAKING US CRINGE https://t.co/8yc0gtaH8g</t>
  </si>
  <si>
    <t>@akosimumble @cocoy of course #NO TO BINAY stop corrupt politician for being elected I'm sick and tired of corruption in our country</t>
  </si>
  <si>
    <t>Great andwer, Mar
 RT @beacupin: WATCH: Roxas on Cayetano's allegation admin is behind Trillanes' exposes #PHvote https://t.co/XW6vwXUQYo</t>
  </si>
  <si>
    <t>Kaya pala trapik. Fuck you, Binay.</t>
  </si>
  <si>
    <t>@syrillecute hahaha that's all you can say? I AM AN EDUCATED FILIPINO THATS WHY IM NOT VOTING FOR BINAY..</t>
  </si>
  <si>
    <t>#ALDUBinITALYDay1 PAG NTALO C MAR ROXAS SBIHIN E BOBO TYONG LHAT! UTAK MHRAP KC TYO! #DayaangDILAW</t>
  </si>
  <si>
    <t>Kawawa?Iniwan?Pinabayaan?!Leche!Cnong kinawawa?Pls lng tigilan nyo na,tgilan nyo na si Binay!mygawd!
#VoteMaineFPP #KCA</t>
  </si>
  <si>
    <t>Sino ang may magagawa pa?</t>
  </si>
  <si>
    <t>ONLY BINAY</t>
  </si>
  <si>
    <t>PUMAPANGALAWA RAW SI MAR ROXAS??????</t>
  </si>
  <si>
    <t>Binay again</t>
  </si>
  <si>
    <t>JuanKarlos TheDreAmboy</t>
  </si>
  <si>
    <t>@rndllbryn Hahaha salamat answeet mo namern ?? uhm si binay ????????</t>
  </si>
  <si>
    <t>sabi n mar roxas lahat daw ng pilipino matutuwid haha!</t>
  </si>
  <si>
    <t>Si Trillanes wala ng pag asa kaya nabili na siya ni Mar Roxas</t>
  </si>
  <si>
    <t>From Daang Matuwid ni Mar Roxas FB Page... https://t.co/XmPb8Wosr8</t>
  </si>
  <si>
    <t>Binay, Roxas gang up on indecisive Poe | https://t.co/JsOzpbLR2K #PHVoteDuterte</t>
  </si>
  <si>
    <t>@SteveRogers112 I guess so.My uncle is from makati &amp;amp; puring puri nya si binay as mayor.</t>
  </si>
  <si>
    <t>#ALDUBHALFWayThere</t>
  </si>
  <si>
    <t>Only Binay wola hahaha Kurakot Lord sa Makati :3</t>
  </si>
  <si>
    <t>Don’t waste our hard-earned money on foreigners. Grace Poe will solve the problem</t>
  </si>
  <si>
    <t>@carlosceldran @Jimparedes @momblogger @juanachange</t>
  </si>
  <si>
    <t>A vote for Binay is a vote for political patronage, corruption, dynastic entitlement, misuse of public funds... I could go on and on...</t>
  </si>
  <si>
    <t>@PinoyParazzi Daniel Padilla nagpagamit kay Mar Roxas sa halagang P100M--Eto ang reaction ni @OfacialDionisia https://t.co/BADIUVtfKG</t>
  </si>
  <si>
    <t>binay manen??</t>
  </si>
  <si>
    <t>konting oras n lng matatapos na rin ang palabas</t>
  </si>
  <si>
    <t>alam ko na matatalo na rin si leni at si mar roxas</t>
  </si>
  <si>
    <t>boom!!</t>
  </si>
  <si>
    <t>"Di tulad ng iba, maraming nagawa. 'Yan si Binay." Wow naman, idol @VPJojoBinay! Iba ka!</t>
  </si>
  <si>
    <t>Sorry to say this. but I think Sheryl Cruz is being too sensitive. Di niya kailangan magalit kay Grace Poe... it's a "joke"</t>
  </si>
  <si>
    <t>Eto ang good news at bad news para kay Mar Roxas</t>
  </si>
  <si>
    <t>Good News: nangunguna na sya sa poll</t>
  </si>
  <si>
    <t>Bad News: president na si Duterte</t>
  </si>
  <si>
    <t>Did Mar Roxas say that if &amp;lt;insert name of rival here&amp;gt; wins, the country will go back to the dark ages? Aba ser, hindi po ba ito na ‘yon?</t>
  </si>
  <si>
    <t>VG: Poe</t>
  </si>
  <si>
    <t>Mayor: Good</t>
  </si>
  <si>
    <t>VG: Binay</t>
  </si>
  <si>
    <t>VG: Roxas</t>
  </si>
  <si>
    <t>VG: Rodrigo Duterte</t>
  </si>
  <si>
    <t>Mayor: VERY GOOD</t>
  </si>
  <si>
    <t>@mongualvez Wag po kayong titigil sa pagsupport kay VP #OnlyBinayInMakatiSanKaPa</t>
  </si>
  <si>
    <t>bakit mala MAR ROXAS ka babe DJ? y?</t>
  </si>
  <si>
    <t>Regine Velasquez-Alcasid says no to Mar Roxas https://t.co/kAU8BeTGp2</t>
  </si>
  <si>
    <t>11:11 wala nay campaign ad ni binay na ipa kita sa tv</t>
  </si>
  <si>
    <t>si #NogNogSinunog Si Binay pala yun kala ko si KAI ko whaaaaa epic puta</t>
  </si>
  <si>
    <t>Nagutom na kame kaya di na namin naantay si Binay sa school. ??</t>
  </si>
  <si>
    <t>@itismitsi Makati problems. Kasama na yung assumption na pro-Binay ako. ??</t>
  </si>
  <si>
    <t>just give your support for Grace Poe throw the towel, Mar. That's gonna seal the deal to stop Duterte. Alliance? nope, won't work.</t>
  </si>
  <si>
    <t>LOOK: 'Binay' sign ala Hollywood rises on Banaue Rice Terraces https://t.co/gQ2bBkt5ou https://t.co/hIPTXuxsDt | via ABS-CBN News</t>
  </si>
  <si>
    <t>Laki sa hirap, yumaman sa pagiging corrupt. Yan si Binay. #NoToBinay2016 https://t.co/j9n7V0TZji</t>
  </si>
  <si>
    <t>Me:Sinong President? Dada: Mar Roxas. Me:bakit? ?? Mommy:iboboto niya yan kasi pinsan nya yan e.</t>
  </si>
  <si>
    <t>HAHAHA wtf mom??</t>
  </si>
  <si>
    <t>@GilGarciaVelez sayang! He was given a chance but being Binay, he didn't take it.</t>
  </si>
  <si>
    <t>Hanga ako kay Sen Miriam Defensor. Siya na lang ang walang ads, samantalang si Roxas, Poe at Binay ang daming pera. Pano nyo babawiin yan?</t>
  </si>
  <si>
    <t>[Admin:] Mayor Guia to Mar Roxas: You transcended party lines and prioritized the lives of the needy. https://t.co/jwie0f0ezv</t>
  </si>
  <si>
    <t>RT @IskoMestizo: Parang lahat na lanf nakakakontrapelo ni Duterte. Si Binay at Miriam lang ang hindi. Bakit kaya? https://t.co/LUDtjeNpFC</t>
  </si>
  <si>
    <t>only binay ????</t>
  </si>
  <si>
    <t>May dayaan talagang magaganap !!Gagawa ng paraan si Mar wag lang Manalo si Duterte .. poor poor ROXAS  #BigSwitch2Miriam #DuterteTillTheEnd</t>
  </si>
  <si>
    <t>"Iboboto ko si Binay kasi taga-north din siya. Para solid north tayo. Binay-Marcos" REALLY! ? LAAAAAME</t>
  </si>
  <si>
    <t>Roxas and Trillanes keep throwing words like dictatorship and martial law around.</t>
  </si>
  <si>
    <t>The return of the 'juggernaut'? What Binay needs to do to win by @maracepeda via @rapplerdotcom https://t.co/aLy7p9fp31</t>
  </si>
  <si>
    <t>I don't think so.. .</t>
  </si>
  <si>
    <t>Meaning PEOPLE are not well-aware of Binay's corruption stunt and yet will lead us?</t>
  </si>
  <si>
    <t>#NoToBinay  https://t.co/GEKQ5njroN</t>
  </si>
  <si>
    <t>@Ideal_Views at ito pa!sampal sa kapal na mukha nla Marujas,Binay,Poe! FEU Mock Poll. DUTERTE wins! #PHVoteDuterte https://t.co/bAf9xjzjcb</t>
  </si>
  <si>
    <t>@vegiecrawford daig pa concert sa dami ng nag punta. 40k grabe. Abby Binay and VP Binay for 2016. #OnlyBinayInMakatiSanKaPa</t>
  </si>
  <si>
    <t>Binay's and Duterte's antics have made a Poe presidency look not so bad. Palatable. Pwede na. Ugh. https://t.co/wVIpKIWLOL</t>
  </si>
  <si>
    <t>Sa palagay ko ang totoong Silent Majority ni Mar Roxas eh yung mga PCOS Machine. ??????</t>
  </si>
  <si>
    <t>Yes I hate Mar Roxas, Pero below the belt na mga sinasabi NIYO.</t>
  </si>
  <si>
    <t>Why do I find Binay's campaign ads really funny? Is he trying to make me a racist? ????</t>
  </si>
  <si>
    <t>RT @EliseoRamos3: Only binay makes me wanna turn off the tv. ??</t>
  </si>
  <si>
    <t>napakalaking sagabal mo lang po binay... traffic oh traffic epal u</t>
  </si>
  <si>
    <t>Another point and reason not to vote Mar Roxas. #hangal</t>
  </si>
  <si>
    <t>@patposada pero nandaya si Binay. Amputi nya sa picture ??????</t>
  </si>
  <si>
    <t>This “Open Letter For Binay’s Latest Paid Ad” is so spot on! #mustread https://t.co/D8285xAH9K</t>
  </si>
  <si>
    <t>Now that Mar Roxas was given a chance to shine, still lose it. Nakakaawa.</t>
  </si>
  <si>
    <t>Selfie with my President and Vice President. ???? #Poe2016… https://t.co/TprFMCxkAL</t>
  </si>
  <si>
    <t>@JustineTsundere HAHAHHAHAA TRIP NIYO SI BINAY AH KAHAPON PA KAYO SA GC!!! ????????</t>
  </si>
  <si>
    <t>Why did the #SilentMajority kept silent? I thought you were Roxas' last card? #Eleksyon2016</t>
  </si>
  <si>
    <t>ANONG KALOKOHAN TONG "ONLY BINAY" NA COMMERCIAL NA TO</t>
  </si>
  <si>
    <t>binay wahahahahahahahahahaha</t>
  </si>
  <si>
    <t>@jeiyoungs maka binay kaayo oy. haha XD</t>
  </si>
  <si>
    <t>Kampo ni VP Binay, pumalag sa mga ‘banat’ na TV ads
Pinalagan ng kampo ni Vice President at United Nationalist... https://t.co/n1UsFCyi4G</t>
  </si>
  <si>
    <t>Hindi nyo ba pansin na "Nagpapansin" nalang si Mar Roxas kasi matatalo na siya. Dinamay pa si Daniel at ibang Candidates. :)</t>
  </si>
  <si>
    <t>RT @mikaelammrl: so many fake fans revealed bc of dj's endorsment which was about mar roxas</t>
  </si>
  <si>
    <t>UGH ANG ANNOYING NG TV AD NI BINAY!</t>
  </si>
  <si>
    <t>@omfgitsmaryen @zengreyes19 @regine_britanna @sanlalafosho lagom pang binay hahahahahaha samoka</t>
  </si>
  <si>
    <t>VLOG: Binay, opposition lead Typhoon Yolanda commemoration https://t.co/qJbrcMAt39 #PHVote #RememberingYolanda https://t.co/RpQ2QbGpQU</t>
  </si>
  <si>
    <t>Atty. Bondal, sinabing taliwas ang hayag ni Rep. Abi Binay na "hindi kami poor" sa isang panayam sa mga hayag ni VP Binay sa kanyang TV ads.</t>
  </si>
  <si>
    <t>That ad about the allegations against Binay. Who is behind it? Binay himself?</t>
  </si>
  <si>
    <t>tangina mar at binay!!! mga isip bata lang ganon</t>
  </si>
  <si>
    <t>Sayang gastos ni Roxas at ni Binay hahahahahaha tangina niyo</t>
  </si>
  <si>
    <t>Happy birthday Binay! Sana makuha mo yung cake na bagay sayo. Siguro... devil's food cake? :)</t>
  </si>
  <si>
    <t>Note to self:
Nagkalat ang mga galit kay Binay pero asal-Binay. Mag-ingat ka, Carmina. Never let the hypocrites break you.</t>
  </si>
  <si>
    <t>I happen to catch Binay's political ad. I'm impressed and they do have a point. Madaming todo lait kay Binay pero... https://t.co/beblG7QQ44</t>
  </si>
  <si>
    <t>Binay and Marcos: dumbing down the Philippines https://t.co/qieNbsxfwR</t>
  </si>
  <si>
    <t>Mayor Rodrigo Duterte to Mar Roxas:
"Ang military walang bilib sa iyo kasi nung nagkabukohan na, kinausap mo ang... https://t.co/9KE7wFf3Oj</t>
  </si>
  <si>
    <t>binay wag mo kaming gawing tanga</t>
  </si>
  <si>
    <t>ugh bwiset umagang-umaga</t>
  </si>
  <si>
    <t>RT @ItsmeAprilPadua: Only binay can lighten dark spots, MAY IGAGANDA PA PALA AKO  ?? ?? ??</t>
  </si>
  <si>
    <t>Ayun oh! grabe suporta nila kay Binay! Go lang! para sa pagbabago at kaginhawaan! si Binay lang!</t>
  </si>
  <si>
    <t>#OnlyBinayZambales https://t.co/bfM8wfJPoB</t>
  </si>
  <si>
    <t>Emoji for Binay  #NogNogHambog @TrillanesSonny https://t.co/ccQbwog0ZQ</t>
  </si>
  <si>
    <t>Edwin Lacierda Presidential Spokesperson explaining the side of Mar Roxas against dictatorship. — watching CNN Philippines</t>
  </si>
  <si>
    <t>Dont you worry e request namin ung buhay ni duterte at binay</t>
  </si>
  <si>
    <t>#Showtime4Love  https://t.co/OlJMtSCuXD</t>
  </si>
  <si>
    <t>Anti-Duterte ad: Meant to…
Make Duterte voters switch to someone else, OR
Make Roxas voters switch to Poe?
#BlackOps, but for whom?</t>
  </si>
  <si>
    <t>MAR ROXAS: I DON’T NEED OFW VOTE https://t.co/mJ0cCQFZpu</t>
  </si>
  <si>
    <t>Kay Kuya Binay na lang nga message bilin ya. ??</t>
  </si>
  <si>
    <t>Ted Te has been saying that media reports of Supreme Court decision in Junjun Binay case are premature and the... https://t.co/n8lCk8Ix2z</t>
  </si>
  <si>
    <t>I like how people almost always compare Binay, Duterte, Poe and Roxas but don't bother with Santiago. She's untouchable imho.</t>
  </si>
  <si>
    <t>This is not a fight between ROXAS &amp;amp; DUTERTE.</t>
  </si>
  <si>
    <t>This is a fight between the Oligarchs &amp;amp; the Masses.</t>
  </si>
  <si>
    <t>Vote wisely! ???????? https://t.co/vF4NGBgLlM</t>
  </si>
  <si>
    <t>Open letter to Mar Roxas:</t>
  </si>
  <si>
    <t>-Wag ka ng umasa. Masasaktan ka lang ??</t>
  </si>
  <si>
    <t>Mar Roxas. Jojo Binay.  #TheBigDiffrence https://t.co/IMDHFpChIN</t>
  </si>
  <si>
    <t>Waiting for an insensitive and callous statement just like Mar Roxas and Abaya. https://t.co/siqgO2jt7X</t>
  </si>
  <si>
    <t>#PiliPinasDebates2016 don't us binay</t>
  </si>
  <si>
    <t>Dear #Binay:the most shocking thing about Makati Corruption is the fact that you didn't shield your own son from the temptations! Shame on u</t>
  </si>
  <si>
    <t>Napadaan sa palengke nagtataka kung bakit madaming tao yun pala meron si BINAY hahaha</t>
  </si>
  <si>
    <t>I'm urging all my friends here not to vote for Binay! #Duterte2016</t>
  </si>
  <si>
    <t>yang mka bv ang tv ads? 'yan si Binay! ??</t>
  </si>
  <si>
    <t>Mar Roxas: Laglag-Bala Not a Government Problem But the Passengers’ Responsibility https://t.co/gDHS5c65Kf</t>
  </si>
  <si>
    <t>#LetsVote5</t>
  </si>
  <si>
    <t>#RoxasRising https://t.co/f4TCzQVK0p</t>
  </si>
  <si>
    <t>Guys, yung totoo? Ang layo na ng lamang ni du30 kay roxas, dinaya pa rin kayo? Hala sila. Malala na kayo ??????</t>
  </si>
  <si>
    <t>Desperado na talaga tong si Mar Roxas na manalo.</t>
  </si>
  <si>
    <t>RT @v_vangogh: @leahnavarro i think by now, we all know what kind of politician Binay is. His lust for money and power is disgusting.</t>
  </si>
  <si>
    <t>LP standard bearer Mar Roxas on Comelec rift: They are mature people. they can solve it on their own  @PhilippineStar @PhilstarNews</t>
  </si>
  <si>
    <t>At least 2nd na si Roxas, he'l win if DU30 didn't run</t>
  </si>
  <si>
    <t>Kamuka mo nga si mar roxas,  mukang tanga. lakas ng pananalig sa sarili, ??</t>
  </si>
  <si>
    <t>Since I know Duterte, Binay, Poe, and Miriam won't last their whole term due to protests against human rights... https://t.co/wgMv8GFqUh</t>
  </si>
  <si>
    <t>RT @xpeanutgalleryx: if later confirmed, the last lawyer in SET was going to disqualify POE.
but haha to nancy binay who 'concurred'.
htt…</t>
  </si>
  <si>
    <t>Binay kung nognog ka wag mo kami idamay uy</t>
  </si>
  <si>
    <t>no need Fuck you binay</t>
  </si>
  <si>
    <t>Wag iboto, binay magnanakaw! https://t.co/IUmh9L12mg</t>
  </si>
  <si>
    <t>Walang wala yung plano nila Poe, Santiago, Duterte, Binay at Roxas sa plano ko pag naging tayo ????</t>
  </si>
  <si>
    <t>The pre-election orgy was a twisting, writhing mass of flesh and sweat, but most hadn't climaxed yet -- only Binay. 
@philbertdy</t>
  </si>
  <si>
    <t>BINAY? HAHAHALOl https://t.co/YL7Dm7kLCr</t>
  </si>
  <si>
    <t>Giit ni Binay, hindi na niya alam kung nasaan sila. Dinepensahan naman ni Binay ang halaga ng Makati City Building Hall 2.</t>
  </si>
  <si>
    <t>Rest in Peace, Mar Roxas.  https://t.co/K7P4ktNH4X</t>
  </si>
  <si>
    <t>SONA? o SISI? Sakit na ng tyan ko sa kakatawa binay. Grabe nagpapatawa ka ngayon. Hahahaha #BinayEpal</t>
  </si>
  <si>
    <t>Disenteng Bukas: Bakit takot na takot sila Duterte at Poe kay #MarRoxas ?Ano kaya ang alam nila? Abangan sa Mayo 9! https://t.co/DKeK9miwEp</t>
  </si>
  <si>
    <t>@nhojaicrag I'll stick to #Miriam2016. Disqualify Poe. Pakiuntog mga ulo ng nag-iisip iboto si Roxas at Binay.</t>
  </si>
  <si>
    <t>Daming ad campaigns ni Binay eh kung yung pera binigay nalang sa tao. wushhu. langya</t>
  </si>
  <si>
    <t>Tangina Binay pag dinala mo SNSD sa pinas iboboto kita...</t>
  </si>
  <si>
    <t>Charrrr lang. egg nognog ka pa rin</t>
  </si>
  <si>
    <t>@mharryyy_ Sila kay Poe ako kay Duterte kaso di pa ako butante. Sad. Hahahaha.</t>
  </si>
  <si>
    <t>Top5 Presidential Candidates of the Republic of the Philippines:</t>
  </si>
  <si>
    <t>1.Miriam Santiago</t>
  </si>
  <si>
    <t>2.Grace Poe</t>
  </si>
  <si>
    <t>3.Mar Roxas</t>
  </si>
  <si>
    <t>4.JejomarBinay</t>
  </si>
  <si>
    <t>5.RD(not yet sure)</t>
  </si>
  <si>
    <t>If Binay wants to keep on using the words that people use against him such as nognog &amp;amp; pandak, why stop there? Why not also use "corrupt?"</t>
  </si>
  <si>
    <t>Na sayo ang makinarya Roxas pero na kay Duterte ang mga tao. Duterte till the end</t>
  </si>
  <si>
    <t>RT @DProbinsyano: The question is not whether Binay is bad but whether he will be badder https://t.co/rO9njwJuS4 - Warning: Binay is danger…</t>
  </si>
  <si>
    <t>@markmillare gago binay ka!?</t>
  </si>
  <si>
    <t>Shunga naman ng sumasagot ng Presidential Survey na yan, seriously? Binay at Roxas??? zzzzZzzzz ambot</t>
  </si>
  <si>
    <t>Kagagawan ng mga supporters ni Mar Roxas na bumaliktad na para kay Duterte! https://t.co/x2d2dhVVx9</t>
  </si>
  <si>
    <t>Yung ad ni Binay. Nagpapa-awa ka? lol</t>
  </si>
  <si>
    <t>Putangina talaga nung Rappler pa ang nagsorry kay Mar Roxas. Haynako</t>
  </si>
  <si>
    <t>Binay, hugas-kamay sa ‘mabagal na Yolanda rehab’ https://t.co/CWcCvf245W | via Brigada News Philippines</t>
  </si>
  <si>
    <t>pampagoodvibes binay</t>
  </si>
  <si>
    <t>"@MADAMLOLANIDORA: Malayong malayo si Binay kay Alma.
Si Binay NogNog, Si Alma Moreno.
#NognogHambog" nyahaha</t>
  </si>
  <si>
    <t>Today, I worked on a Binay birthday coverage. He signed a 'We love you Nognog' tarpaulin.
Yes......no.</t>
  </si>
  <si>
    <t>RT @vinceliban: Para kayong mga Binay! Nilalaglag ninyo mismo ang sarili ninyong administrasyon kung saan naging kabilang naman kayo! Mga i…</t>
  </si>
  <si>
    <t>VP Binay visits Isabela, denies early campaigning https://t.co/NOXyAEtHsK https://t.co/SAUEwGs2oF</t>
  </si>
  <si>
    <t>nasa school kanina si binay</t>
  </si>
  <si>
    <t>RT @marqgc: Bat may only binay sa trends ampota</t>
  </si>
  <si>
    <t>Pulse: Grace 39%, Binay 24%, Mar Roxas 21%, Santiago 11% https://t.co/debVBGY82g</t>
  </si>
  <si>
    <t>Nandito sa Balayan si Binay kanina hahahahahah</t>
  </si>
  <si>
    <t>Former Binay aide denies being bagman of VP’s dummy firm https://t.co/YJYaGaQTgS | via INQUIRER</t>
  </si>
  <si>
    <t>"Nognog, pandak, laki sa hirap..."
Binay be like "hala sige pamuka niyo pa! nakalimutan ko ba?!?!"</t>
  </si>
  <si>
    <t>That moment when everyone in class is making fun of Binay's Advertisment. HAHAHAHA</t>
  </si>
  <si>
    <t>Anak ng pucha! Mar Roxas pumapangalawa? Something's fishy mates! #DuterteForPresident</t>
  </si>
  <si>
    <t>Binay on corruption allegations: Madaling manira, lalo na kapag laban sa government officials #Eleksyon2016 @gmanews</t>
  </si>
  <si>
    <t>masakit mang isipin pero, kalahi ko si binay</t>
  </si>
  <si>
    <t>Whatever happens, we have to realize that Mar Roxas has got to be the most underappreciated public servant this country has ever had.</t>
  </si>
  <si>
    <t>Roxas or Poe to get Duterte votes? But Davao mayor says it’s Binay https://t.co/wFMWhohZG2 via @inquirerdotnet -- Hahaha tatakbo ka ata eh</t>
  </si>
  <si>
    <t>BAKIT HINDI YATA BALOTA ANG NASHADE-AN? BAKIT PARANG SI BINAY YATA? https://t.co/X5gVZhNQDG</t>
  </si>
  <si>
    <t>pero putangina talaga pag si Binay ang nanalo</t>
  </si>
  <si>
    <t>@lizasoberaknorr Haha. Stop wasting time to those idiots! Sabihin mo total tapos na ang Psy samahan nyo si Mar Roxas mangampanya. XD</t>
  </si>
  <si>
    <t>RT @maxell_lander: Mar Roxas = self-inflicted demolition job https://t.co/nRZdDmT1Zy</t>
  </si>
  <si>
    <t>As of 7:06 PM:
----PRESIDENT----
7034664 DUTERTE, RODY (PDPLBN)
4012417 POE, GRACE (IND)
3847989 ROXAS, MAR... https://t.co/jyxqryrRv0</t>
  </si>
  <si>
    <t>srsly though whatever you say binay is still the vice president of the philippines you should respect him</t>
  </si>
  <si>
    <t>VP Binay greets and hugs @senmiriam: Hi Miriam!</t>
  </si>
  <si>
    <t>#OnlyBinayParehoTayo nagaantay ng pagbabalik ng Binay! @VPJojoBinay @nancybinay @PartidoUNA @ricoquicho @ANCALERTS  https://t.co/xrXTEcbveO</t>
  </si>
  <si>
    <t>Laptrip tweets ni kuya binay e haha</t>
  </si>
  <si>
    <t>big mistake pag di si VP Binay naging pangulo kasi</t>
  </si>
  <si>
    <t>Ewan sayo Binay. Di ka totoo.</t>
  </si>
  <si>
    <t>#KathrynForCandyMag</t>
  </si>
  <si>
    <t>@MarRoxasPH  using children in a political ad against a winning Presidential candidate Mr. Mar roxas? Is that what you call decency?</t>
  </si>
  <si>
    <t>Don't cheapen the presidency,' Duterte tells Poe's camp https://t.co/sRIH4eUpCi #Manila #News #Asia</t>
  </si>
  <si>
    <t>Si Binay yung famewhore mong classmate, na mahilig manira ng ibang tao. ??</t>
  </si>
  <si>
    <t>Pangalawa na si Mar Roxas!!!!!!</t>
  </si>
  <si>
    <t>#Top3Apps for 'Abigail Binay'</t>
  </si>
  <si>
    <t>Twitter for iPhone 38%</t>
  </si>
  <si>
    <t>Twitter for Android 27%</t>
  </si>
  <si>
    <t>Twitter Web Client 12%</t>
  </si>
  <si>
    <t>Umiwas sa issue si VP. Binay. Hays??#PiliPinasDebates2016</t>
  </si>
  <si>
    <t>Why is it so easy for some people to assume that Mar Roxas and Leni Robredo is cheating? Dahil ba part sila Liberal Party?</t>
  </si>
  <si>
    <t>80% on my feed rn:</t>
  </si>
  <si>
    <t>Vote for *he who shall not be named*</t>
  </si>
  <si>
    <t>And fuck Mar Roxas! (Mentions yolanda funds blahblah)</t>
  </si>
  <si>
    <t>Seryoso ba.</t>
  </si>
  <si>
    <t>KINGINA MO BINAY HALIKA DITO SA BAHAY IPAGLABA MO KO HAYOP KA</t>
  </si>
  <si>
    <t>LOOK: 'Binay' sign ala Hollywood rises on Banaue Rice Terraces https://t.co/KkcN2Pcqci</t>
  </si>
  <si>
    <t>Bago matulog: #1 si Duterte</t>
  </si>
  <si>
    <t>Pagkagising: Presidente na si Roxas</t>
  </si>
  <si>
    <t>AY POTA HINDI WALANG MATUTULOG! #Election2016</t>
  </si>
  <si>
    <t>@ItssAbbyYoo @Patrenggandaaa actually totoo yun, need ko kase ng interview with the BINAY</t>
  </si>
  <si>
    <t>Tatay ko maka Mar Roxas kase taga Capiz sya pero kami ng Nanay ko Duterte! ?? Punyeta, walang nagawa si Mar sa Capiz!!! 
#Eleksyon2016</t>
  </si>
  <si>
    <t>Walang pwdng manghusga kay VP Binay dahil cia lng ang Mayor na may isang salita #OnlyBinayInMakatiSanKaPa</t>
  </si>
  <si>
    <t>Pag si roxas o binay nanalo tangina suntukan talaga yan!</t>
  </si>
  <si>
    <t>Vice President Binay to welcome #APEC2015 leaders on state visits to the Philippines https://t.co/pCdvUk7aqW https://t.co/FKTML0Icuc</t>
  </si>
  <si>
    <t>Until today I have never spoken against any candidate except Binay. But this kawalanghiyaan of Duterte I cannot ignore. Punyeta. Bastos.</t>
  </si>
  <si>
    <t>Poe not afraid of Duterte presidency, but sad, saying as early as now everyone who airs criticisms gets bashed 
https://t.co/CaczwF9CtH</t>
  </si>
  <si>
    <t>VP BINAY, alam ko pong hinding hindi niyo pababayaan ang mamamayang Pilipino!! 
ATRAS NA POE
#OnlyB1NAYangat</t>
  </si>
  <si>
    <t>Binay gaming. HAHAHAHA ?????? https://t.co/qulQz36cpZ</t>
  </si>
  <si>
    <t>Nyetaaaaa commercial ni mar roxas. Kainit ng ulo.. #ALDUBPerformsTogether</t>
  </si>
  <si>
    <t>RT @pia_gutierrez: DLSU Pol Sci Prof. Antonio Contreras files Petition to Deny Due Course or Cancel the COC of Senator Grace Poe https://t.…</t>
  </si>
  <si>
    <t>ganoinnn wag naman Binay??????</t>
  </si>
  <si>
    <t>#ALDUBSwakNaSwak  https://t.co/f66LMjSsB5</t>
  </si>
  <si>
    <t>I am starting to hate Binay's advertisements.... it seems fake and too forced.</t>
  </si>
  <si>
    <t>It's so frustrating to watch Binay. Diba VP ka for the past 6 years? Ano ginawa mo?! ?? you wasted 6 years, for what? To campaign?!</t>
  </si>
  <si>
    <t>RT @nielzo11: Presidential Preschool:</t>
  </si>
  <si>
    <t>Best storyteller: Binay…</t>
  </si>
  <si>
    <t>Kaya pala malakas loob ni Pacquiao sabihin na mas masahol pa sa hayop ang LGBT under pala sya kay Binay.</t>
  </si>
  <si>
    <t>Hi.... please don't vote for Mar Roxas..... quota na ang LP votes sa vote niyo kay Leni...</t>
  </si>
  <si>
    <t>@LyrzaRAWR Hahha sige sige dadalawin kita pag nanalo si Binay! hahahahha :*</t>
  </si>
  <si>
    <t>Binay!! Grabeeee!! https://t.co/GdQEPCfgKN</t>
  </si>
  <si>
    <t>Bakit hindi ko alam yang Only Binay na yan? Hahahahaha.</t>
  </si>
  <si>
    <t>Grabe kayo sa mga Binay, hindi daw po totoo na hinagisan sila ng Towel nung pista ng Nazareno... BLack propaganda... https://t.co/AAw2RGErlZ</t>
  </si>
  <si>
    <t>If Mar is BatMar, Binay is Bane-ay.</t>
  </si>
  <si>
    <t>10. Appropriations</t>
  </si>
  <si>
    <t>2015/11/11 12:16 PHT</t>
  </si>
  <si>
    <t>@SagadaSun demolition job? May kailangan pa bang idemolish kay Binay? Are u for real?</t>
  </si>
  <si>
    <t>HAHAHAHA anong propaganda raw yung kay Binay?! Kaloka! ?? #HistoryTV5</t>
  </si>
  <si>
    <t>We are for Mar Roxas @MARoxas  https://t.co/Lfw0SLcls9</t>
  </si>
  <si>
    <t>@Nicoolkid OMG GURL HAHAAHAHAHA Di ko kinaya si Binay</t>
  </si>
  <si>
    <t>Mgkakaiba man ang gusto ng ilan pra sa president, pero alam kong nagkakaisa ang Pilipino na ayaw maging pangulo si Mar Roxas. #opinyonkolang</t>
  </si>
  <si>
    <t>Kapag hindi ka pa Na-Popoy, sigurado ako Na-Binay ka na. HAHAHAHAHAHAHAHAHA</t>
  </si>
  <si>
    <t>Guia Gomez: JV, Erap not part of endorsement of Mar Roxas https://t.co/rwKy7OdyPH via @inquirerdotnet</t>
  </si>
  <si>
    <t>Will we just continue to ignore that BINAY was VP for the past 6 years? Bakit puro si Mar tinitira sa lahat ng issue ng present admin?</t>
  </si>
  <si>
    <t>@awesomera_R No faults to show. Non-negative factors do not make good "news". Hence, Binay, Duterte and Poe"s disqual'n hogging headlines.</t>
  </si>
  <si>
    <t>Parang mga tanga 'tong si Roxas at Binay. Sige lang, mag parinigan kayo sa mga commercial niyo kairita.</t>
  </si>
  <si>
    <t>Siguro best in Essay si Grace Poe nung high school. #PiliPinasDebates2016 bes, hindi mo nasagot yung tanong.</t>
  </si>
  <si>
    <t>Im confused between miriam defensor and Rodrigo Duterte sino ang karapat dapat iboto ??</t>
  </si>
  <si>
    <t>KAWAWA YUNG COMMERCIAL NI BINAY HAHAHHAHAAHAHA</t>
  </si>
  <si>
    <t>President' Binay to give benefits, scrap income tax for the poor https://t.co/YPSDIwUn70 #PHVote https://t.co/5yxMCMJ92k</t>
  </si>
  <si>
    <t>kahit si poe miriam manalo, wag lang si binay at roxas. haha</t>
  </si>
  <si>
    <t>I can smell the ulterior motive from here. #LeniOnMMK #MMKIna #RoxasRobredo2016 #ABSCBNFAIL</t>
  </si>
  <si>
    <t>Would you be my Sandro Marcos in this world full of Marlou? Puro kayo Sandro, pano naman yung anak ni Binay.</t>
  </si>
  <si>
    <t>May palabas si Binay sa Yey. ??????</t>
  </si>
  <si>
    <t>@inquirerdotnet @Team_Inquirer hinding hindi nyo matitibag ang suporta namin kay VP Binay</t>
  </si>
  <si>
    <t>Wag ka mandaya Mar Roxas! #DayaangMatuwid</t>
  </si>
  <si>
    <t>Hindi niyo lang alam,
pero nandun si Binay sa TV Ad niya..</t>
  </si>
  <si>
    <t>Who ever is behind this ads, call themselves decent?!how ironic. Ginagalit nyo ang taong bayan
DUTERTE TILL THE END https://t.co/WOmUMBhpeC</t>
  </si>
  <si>
    <t>Mercado owned ‘dummy’ firms, alleged Binay bagman claims https://t.co/GsZvaBeJ0g | via INQUIRER</t>
  </si>
  <si>
    <t>VP Binay, nanguna sa presidentiables na may pinakamalaking gastos sa TV ads
Duda ang kampo ni Vice President... https://t.co/jGJfuQB435</t>
  </si>
  <si>
    <t>disappointed at @ABSCBNNews for not featuring binay's unsettled controversies in his candidate profile</t>
  </si>
  <si>
    <t>what happened to unbiased news?</t>
  </si>
  <si>
    <t>TSK TSK DAANG MATUWID BA YAN DESPERADONG ROXAS GIVE UP NA. DI KA MANANALO #DayaangDILAW #OnlyB1NAYPresidente VOTED BINAY PLS COUNT</t>
  </si>
  <si>
    <t>Did UPLB isko Stephen Villena also ask questions when Binay visited UPLB? It would be interesting if he did it in the same manner.</t>
  </si>
  <si>
    <t>why does Poe's speeches always like essays? i mean, they're good but idk.
#PiliPinasDebates2016</t>
  </si>
  <si>
    <t>Video: Luchi calls on VP Binay to stay after the debates, to no avail. https://t.co/snrc62Akmv</t>
  </si>
  <si>
    <t>VP Binay naniniwalang ginagamit ng admin ang mga kapartidong nakaupo sa puwesto para sumakay sa mga programa ng gobyerno | via A. Francisco</t>
  </si>
  <si>
    <t>LT ako sa spoof na napanood ko.. Inedit mga video ni mar, du30, binay.. Nasali pa si sanchez ahaha!</t>
  </si>
  <si>
    <t>Grabe yung itim ni Binay sa Banana Sundae di yata makatarungan ang lala ????</t>
  </si>
  <si>
    <t>@gladisgusting @ajea02 @xiasssss @Jmaluchee</t>
  </si>
  <si>
    <t>Puro kalokohan letche. Hahahahahaha. Tawang tawa ako kay mar roxas. Hahaha</t>
  </si>
  <si>
    <t>DAMING POLITICAL AD NI MAR ROXAS TAPOS CELEBRITY ENDORSERS. ANG DAMING PERA AH. TEKA PANO NIYO PO BABAWIIN LAHAT YAN?</t>
  </si>
  <si>
    <t>#ALDUB42ndWeeksary</t>
  </si>
  <si>
    <t>People blaming mar because of the current administration while binay gets 0 blame and he's the vice president. Waw</t>
  </si>
  <si>
    <t>Yancy anak ni binay :(((</t>
  </si>
  <si>
    <t>Only binay only binay ???? lss ako puta</t>
  </si>
  <si>
    <t>Don't cheapen the presidency,' Duterte tells Poe's camp #Halalan2016 https://t.co/6UqiwVIKri | via ANC ALERTS</t>
  </si>
  <si>
    <t>Binay brushes off swipes from Roxas, Aquino https://t.co/z1t4pUaiQB I @MJcayabyabINQ #VotePH2016 https://t.co/Lw1hSWXImE</t>
  </si>
  <si>
    <t>@xiayuji HAHAHAHAHAHA FUNNY LAGE</t>
  </si>
  <si>
    <t>wag puro binay nasa isip mo tonj.....</t>
  </si>
  <si>
    <t>Mar Roxas, be decent enough. @MARoxas  #RoxasQuitNow</t>
  </si>
  <si>
    <t>Roxas to Binay. "Nabanggit ni Binay ang makati. The rich makati of the Ayalas at ang mahirap na Makati. Pinakamataas sa drugs ang Makati!"</t>
  </si>
  <si>
    <t>How was VP Binay able to buy three properties even as a young and poor law student? https://t.co/jF4NgtBdIt via @raissawriter</t>
  </si>
  <si>
    <t>No to Mar Roxas. Yes to Rodrigo Duterte. https://t.co/8rzBPK3cxl</t>
  </si>
  <si>
    <t>3,359,897 people could have seen 'Abigail Binay' since its 1st mention until it became a Trending Topic. #trndnl</t>
  </si>
  <si>
    <t>@inquirerdotnet @NCorralesINQ nasaan ba yung source bakit hindi mapakita hinaa lang yan para masiraan si VP Binay</t>
  </si>
  <si>
    <t>Iniba na yung ad ni Binay pero nakala bullshit paren</t>
  </si>
  <si>
    <t>Hinding hindi ako titigil na lumaban para sa iyo.</t>
  </si>
  <si>
    <t>#HugotNiMrTrabaho https://t.co/OXZquKrSgP</t>
  </si>
  <si>
    <t>Text exchange between and a friend:</t>
  </si>
  <si>
    <t>Friend: ... nakita mo na ba yung ad ni VP binay sa tv?</t>
  </si>
  <si>
    <t>Me: Hindi.</t>
  </si>
  <si>
    <t>Friend:... https://t.co/Yee82ApeTR</t>
  </si>
  <si>
    <t>@SiAyVan ngayon ko lang napansin na finfollow mo pala ako! Sorry haaaa ?? Pero true kawawa naman, Binay himself is his own campaign mgr ??</t>
  </si>
  <si>
    <t>Pag gising ko bukas si Mar Roxas na ang presidente.</t>
  </si>
  <si>
    <t>HAHAHA ONLY BINAY AMP!!</t>
  </si>
  <si>
    <t>@bcmlle tang ina binay umuwi ka na sa planeta mo</t>
  </si>
  <si>
    <t>HINDI YAN ANG ISSUE MAR ROXAS KUNDI ANG PAGTATANIM NG BALA SA NAIA, YUNG SHABU NAKAKALUSOT SA AIRPORT PERO YUNG... https://t.co/TaL4x4Rgsq</t>
  </si>
  <si>
    <t>Mar Roxas, makakatulog ka kaya ngayon? PH VOTE DUTERTE ???? owww, shut up nlng ako.</t>
  </si>
  <si>
    <t>Junjun Binay as Makati City Mayor, again?! https://t.co/VmAPCxsana #PiliPinas2016 #VotePH</t>
  </si>
  <si>
    <t>The endorsement of a popular president and an even more popular celebrity CANNOT save Mar Roxas. His image is so damaged; he's hopeless.</t>
  </si>
  <si>
    <t>Binay promises to bring back PNR to Bicol region https://t.co/94i0FH1PtK | @manila_bulletin</t>
  </si>
  <si>
    <t>I just heard over the radio that Binay wants to take out income taxes.
WTF, DO YOU NOT REALIZE THAT NO INCOME TAX = NO QUARTA FOR BUILDING?</t>
  </si>
  <si>
    <t>Noon laging sinasabi ni duterte na kaya sya tumakbo kase ayaw nya na ang maging presidente ang hindi pinoy (grace... https://t.co/sMWXCWOIJb</t>
  </si>
  <si>
    <t>Please be fair MAR ROXAS ????</t>
  </si>
  <si>
    <t>Ang EEPAL ng mga political TV ads ngayon.. mga potang walang hiya abnormal!! lalo na Si Binay, Roxas at Poe.. #FPJAPResulta</t>
  </si>
  <si>
    <t>Trillanes: Kaya may programa si Binay para sa mga mahihirap ay para makapagnakaw siya.</t>
  </si>
  <si>
    <t>@omgitseeznier yak uy kadrama mo para kang si mar roxas. di ka pa mang gani nakakalahati sa college life mo tas yan ginaproblema mo as if</t>
  </si>
  <si>
    <t>if you want to vote for roxas, then by all means go ahead, but don't make up stories to bring duterte down. #PiliPinas2016</t>
  </si>
  <si>
    <t>Wala akong madramang kwento</t>
  </si>
  <si>
    <t>di ako nagpapaawa</t>
  </si>
  <si>
    <t>wala akong hugot</t>
  </si>
  <si>
    <t>hindi ako siga-siga</t>
  </si>
  <si>
    <t>at higit sa lahat di ako abusado.</t>
  </si>
  <si>
    <t>After Daniel Padilla told non voters to shut up, I am now convinced that Mar Roxas brainwashes his supporters with money to speak for him.</t>
  </si>
  <si>
    <t>COMELEC mawawalan ng Tiwala sa inyu ang mga Tao pag si Mar Roxas ang nanalo.!! #AyawSaDILAW #KahitSinoWagLangSiMar</t>
  </si>
  <si>
    <t>Sobrang bait naman ni #Binay.</t>
  </si>
  <si>
    <t>Sana kunin na sya ni Lord!</t>
  </si>
  <si>
    <t>#Halalan2016 #imAkiboi https://t.co/uPVqduvTv8</t>
  </si>
  <si>
    <t>Pag gsing ko pumasok na naman sa utak ko ng pinagggawa ni Trillanes at Roxas. Nako nako.</t>
  </si>
  <si>
    <t>Fast talk review:</t>
  </si>
  <si>
    <t>Binay: Poor</t>
  </si>
  <si>
    <t>Santiago: Excellent</t>
  </si>
  <si>
    <t>Duterte: Very Good</t>
  </si>
  <si>
    <t>Poe: Very Good</t>
  </si>
  <si>
    <t>Roxas: Very Good</t>
  </si>
  <si>
    <t>#PiliPinasDebates2016 ??</t>
  </si>
  <si>
    <t>girl: we should still respect their choice of voting binay.</t>
  </si>
  <si>
    <t>me: 'respect'? omg ano na mangyayari sa pinas kung puro 'respect' nalang?</t>
  </si>
  <si>
    <t>Binay sa Tumauini.</t>
  </si>
  <si>
    <t>Jejomar Binay ? Dba ? Bkt iba xD ?</t>
  </si>
  <si>
    <t>- mamaya na #PiliPinasDebates2016 . Cant wait . https://t.co/WSKa8V4rzY</t>
  </si>
  <si>
    <t>Mas katanggap-tanggap na 2nd si Grace Poe. Parang may mali sa bilangan</t>
  </si>
  <si>
    <t>Mar Roxas starting to do an appeal to pity? hilarious.</t>
  </si>
  <si>
    <t>#FactCheck: VP Binay said he will not impeach the Ombudsman once he becomes president. But what does the record say? https://t.co/FKdONWGmAT</t>
  </si>
  <si>
    <t>Eagerly waiting for plunder.  #NoToBinay and yes to #RoxasRobredo2016  https://t.co/pzjlnhdR7Y</t>
  </si>
  <si>
    <t>TANGINA KAY BINAY NGA MASUSUKA KA NA SA DAMI NG MAKATI ADS EH</t>
  </si>
  <si>
    <t>@Ideal_Views MAR ROXAS WALANG NAGAWA, PULOS PANINIRA
#INUTIL https://t.co/VjLX3EZs7F</t>
  </si>
  <si>
    <t>HOW COULD YOU FUCKING ACCEPT DEFEAT WHEREIN MAS MATAAS YUNG VOTES NI BINAY KESA SAYO?</t>
  </si>
  <si>
    <t>Ang awkward na siguro kapag nagkita sila Paolo Roxas, Baste Duterte, Sandro Marcos, at Junjun Binay hahahahaha grabe 'yung hashtag :(((</t>
  </si>
  <si>
    <t>Don't just belive in rumors see what Binay does!</t>
  </si>
  <si>
    <t>#Onlybinay</t>
  </si>
  <si>
    <t>Si Mar Roxas ang mananalo sa eleksyon dahil siya ang ineendorso ng PCOS. #YesToMar #NoToChange ??????</t>
  </si>
  <si>
    <t>After all this time and after everything that happened, it's not about who is Duterte, who is Mar, Poe, Binay.. It's all about who God is.</t>
  </si>
  <si>
    <t>to daniel and kathryn? bakit niyo inendorse si mar roxas?</t>
  </si>
  <si>
    <t>KAKAAWA NAMAN SILA.... ASAN NA SI BINAY AT MAR ROXAS #KMJS1 KapusoBrigade</t>
  </si>
  <si>
    <t>ANG TRAFFIC SA MAKATI WHAT'S GOOD BINAY???</t>
  </si>
  <si>
    <t>OTWOL Disappointment</t>
  </si>
  <si>
    <t>— #VoteJamesFPP #KCA</t>
  </si>
  <si>
    <t>mar roxas matulog kana maaga kapang aasa bukas</t>
  </si>
  <si>
    <t>Sa tingin mo ba Duterte, natuwa yung mga RAPE VICTIM nung nirape sila? Isip isip din kasi!! #OnlyBinayAgainstRape
Binay ProWomen</t>
  </si>
  <si>
    <t>RT @DProbinsyano: 73 na si Binay! Wala man lang pinagkatandaan! Lintek na yan o...  https://t.co/zE42rZIqTn</t>
  </si>
  <si>
    <t>In Arayat, Pampanga, #LandoPH victims lining up to see &amp;amp; ask for help from VP Binay. #AksyonPanahon | @jv_arcena https://t.co/4fPl6EUI7v</t>
  </si>
  <si>
    <t>Tangnang Binay Ad.</t>
  </si>
  <si>
    <t>Grace Poe - Butuan vote buying PS Money from Cojuangco tuta so poe sa mga Sakim https://t.co/55D7RXARYr</t>
  </si>
  <si>
    <t>RT @RomblonNews: LP bet for 2016, Mar Roxas, visits Romblon Island, Romblon yesterday for #Biniray2016 https://t.co/YVgfdEOm88</t>
  </si>
  <si>
    <t>Ma bwesit jd ko basta si Mar roxas nas TV oy</t>
  </si>
  <si>
    <t>Mar Roxas: Pagkakatiwalaan niyo ba sila na maging driver niyo?</t>
  </si>
  <si>
    <t>Drivers sa buong bansa: Nasaan na muna ang license cards at plaka namin?</t>
  </si>
  <si>
    <t>YUNG TIPONG TINATAWANAN NI GRACE POE AT DUTERTE YUNG PINAGSASABI NI BINAY. HAHAHAHAHAHA TANGINA MO KOKEY LUMAYAS KA DYAN HAYOP KA</t>
  </si>
  <si>
    <t>"Sino iboboto mo?"
"Si Miriam po."
"Mag Grace Poe ka nalang"
Nagtanong ka sinagot ko. Di ko sinabing pakielaman boto ko. Shut up nalang.</t>
  </si>
  <si>
    <t>RT @reginarebueno: yuck kadiri ang oily ni binay</t>
  </si>
  <si>
    <t>Ramdam na ramdam ko na may dayaan talagang magaganap. Lets just accept that. Bullshit!</t>
  </si>
  <si>
    <t>Who keeps on voting for Binay wtf</t>
  </si>
  <si>
    <t>Sabi na may dayaang naganap e. Bakit mas maputi si Binay kesa kay Mar? https://t.co/C7UzwVu5mm</t>
  </si>
  <si>
    <t>Poe, Escudero, Cayetano and Trillanes have been elected as Senators back in 2013. Tuloy ba terms nila as Senators if 'di sila manalo?</t>
  </si>
  <si>
    <t>Binay pa. ?? https://t.co/WA1MjJRXwD</t>
  </si>
  <si>
    <t>@miggyguevara @maratanch bahala na bagsak ang ekonomiya at rinape lahat ng babae basta duterte pa rin!!
it don't work that way, friends</t>
  </si>
  <si>
    <t>Duterte approves of Miriam’s presidential bid, says he won’t endorse Mar https://t.co/R5Tasnm9Iv via @kickerdaily A BRILLIANT MOVE</t>
  </si>
  <si>
    <t>@leahnavarro we dont need poe,, with "the silent majority" RoRo will be elected.. god is good.. no doubt! 100% #RoxasRobredo2016</t>
  </si>
  <si>
    <t>why is no one talking about binay?</t>
  </si>
  <si>
    <t>Sige Roxas at Binay! Patamaan kayo ng commercial!???? patawa kayo eh</t>
  </si>
  <si>
    <t>Huwag niyong icredit lahat ng nangyari sa Makati kay Binay! Napaka mo. Mababato ko yung TV sa ad na yan eh.</t>
  </si>
  <si>
    <t>Talked to my PI instructor about how Binay actually did well here in UPLB. The media isnt what it's cut out to be.</t>
  </si>
  <si>
    <t>Partido ni Poe, walang nakitang VCM sa isang hotel sa Cubao #BilangPilipino https://t.co/A7hWygluVj</t>
  </si>
  <si>
    <t>On a scale of 1 to Mar Roxas, gaano ka kadesperado?</t>
  </si>
  <si>
    <t>makasapot ang pagka arogante ni Mar Roxas.. #NoToMarRoxas</t>
  </si>
  <si>
    <t>Hindi si stephen ang kalaban, si binay and roxas po. Leche.</t>
  </si>
  <si>
    <t>RT @PepeDiokno: The scary thing is candidates like Alma Moreno can get away with it by avoiding tough interviews. Nancy Binay skipped the d…</t>
  </si>
  <si>
    <t>Binay tarp draws criticism https://t.co/297jbEOZQ0 | @cebudailynews #VotePH2016 #IEC2016 https://t.co/3EzjaNQQKR</t>
  </si>
  <si>
    <t>Wag nyo iboto si Grace Poe porket anak lang sya ni FPJ. Bahala kayo, wala pa kong 18 para bumoto ?????? #PilipinoAkoDahil</t>
  </si>
  <si>
    <t>@newstogoGNTV @gmanews Roxas and Binay suck! They're both liars!m</t>
  </si>
  <si>
    <t>Now it's clear who is behind those nega ads of Binay.     VP Binay taps Puno as campaign adviser https://t.co/D4AsH042tL via @inquirerdotnet</t>
  </si>
  <si>
    <t>Why they hate Duterte? Please share. #Disente #TraPoe #Magnanakaw #Elitista #Oligarkiya #Pretensyoso #Ipokrito https://t.co/fG8KbEwKAT</t>
  </si>
  <si>
    <t>ayan na naman yung commercial ni binay punyeta</t>
  </si>
  <si>
    <t>Binoto si Mayor Duterte pero si Mar Roxas ang lumabas. Tsk PH VOTE DUTERTE #DuterteDay</t>
  </si>
  <si>
    <t>@econcepcion Dabuh? They know Poe and Binay personally pero never na pumatol, unlike some admin peeps I know. @EiraCaberte @ixrated</t>
  </si>
  <si>
    <t>@PhilstarNews Good Job sa sa Ilocos sr. VP Binay #PHVoteBinay</t>
  </si>
  <si>
    <t>#RoxasRobredo | Legislative Agenda https://t.co/sO9060OtaE #SwitchToMar</t>
  </si>
  <si>
    <t>@teddyboylocsin teka si Binay pumapangalawa?</t>
  </si>
  <si>
    <t>@RhutherP "mabuti pa si Binay" stang atay nalang "mabuti pa ang pandak" pak u hahahahahababbhahahahahahaha</t>
  </si>
  <si>
    <t>Now, people are starting to realize why Roxas is so desperate to unite with Poe. Let's just sit &amp;amp; pray that a Duterte-BBM gov't won't happen</t>
  </si>
  <si>
    <t>pwede bang si mar roxas nalang ipalit kay glenn para sya nalang kainin ng walkers wala namang utak yan!</t>
  </si>
  <si>
    <t>MAR ROXAS SURRENDERS THREE DAYS AHEAD OF THE BATTLE and DIALS GRACE POE FOR HELP! There goes… https://t.co/0cQUOY3XbN</t>
  </si>
  <si>
    <t>Kamusta kaya ang Papa don sa ano nila VP Binay kanina? ??</t>
  </si>
  <si>
    <t>Binay didn't know that under Daang Matuwid, 7.7M Filipinos escaped poverty. Let me repeat: 7.7M are no longer poor. #politicsph</t>
  </si>
  <si>
    <t>@TheCoupleMsgs Disente? Eh nagbayad yang Mar roxas.</t>
  </si>
  <si>
    <t>@tomas_md are you 100% sure Mar is corruption free?</t>
  </si>
  <si>
    <t>It is not what I heard. But peanuts compared to Binay. @bilbil</t>
  </si>
  <si>
    <t>Nakakaumay yung mga advertisement ni Binay -_-</t>
  </si>
  <si>
    <t>#WantedPresident SI BINAY DAPAT BUNGKALIN NA LANG NIYA UNG EKTA EKTARYA NIYANG LUPANG BINILI NYA GAMIT ANG PERA NG PILIPINO</t>
  </si>
  <si>
    <t>#ABIASCBN</t>
  </si>
  <si>
    <t>DUTERTE TILL THE END https://t.co/5sStlYpb1W</t>
  </si>
  <si>
    <t>Bday man diay ni VP Binay! haha</t>
  </si>
  <si>
    <t>Pag hindi ba nahalal na Presidente si Mar Roxas, ibabalik yung Nery dela Vega sa squatters area? May pananakot, ganern? #SPSFestival</t>
  </si>
  <si>
    <t>Jejomar Binay says he doesn't like the word "concede" https://t.co/bI8DIlPHVl</t>
  </si>
  <si>
    <t>VP Binay, namumuro sa sedition 
Namumuro sa kasong sedition si Vice President Jejomar Binay dahil sa... https://t.co/wruooLqy68</t>
  </si>
  <si>
    <t>Wtf Mar Roxas  kaloka like</t>
  </si>
  <si>
    <t>????????</t>
  </si>
  <si>
    <t>Hay Binay. You will forever be padrino to everyone incl OFWs. Puro assistance, walang long-term program. KAY ROXAS KAMI</t>
  </si>
  <si>
    <t>Binay confirms inclusion of guest candidates in UNA Senate slate - Read: https://t.co/Hka72S7oY8 #BeFullyInformed https://t.co/R1p9mtjq5r</t>
  </si>
  <si>
    <t>Sandro pa daw e nandyan naman anak ni Binay  ????????</t>
  </si>
  <si>
    <t>@mor1019chacha  pero Mar Roxas po kayo dj</t>
  </si>
  <si>
    <t>Binay hits rising poverty in E. Visayas https://t.co/syZnqkHcl8</t>
  </si>
  <si>
    <t>POE: Ayaw na nation ng gobyerno na manhid at hindi nakikinig sa ating taong bayan. #PiliPinasDebates2016</t>
  </si>
  <si>
    <t>It's an allstar cast of terrible politicians. Binay, Pacquiao, Alma Moreno, Tito Sotto; they've the Space Jam Monstars</t>
  </si>
  <si>
    <t>11:11 mawala na ang political ad ni binay!!</t>
  </si>
  <si>
    <t>Mom: yoko na mtulog, bka mapanginipan ko nnman si Mar Roxas. Pagod nako mangampanya. Ang lalayo pa, sa bundok pa nga e. ????????????</t>
  </si>
  <si>
    <t>@mirasga Context is: Remullas of Cavite for Binay. Her way of swaying votes to the Revillas, am thinking. But awful, awful.</t>
  </si>
  <si>
    <t>If we can't Santiago, Roxas or Poe as president can we at least have Leni Robredo as Vice President? Please lang for the sake of our country</t>
  </si>
  <si>
    <t>Hindi namin kailangang bumaba sa level ng mga butangero &amp;amp; butangera kaya Blocked nalang #WantedPresident #RoxasRobredo #RoxasWantedPresident</t>
  </si>
  <si>
    <t>If Binay wants to keep on using the words that people use against him such as nognog, why not also use "corrupt"?  #WantedPresident</t>
  </si>
  <si>
    <t>Wala akong msabi grabe VP Binay na para sa pagkapresidente #OnlyBinayInMakatiSanKaPa</t>
  </si>
  <si>
    <t>Kahit saan ako makarating, wala akong nakikitang natutuwa kay Mar Roxas ????</t>
  </si>
  <si>
    <t>Roxas and Poe, you're not Santiago and Duterte para i-love team!!!</t>
  </si>
  <si>
    <t>4 reasons why Mar Roxas will not win the 2016 Philippine presidential elections: https://t.co/v1mylTqG5X</t>
  </si>
  <si>
    <t>@_Memerrr @_shombading wag mer. Baka matalo si Binay at roxas. Tsk. ????</t>
  </si>
  <si>
    <t>Nakatuon ang atensyon ng lahat kay Duterte. Kinakabahan ako na baka ina-underhand na tayo ni Binay. Baka magulat na lang tayo sa eleksiyon.</t>
  </si>
  <si>
    <t>Non verbatim - Mel Tiangco asking Poe on 24 oras: tingin mo ba ay bakit Tila takot sila sa isang duterte presidency? #AyawSaDILAW</t>
  </si>
  <si>
    <t>@joyruizzz, hey, stop talk to Vice President Binay like that!</t>
  </si>
  <si>
    <t>What the presidentiables' stands/views/speeches on mining are:</t>
  </si>
  <si>
    <t>(in alphabetical order)</t>
  </si>
  <si>
    <t>BINAY: I am for... https://t.co/ECkKm0RD4X</t>
  </si>
  <si>
    <t>Kalokohan maging number 2 si Roxas putek ???? but still Duterte is number 1 #DayaangDILAW</t>
  </si>
  <si>
    <t>SI MAR ROXAS GANITO HAHAHA ULOL SIYA https://t.co/QQpTR8ouhU</t>
  </si>
  <si>
    <t>i saw a picture of Dj with Mar Roxs,, ini endorse niya ba si Mar Roxas? 
#PSYPagyanig</t>
  </si>
  <si>
    <t>Dear. Mar Roxas!</t>
  </si>
  <si>
    <t>Alam mo kung ayaw na ng TAO sau. Wag mo na ipagpilitan ayw na sau tanggapin mo nlng. Pls  utang na loob</t>
  </si>
  <si>
    <t>Ipanalo ang Pamilyang Pilipino o Ipanalo si Mar Roxas???? ???????? #Election2016 #Halalan2016 Ph Vote Duterte</t>
  </si>
  <si>
    <t>TANGINA TALAGA KAPAG SI MAR ROXAS NANALO MAGPAPAKALBO AKO!!! DAPAT MDS O DU30 lang.</t>
  </si>
  <si>
    <t>@chichipascual isipin mo si binay na nagdedesert ng nakabrief lang . oraaaayt!</t>
  </si>
  <si>
    <t>is @FashionPulis an endorser of Mar Roxas presidency?</t>
  </si>
  <si>
    <t>lahat na lang ng kaplastikan Binay josko</t>
  </si>
  <si>
    <t>Ang pagbabago ay nakay VP Binay dahil cia ang pagbabago. #OnlyBinayInMakatiSanKaPa</t>
  </si>
  <si>
    <t>#OTWOLManilaInLove</t>
  </si>
  <si>
    <t>Naiinis talaga ko sa mga tinanong kanina! ?? wag nyo husgahan si binay leche.</t>
  </si>
  <si>
    <t>RT @fayejungxox: OMG. Sorry Miriam, i'll go for Duterte. #Duterte2016 #DuterteSeryeUntold</t>
  </si>
  <si>
    <t>Binay singing Total Eclipse of the Heart :</t>
  </si>
  <si>
    <t>Turn around bright eyes.</t>
  </si>
  <si>
    <t>Di ko function yan.</t>
  </si>
  <si>
    <t>NOGNOG! PANDAK! LAKI SA HIRAP! LeeeLsss xD ayos ang Advertising ni Binay HAHAHAH xD #POE2016</t>
  </si>
  <si>
    <t>Daniel Padilla poses questions to Mar Roxas https://t.co/aZEZwadu49</t>
  </si>
  <si>
    <t>Binay - Marcos magulang ko lol hahaha but Santiago - Marcos parin ako kaso di pa makakaboto hahaha i cri</t>
  </si>
  <si>
    <t>PUTANGINA KAPIT MAR ROXAS AT LENI ROBREDO. At putangina bakit pasok sa quick count si Manny Pacquiao?? ANG TANGA PUTA</t>
  </si>
  <si>
    <t>@annarchies @mariaxlorena PAPUNTAHIN NYO SI BINAY PARA MAY VICE</t>
  </si>
  <si>
    <t>Bakit?! Bat pa nagkacommercial ng ganyan si binay??</t>
  </si>
  <si>
    <t>As. A teen ager I want Poe or Binay to be President kaso di pa ako naboto #PiliPinasDebates2016</t>
  </si>
  <si>
    <t>Para sa patuloy na pagbabago dapat si VP Binay ang iboto natin.</t>
  </si>
  <si>
    <t>PNoy, Binay visit 'Lando'-hit areas https://t.co/TYjYzOzpTA https://t.co/yUtxyQjI8o</t>
  </si>
  <si>
    <t>P-Noy to inaugurate national road here in Capiz before LP's kick off rally for Mar Roxas, Leni Robredo &amp;amp; other bets https://t.co/C8JjSPoUJa</t>
  </si>
  <si>
    <t>Mar Roxas wag mong tanggalan ng karapatan ang mga tao na pumili ng gusto nilang maging presidente so you SHUT UP! #AyawSaDILAW</t>
  </si>
  <si>
    <t>Ruffa Mae @imrufamaequinto lumabas na para suportahan sina Mar Roxas at Leni Robredo #RoxasRobredo #FastForwardPinas https://t.co/m1YuzdTLk8</t>
  </si>
  <si>
    <t>@MarlaAntia Habang may buhay may pag-asa ! SUNDIN ANG DAAN MATUWID ! NogNog . Pandak . Yan si binay . aww xD</t>
  </si>
  <si>
    <t>Wala ka ng pag-asa manalo Mar Roxas kaya shut up ka na lang!</t>
  </si>
  <si>
    <t>If Roxas or Poe withdraws... Withdrawal of bets: Votes not transferrable, Comelec says. Read: https://t.co/zm6Y9E72OJ @rapplerdotcom #PHVote</t>
  </si>
  <si>
    <t>Cong Erice re VP Binay's plan to lift term limits "Want to sawa gusto niya? Talagang nakakatakot iyan parang napaka greedy sa position"</t>
  </si>
  <si>
    <t>Kapag nagsasalita si Mar o si Binay parang Ex ko, ang hirap PANIWALAAN.
#PiliPinasDebates2016</t>
  </si>
  <si>
    <t>Pag si Binay naging presidente wala nang magkakalan puro de uling na lahat. ??</t>
  </si>
  <si>
    <t>VP BINAY ! NOG NOG PA MORE CORRUPT PA MORE  KAPAL PA MORE!!! STOP  YOUR ADS!!</t>
  </si>
  <si>
    <t>@JunnaNANANANA sad story: gloc 9 is supporting Binay. :(</t>
  </si>
  <si>
    <t>I have a feeling this meme of Binay was made not to convince us but to completely annoy us! bwisit! #2016PHVote</t>
  </si>
  <si>
    <t>https://t.co/TCgIN2L1nH</t>
  </si>
  <si>
    <t>I vote Mar Roxas,  I vote accourding to my conscience.</t>
  </si>
  <si>
    <t>Mar Roxas dares VP Binay to tell who is behind alleged harassment by PNP | alexisbromero</t>
  </si>
  <si>
    <t>Dahil kay binay #ALDUBCountdown</t>
  </si>
  <si>
    <t>Mar Roxas needs a new PR Team... Pang highschool slogan nya hahaha ?????? https://t.co/5TRaeiRaCh</t>
  </si>
  <si>
    <t>GALAWANG PERA AT PROGRAMMING LANG HIYA KA MAR ROXAS https://t.co/xDA1mSFIUI</t>
  </si>
  <si>
    <t>Ngayon asensado yung mga votes ni du30 tas maya maya aariba na yang si roxas! Lokohin niyo si panot jan sa malacanang!</t>
  </si>
  <si>
    <t>PH Vote Duterte ????????</t>
  </si>
  <si>
    <t>Consider: Mar Roxas has been at 20% (unchanged) since October despite billions spent and Aquino's support! Static for 4 months @momblogger</t>
  </si>
  <si>
    <t>And VP Binay? He's been calling PNoy admin 'palpak, and manhid'. Then goes out and steals the 4Ps program. #TalkPH</t>
  </si>
  <si>
    <t>@SenatorBinay @VPJojoBinay @junjunbinay77 Sandigan denies Elenita Binay’s motion to stop trial #Guilty   #karmawinsagain</t>
  </si>
  <si>
    <t>@BiancaAngpauco6 if manalo si Grace Poe, puro showbiz nanaman and gobyerno! notopoe #BinayPaRin</t>
  </si>
  <si>
    <t>RT @_donzkee_: Nakakairita tong advertisement ni Binay na may umiiyak na bata. OA masyado. ??</t>
  </si>
  <si>
    <t>Daang matuwid = Mar Roxas ? Pwede ba...huwag ako..iba na lang Mar lokohin nyo.</t>
  </si>
  <si>
    <t>As of now: #Halalan2016 #Election2016 [Partial &amp;amp; Legit]
Duterte: 12,440,779
Roxas: 7,163,085
Poe: 7,048,479
Binay:4,207,848
MDS: 1,231,346</t>
  </si>
  <si>
    <t>feeling ko buhay naman ni Mar Roxas next week sa MMK #MMKIna</t>
  </si>
  <si>
    <t>Grace Poe and Leni Robredo would be a good duo if elected. But feel it's gonna be Duterte and Marcos #Halalan2016 #HalalanResults #comelec</t>
  </si>
  <si>
    <t>Takot na matalo si Mar Roxas. Unity for what? You really are a weak leader.</t>
  </si>
  <si>
    <t>VP Binay praises Puno work in UNA: He's really good - https://t.co/ehJv0gvo47 https://t.co/wbdIuDuotC #Quezon #news</t>
  </si>
  <si>
    <t>"magkaiba si Binay at Alma!!!! si Binay MAITIM, si Alma MORENO"
bat ako tawang-tawa ????</t>
  </si>
  <si>
    <t>@BinayPaRin2016 @SenatorBinay NO to Binay maghihirap buong Pilipinas sa kamay nya</t>
  </si>
  <si>
    <t>Overheard:</t>
  </si>
  <si>
    <t>Bakit hindi na lang silang dalawa (Poe and Roxas) ang mag give way... para kay Miriam? #Halalan2016 #PHVote</t>
  </si>
  <si>
    <t>Kakaburaot payang "bakit si Binay?" Commercial nayan eh! Malay ba namin hindi naman kami close!</t>
  </si>
  <si>
    <t>"we dont need the ofw votes"- Mar Roxas</t>
  </si>
  <si>
    <t>SC ruling win-win for Binay, Morales https://t.co/8S0n2CjgXF | via INQUIRER</t>
  </si>
  <si>
    <t>P*t*ng in* Mar Roxas! Binoto kita, umayos ka!</t>
  </si>
  <si>
    <t>Oo nga naman. Ano si binay president forever ng bsp? Aba matindi! #Kapalmuks  https://t.co/aY2IYXqVoM</t>
  </si>
  <si>
    <t>If #Du30 will win the election. Roxas will answer for 'd Yolanda Fund issue, PNoy for d SAF44, Binay for corruption &amp;amp; Trillanes for treason</t>
  </si>
  <si>
    <t>I mean, we know that Aquino is bad and Roxas is the same piece of shit. But to be less critical of Binay or Duterte is very selective.</t>
  </si>
  <si>
    <t>Pera niyo ay mawawala kung si Binay ang inyong susuportahan!  #BobongBinaySupporters #PHVoteDuterte https://t.co/Z09dQpoo52</t>
  </si>
  <si>
    <t>@vicegandalines Sarili ko?? jk Grace Poe</t>
  </si>
  <si>
    <t>Annoying binay ad</t>
  </si>
  <si>
    <t>Kaya pala hindi mo maipaliwanag kung #SaanGalingAngPeraMo Binay? Where is Limlingan &amp;amp; Baloloy? #BinayDummies  https://t.co/qrxVBNUEam</t>
  </si>
  <si>
    <t>@inquirerdotnet In other words, you COA fuckers are dead if Binay wins.</t>
  </si>
  <si>
    <t>Binay: "Sa aking palagay, ang lasting peace ay makakamit kung mahaharap natin ang problema ng kahirapan sa inyong lugar."</t>
  </si>
  <si>
    <t>@maryannricafort @jojovenuts buset ka binay yung mga sinabi ko sayo wala na gago ??</t>
  </si>
  <si>
    <t>FilAm paper Editorial: Jejomar Binay Should Never Become President of the Philippines https://t.co/Onwxnr2KLP</t>
  </si>
  <si>
    <t>Ganito tayo eh! Alam ng walang chance umaasa parin ?? wag tularan si Binay https://t.co/sT8Pke8J7J</t>
  </si>
  <si>
    <t>@gmanews @VPJojoBinay Dahan lng po sa allegations kasi my limit dn ang emotion ni VP Binay. #OnlyBinayUNAsaIlocos</t>
  </si>
  <si>
    <t>This is plain and simple the public bullying of Grace Poe by Mar Roxas. The arrogance of Mar is just unbelievable.  https://t.co/rWYnAKFRdS</t>
  </si>
  <si>
    <t>Binay nixes VAT hike https://t.co/rENMAz1ZIw | via Tempo</t>
  </si>
  <si>
    <t>Wag nyo ngang sabihan ng bobo si Mar Roxas. Ang kakapal naman ng mukha nyo. MATALINO BA KAYO?</t>
  </si>
  <si>
    <t>Ulol ka Binay</t>
  </si>
  <si>
    <t>Mwesit nga kanta na ni Mar Roxas ??????</t>
  </si>
  <si>
    <t>[NATION] Binay, Grace, Mar top TV ad spenders in 2015: Nielsen https://t.co/CVnxPf0b4Z | via ABS-CBN News</t>
  </si>
  <si>
    <t>@iammarlonramos Hay nako @MARoxas may msabi kananaman eh wala nmang kinalaman c binay dyan. pra lng masira mo sya enu ? #OnlyBinay</t>
  </si>
  <si>
    <t>"Ano bang kinalaman ng Gobyerno, sa Laglag bala nayan" 
-Mar Roxas ??????</t>
  </si>
  <si>
    <t>Hindi raw kailangan ni Mar Roxas ang boto ng OFW. Endosohin ba naman ni Daniel Padilla? Aba, boto pala ng Kathniel ang target. #PSYPagyanig</t>
  </si>
  <si>
    <t>RT @gmanews: SC says Junjun Binay’s petition already moot, should be dismissed https://t.co/lpYCSHRNAn https://t.co/DAW4FLMFIB</t>
  </si>
  <si>
    <t>LP bet Mar Roxas, inindorso ni San Juan City Mayor Guia Gomez - https://t.co/mB9NNM3ZGR | @donadominguez</t>
  </si>
  <si>
    <t>inis na inis si Mama kay Mar Roxas. malaki naitutulong ng OFW sa bansa. masyado niya minamaliit. getting DJP as endorser will not help ????</t>
  </si>
  <si>
    <t>Aba panes si Binay #OnlyBinayPriority4Ps https://t.co/53Gg1ZUbMF</t>
  </si>
  <si>
    <t>Trillanes: Poor turning blind eye on Binay’s lies, corruption
https://t.co/ZY99JLma5N | @YGonzalesINQ #VotePH2016 https://t.co/PPtqaDZWVI</t>
  </si>
  <si>
    <t>Hahahha. Fave ko talaga si Binay. MAMIGAY NG LIMANG DAAN. hahahha. https://t.co/E4ua7xxSZa</t>
  </si>
  <si>
    <t>Nognog tayong lahat. Ayaw na kami pagdadamaya Binay! Pta.</t>
  </si>
  <si>
    <t>Sarap patayin ng tv pag pinapalabas yung "Bakit dahil kay binay ang mga matatanda sa makati mga señorito at señorita?" puñeta! ????</t>
  </si>
  <si>
    <t>Sobrang nakakabadtrip lahat ng ads ni Binay. Alam kong hindi ako nag-iisa dito.</t>
  </si>
  <si>
    <t>The level of Epalness of Binay is alarming.  https://t.co/kYYAbd2Zfg</t>
  </si>
  <si>
    <t>Vice President Jejomar Binay!</t>
  </si>
  <si>
    <t>Mar Roxas is getting high</t>
  </si>
  <si>
    <t>Salgado: 100 % assurance ang binibigay namin sa supporters ni VP Binay na hindi bibigyan ng pabor ang mga tao na nasa likod ng kampanya nya</t>
  </si>
  <si>
    <t>Bat lahat nalang ng ads ni Binay ginagamit nya lahat ng panglalait sakanya? Di ka po nakakaawa para makuha ang simpatya at boto ng tao.</t>
  </si>
  <si>
    <t>RT @suigeneris_05: HAHAHAHA.</t>
  </si>
  <si>
    <t>BOO on my left side.</t>
  </si>
  <si>
    <t>Binay is depicting of how lame he as a leader by displaying such act of shittiness. https…</t>
  </si>
  <si>
    <t>(2) about her Duterte-Marcos vote and "joking" that she'll throw her phone to Roxas' and Robredo's faces because of her frustration.</t>
  </si>
  <si>
    <t>Mas maniniwala pako na walang dayaan kung si Grace Poe yung pumapangalawa</t>
  </si>
  <si>
    <t>RT @Imkathaquino: Nognog. Pandak. Laki sa hirap. Pero di tulad ng iba, maraming nagawa. Yan si Binay. @AmpedIsMe ay napindot lang sorry</t>
  </si>
  <si>
    <t>Kadramaha neto ni Binay.</t>
  </si>
  <si>
    <t>Good friends daw ni Duterte sina Santiago at Poe. :D #PiliPinasDebates2016</t>
  </si>
  <si>
    <t>I miss Binay. Paminsan minsan na lang siya lumalabas sa news. Kelan ba ulit siya gagawa ng katarantaduhan?</t>
  </si>
  <si>
    <t>I WOULD RATHER VOTE BINAY FOR PRESIDENT! SERIOUS! #VotePH #Eleksyon2016 #VoteWiselyPeopleofthePhilippines https://t.co/dhgIckrdse</t>
  </si>
  <si>
    <t>Binay, Duterte, Santiago all have health problems that need to be disclosed.  https://t.co/PvEhhN48Y4</t>
  </si>
  <si>
    <t>BINAY!!! WAG KANG PUPUNTA SA DANGWA!!!! PUTA MANGINGITIM AT MALALANTA YUNG MGA BULAKLAK SA PRESENSYA MO!!! HAAHAHAHA</t>
  </si>
  <si>
    <t>If De Lima and BH PartyList would bothget a spot, and Mar Roxas would remain 2nd, it would only mean that "we are truly many." #OhYeah</t>
  </si>
  <si>
    <t>RT @mananghugotxx: nognog. pandak. nognog ulit. si BINAY yan eh! BINAYAAN!</t>
  </si>
  <si>
    <t>@ABSCBNNews Bakit nyo pa kase pinalabas yun, parang sobrang unfair nyo. Parang Mar Roxas lang pinapabor nyo.</t>
  </si>
  <si>
    <t>I was not infor na si Duterte at poe lang pala ang maglalaban. Saan kana Roxas? haha pero sad for Miriam na lowest :(</t>
  </si>
  <si>
    <t>No female bet hate on Digong as he exchanges niceties with Grace Poe. Miriam also gives him peck on cheek @manila_bulletin</t>
  </si>
  <si>
    <t>Binay scores horrendous APEC traffic https://t.co/j2agYgBVbZ | via Tempo</t>
  </si>
  <si>
    <t>I'm not a fan of Duterte, but dude, I'd rather have him as President than Binay. #PiliPinasDebates2016</t>
  </si>
  <si>
    <t>#Binay claims Aquino Admin failed to boost agriculture sector, infra, food security and tourism sector. #PHBizCon | via @madmiraflor</t>
  </si>
  <si>
    <t>"Ang problema ng gobyernong ito"
EXCUSE ME BINAY, PERO PART KA DIBA??? #PiliPinasDebates2016</t>
  </si>
  <si>
    <t>Lahat ng malaking problema ng Pilipinas is problema din ng gobyerno. Wag kang tanga Mar Roxas.</t>
  </si>
  <si>
    <t>@KrtRsslYng hahahaa jusko. kahit wag na wala naman kaso forever basta wag lang roxas o binay</t>
  </si>
  <si>
    <t>wala drama drama kay mar roxas. ?? namiss ko yung daang matuwad ????</t>
  </si>
  <si>
    <t>Is it just me or Binay's new ad is really irritating?</t>
  </si>
  <si>
    <t>Sana LaBoracay week pa rin para puro mga naka 2-pc, cleavage at cameltoe  asa newsfeed ko. Taena umay nako ke Duterte at Roxas.</t>
  </si>
  <si>
    <t>Unmasking Grace Poe: The lies about Teodoro Misael Llamanzares - Pinoy Trending News</t>
  </si>
  <si>
    <t>Wag Poe https://t.co/UV9RfeTCrB</t>
  </si>
  <si>
    <t>VP Binay, pinakakasuhan ng plunder ng Blue Ribbon https://t.co/yg6Hw9JdlQ</t>
  </si>
  <si>
    <t>Magiging Binay na ako sa init...</t>
  </si>
  <si>
    <t>I'am exited for the last debate, I Know some of people confuse, who candidate they elect as President.. #PHvotePoe</t>
  </si>
  <si>
    <t>Nakakatawa sina Binay, Roxas at Robredo. Kunyari pa gusto daw makatulong sa mga nasalanta ng bagyo, pinakita sa... https://t.co/onTaGUfnWq</t>
  </si>
  <si>
    <t>Nognog. Pandak. Laki sa hirap. Wala nang pero pero... yan si Binay. Bwisit na commercial yan!</t>
  </si>
  <si>
    <t>TANGINA NITONG MAR ROXAS NA 'TO. SOBRANG ULOL.</t>
  </si>
  <si>
    <t>Mar Roxas will not cheat. He is too weak and indecisive to do that ??, too far exposed as a "kulelat"</t>
  </si>
  <si>
    <t>RT @siowelayeney: muntimang yung commercial ni binay</t>
  </si>
  <si>
    <t>VP Binay to kick off campaign in Mandaluyong  https://t.co/CLAlv8yhR3 | via GMA News</t>
  </si>
  <si>
    <t>#FirstOnTwitter:(EXCLUSIVE)China funding VP Binay campaign funds... (via @atequitz) #OnlyOnTwitter #OnlyInThePhilippines #ImpactYourWorld</t>
  </si>
  <si>
    <t>TIP: Binay has always beaten Roxas in Metro Manila presidential polls.</t>
  </si>
  <si>
    <t>The capital's voters are bullshit-resistant. https://t.co/G0VCH9ghLX</t>
  </si>
  <si>
    <t>Mar Roxas says bullet carrier has to take responsibility https://t.co/aJq61t948G | via Rappler</t>
  </si>
  <si>
    <t>5M votes for Du30 while 2M Kay Poe! #partialunofficialcount #Election2016</t>
  </si>
  <si>
    <t>Nakita ko si binay sa tv kanina ????</t>
  </si>
  <si>
    <t>@AskMARoxas Why shouldn’t we blame Mar Roxas and present admin for the state of our MRT?</t>
  </si>
  <si>
    <t>DEPOSIT BOY: MAR ROXAS GAGO HAHAHA ?????? Pwedes akong account sab? Hahaha. Please. Wala akong pera. Haha</t>
  </si>
  <si>
    <t>Nognog.Pandak. Laki sa hirap. Pero yumaman sa mahihirap. Yan si Binay.</t>
  </si>
  <si>
    <t>Babaliktarin lahat para lang bumango ang mga tunay na magnanakaw! tsk tsk! VP Binay naman may nagawa! #onlybinay #Nognog</t>
  </si>
  <si>
    <t>@_tzisimon si Binay :(</t>
  </si>
  <si>
    <t>RT @mintseokjin: *Only Binay advert comes on screen*</t>
  </si>
  <si>
    <t>Brain: Change the channel.</t>
  </si>
  <si>
    <t>Me: Why?</t>
  </si>
  <si>
    <t>Brain: You gotta. Trust me.</t>
  </si>
  <si>
    <t>#MambobolangDuterte Wala pa ring tatalo sayo VP Binay</t>
  </si>
  <si>
    <t>RT @geloboi0830: If he'll be running for presidency, votes will be divided between him and @senmiriam . Most likely, Poe or Binay will win.…</t>
  </si>
  <si>
    <t>HOW THE FUCK DID THIS COP BECOME PRO DUTERTE? DELETE NANAMAN YAN MAMAYA :) https://t.co/jagtgCviHt</t>
  </si>
  <si>
    <t>pakyu ka Binay wag mo kaming pinagloloko #PiliPinasDebates2016</t>
  </si>
  <si>
    <t>let the #FILIPINO win against this #YELLOWCULT ?????? #PiliPinas2016 #Halalan2016 #NoToRoxas #DuterteFTW https://t.co/Z06qOZ8N9X</t>
  </si>
  <si>
    <t>Desperate move by PNoy, Roxas, Trillanes and other political parties. I hope Grace Poe will not cooperate with him. Please, be fair naman. ??</t>
  </si>
  <si>
    <t>ABS-CBN: Inendorso ni San Juan Mayor Guia Gomez si LP presidential bet Mar Roxas sa kabila ng pagiging miyembro... https://t.co/fXF0ZLQ6HD</t>
  </si>
  <si>
    <t>Hanggang ngayon Makati pa rin ang ibinibida ni Binay. Magaanim na taon na s'yang VP. @VPJojoBinay</t>
  </si>
  <si>
    <t>Mar Roxas needs to hire an image consultant and the best PR team to win the Presidency. That and he needs to get rid of Korina.</t>
  </si>
  <si>
    <t>Labanan ang gutom sa pamamagitan ng pag-angat sa hirap ng ating  mamamayan. #RoxasRobredo. #BayangMatuwid #LabanLeni https://t.co/zo4yCZGkx9</t>
  </si>
  <si>
    <t>VP Binay hindi na ako makapaghintay. sana ikaw na ang maluklok na presidente   Only B1NAY #OnlyBinayWinner</t>
  </si>
  <si>
    <t>"Ang itim mo" tangina mala-Binay naba ang kutis ko? ??</t>
  </si>
  <si>
    <t>Mar Roxas as the lead rapper who just kept on rapping that he forgot to dance ??? #KpopHalalan2016</t>
  </si>
  <si>
    <t>VP Binay's stance on BUB shouldn't come as a surprise. BUB frees communities from Trapos. So BUB = no for Binay. Self-serving, no? #TalkPH</t>
  </si>
  <si>
    <t>Pag naiinis ako sa commercial, minumute ko talaga. Lalo pag yung kay Binay :3</t>
  </si>
  <si>
    <t>SC asked to oust Binay as BSP president https://t.co/vxTuKueeoF</t>
  </si>
  <si>
    <t>WTF? Anong trip yan?</t>
  </si>
  <si>
    <t>Only Binay nagtrend?</t>
  </si>
  <si>
    <t>LMAO!!!</t>
  </si>
  <si>
    <t>binay uses the tagalog n-slur for his ads to gain sympathy what a fucking twat</t>
  </si>
  <si>
    <t>Ayoko nung pumapangalawa si Mar Roxas sa presidential race ha! Nakakakaba! #Election2016 #HalalanResults #Halalan2016</t>
  </si>
  <si>
    <t>Wala kay Duterte,Roxas,Binay,Santiago ang pagbabago, nasa sarili mismo natin.</t>
  </si>
  <si>
    <t>Napakahinhin naman nitong si Grace Poe, di siya bagay na President para saken.</t>
  </si>
  <si>
    <t>@TrillanesSonny , hindi matitinag sa kabila ng warrant of arrest laban sa kanya kaugnay sa libel case na inihain ng Pamilya Binay I  @blcb</t>
  </si>
  <si>
    <t>Walang drama! trabaho lang!#RoxasRobredo #BilangPilipino</t>
  </si>
  <si>
    <t>Ayan Mar Roxas ha, may ibidensya ka na laban kay Binay. 
O Erap, kitang-kitang nilaglag ka ni BFF Binay mo ha.... https://t.co/64WdG66gQp</t>
  </si>
  <si>
    <t>Miriam please. Please please ??</t>
  </si>
  <si>
    <t>Kahit si duterte na wag lang Roxas ?? #HalalanResults</t>
  </si>
  <si>
    <t>ANMS NIS BINAY OY POTEK</t>
  </si>
  <si>
    <t>Tarlac native who supports #Duterte explains why some Tarlacquenos may vote for Duterte instead of Mar Roxas #PHVote https://t.co/b4Vp9dEyF9</t>
  </si>
  <si>
    <t>Ghad kay binay nanamang advertisement nakakaasar??</t>
  </si>
  <si>
    <t>Update: as of 9:04
1. DUTERTE, RODY 11,272,062
2. POE, GRACE  6,406,410
3. ROXAS, MAR 6,298,801
Source: Bombo Radyo</t>
  </si>
  <si>
    <t>Mar Roxas po, ang inyong pinaka-epal na kandidato sa pagkapangulo. https://t.co/ahhKHiqSe2</t>
  </si>
  <si>
    <t>Again @MARoxas, where were you during the time we were devastated? Mar Roxas Mar Roxas for President 2016 Movement https://t.co/zJNjEht5EJ</t>
  </si>
  <si>
    <t>I just don't like the news about BOO-ING VP Binay on the celebration of #Sinulog2016. He is just a devout of the religion.Not a follower tho</t>
  </si>
  <si>
    <t>@zharmaine_smile Kilala ko si Binay kc facts about him were presented to us first hand. Di ko masabi yung about kay Tatay. #ShutUpNaLangAko</t>
  </si>
  <si>
    <t>MAMA: Hindi ko binoto si Mar Roxas, si Poe binoto ko.
ME: Napaka loyal mo naman kay Marcos.  ??</t>
  </si>
  <si>
    <t>MAR Roxas' withdraws, says he doesn't wish to create trouble https://t.co/HPXftlfymf | via News 5</t>
  </si>
  <si>
    <t>Sana namn sa nakuhang 6million+ ni mar roxas wala ung pandadaya kahit alam naten na talo tlga sya.</t>
  </si>
  <si>
    <t>#DuterteMarcos #Election2016</t>
  </si>
  <si>
    <t>Kase naman Binay, laging pera nasa isip mo kaya nadudulas ka #WagKame</t>
  </si>
  <si>
    <t>Baka naman pag gising ko bukas si Mar Roxas na una. Putangina talaga. ????</t>
  </si>
  <si>
    <t>PPCRV Presidential candidate results: (PARTIAL)</t>
  </si>
  <si>
    <t>5 - SANTIAGO #Halalan2016</t>
  </si>
  <si>
    <t>Taray Ni Mar Roxas Nakakaramdam Ba Kayo Nang Dayaan Na Naman ????</t>
  </si>
  <si>
    <t>Binay's obviously guilty. Malinis lang gumawa. #WantedPresident</t>
  </si>
  <si>
    <t>@BINAY_BONGBONG WAKE UP MGA BOBOTANTE NO TRAPOS POLITICIANS ANYMORE LIKE BINAY MAAWAKAU SA SARILI NINYO</t>
  </si>
  <si>
    <t>Yung ayoko na manood ng TV kase nakikita ko si Mar Roxas pati Binay nakaka Beastmode sila ??</t>
  </si>
  <si>
    <t>President Binay and Vice President Escudero for the win.</t>
  </si>
  <si>
    <t>#IkawNaBinay</t>
  </si>
  <si>
    <t>‘GIVE IT UP, MAR, IF YOU CHEAT YOU’LL DESTROY THIS COUNTRY’ - An Open Letter To Mar Roxas https://t.co/OsPUVQEsNZ</t>
  </si>
  <si>
    <t>@gmanews @VPJojoBinay @raffypedicab Binay is saying if you are poor you have the right to be corrupt? it is not moral.</t>
  </si>
  <si>
    <t>Partial &amp;amp; Unofficial (COMELEC TRANSPARENCY SERVER) as of 5:28PM</t>
  </si>
  <si>
    <t>Ang magiting na mayor sa makati Binay ang pagbabago #OnlyBinayInMakatiSanKaPa</t>
  </si>
  <si>
    <t>I really don't know what has gotten in Binay's mind. Hahaha!</t>
  </si>
  <si>
    <t>Leni Robredo' life sa MMK ? Sana pati yung kay Mar Roxas nung nagta-traffic na lalong nagkabuhol-buhol traffic. #ABSCBNZEROINTEGRITY</t>
  </si>
  <si>
    <t>Naiinis na ako. Di ko alam kung bakit nila napag iinitan ang KathNiel. Di lang naman KathNiel ang supporter ni Mar Roxas ????????</t>
  </si>
  <si>
    <t>Di lang toh about INC. Supporter ni Binay,Duterte,etc na sinisiraan nang ABS manalo lang Liberal Party maki no more na! #ABSCBNnomore</t>
  </si>
  <si>
    <t>Poor binay. ?? @plapywans  @Jeybiiih https://t.co/HKAxIuCUPe</t>
  </si>
  <si>
    <t>GRACE POE AY DAKILANG SINUNGALING https://t.co/MF3D2F1Po0</t>
  </si>
  <si>
    <t>Trust, approval rating ni PNoy, Binay umangat: Tumaas ang approval at trust rating ni Pangulong Aquino at Vice... https://t.co/jUw1KfDTYG</t>
  </si>
  <si>
    <t>Bansot pandak nognog supot BINAY haha</t>
  </si>
  <si>
    <t>Nakakashit kanina. Traffic na sobrang init pa. Kasalanan talaga to ni Binay. ????</t>
  </si>
  <si>
    <t>Andami nang naloko ni Mar Roxas ah?</t>
  </si>
  <si>
    <t>Only Binay , Only Binay . ano ba yan ! #YFSFRocks</t>
  </si>
  <si>
    <t>@AshJaceReid Yes! I hope we are done also? Hehe. No to Poe and Binay! FYI po, I am still not a voter :) just a supporter.</t>
  </si>
  <si>
    <t>Duterte or Miriam kami. Ayaw namin kay Poe, Mar at Binay.</t>
  </si>
  <si>
    <t>Binay decries sluggish ‘Yolanda’ rehab efforts https://t.co/dpgDQSAg3b #Manila #News #Asia</t>
  </si>
  <si>
    <t>Masama na akong tao porke't sinabihan kong "maitim" si Binay? Lul. Kesa naman magnakaw sa bayan. Sinong mas masama? #PiliPinasDebates2016</t>
  </si>
  <si>
    <t>HAHHAHAHHAHAHAHHA @chechedenise ABNORMAL @AnglnMrbns KAKULAY SI BINAY @gorgeoushane KAMUKHA MO SI MARLOU HAHAHHAHAHA https://t.co/TB33oDxKxD</t>
  </si>
  <si>
    <t>@profmssyj They are all out to get  LP out of power. We've all noticed how Binay, Gra &amp;amp; Duterte hit Roxas but not each other.</t>
  </si>
  <si>
    <t>Asa tatanggalin mo tax? Pano yan wala ka ng mabubulsa? #PiliPinasDebates2016 #Binay2016</t>
  </si>
  <si>
    <t>Seriously? Miriam deserves more than votes than Roxas/Binay ?? #Halalan2016</t>
  </si>
  <si>
    <t>Kabahan kana binay #Duterte2016</t>
  </si>
  <si>
    <t>BINAY! Sawang sawa na ako sayo seriously lol</t>
  </si>
  <si>
    <t>may takot sa diyos yan si VP Binay</t>
  </si>
  <si>
    <t>@jadysalonga Not even to Binay as well..LOLZ</t>
  </si>
  <si>
    <t>may dalang pagbabago si VP Binay sa pilipinas</t>
  </si>
  <si>
    <t>Kapag nanalo ang mga kandidatong katulad nina Mar Roxas, Binay at lalo na si Alma Moreno, ewan ko na lang kung anong mangyari sa Pilipinas.</t>
  </si>
  <si>
    <t>Me: "Bakit walang bumoto kay Roxas satin (family)?"
Mama: "Wala kasing bobo sa pamilya natin." Mom throwing shade #Election2016 #PHVote</t>
  </si>
  <si>
    <t>Elitist democracy:Chiz opposes Pnoy, Roxas plan to form unity vote against Duterte
https://t.co/X5kPnjX2Ch
@SayChiz https://t.co/sx2GEYjP6A</t>
  </si>
  <si>
    <t>RT @EyaaaaRules: Toni: "Ano ang katangian niyo kung kaya't dapat kayong maging Big Winner?" Binay: "Nognog, pandak, at laki sa hirap."</t>
  </si>
  <si>
    <t>[NEWS] Palace to study Binay Jr. decision  https://t.co/x40BNrqjAg | via Manila Standard</t>
  </si>
  <si>
    <t>VP Binay seeks speedy ‘Yolanda’ rehab https://t.co/SFqsHRlSo7 | via DZRH News</t>
  </si>
  <si>
    <t>#WantedPresident infairnes mas may kwenta yung mga sagot ni roxas kesa kay binay last week. Duterte na next week kaexcite ??</t>
  </si>
  <si>
    <t>Duh poe, binay, mar puro kayo salita ???? #DuterteRoadToMalacanang</t>
  </si>
  <si>
    <t>"Ika nga, mahalin ang sariling atin. Pero si binay, hindi yan atin." Hahahahaha rt</t>
  </si>
  <si>
    <t>Halatang bias ang Abs Cbn sa politiko .</t>
  </si>
  <si>
    <t>Anti-Binay. ??</t>
  </si>
  <si>
    <t>"HAY AUDIENCE DI KUMAKANTA NG PAMBANSANG AWIT #PiliPinasDebates2016  di naman kayo si Grace Poe na understandable pag di memorize"</t>
  </si>
  <si>
    <t>EQ Spotlight:The Strange Coincidences in BINAY's and ERAP's Lives!</t>
  </si>
  <si>
    <t>https://t.co/foJurwIPPx https://t.co/1sQKcd3Ny2</t>
  </si>
  <si>
    <t>MINALIIT NIYA ANG MGA TEACHERS. YAN SI BINAY. #NogNogHambog</t>
  </si>
  <si>
    <t>THE MANILA TIMES Headlines [Saturday - 10.24.15]:</t>
  </si>
  <si>
    <t>-Binay appeals graft indictment</t>
  </si>
  <si>
    <t>-Noy sued over ‘pork’</t>
  </si>
  <si>
    <t>-INC... https://t.co/XjXwAmbyQR</t>
  </si>
  <si>
    <t>Para kayong mga Binay! Nilalaglag ninyo mismo ang sarili ninyong administrasyon kung saan naging kabilang naman kayo! Mga inutil!</t>
  </si>
  <si>
    <t>Kairita yung commercial campaign ni Binay ??</t>
  </si>
  <si>
    <t>5 Candidates</t>
  </si>
  <si>
    <t>1 Position</t>
  </si>
  <si>
    <t>1 Vote</t>
  </si>
  <si>
    <t>1 Country</t>
  </si>
  <si>
    <t>Vote for who is Right</t>
  </si>
  <si>
    <t>#MiriamSaMayo9</t>
  </si>
  <si>
    <t>#MarRoxas2016</t>
  </si>
  <si>
    <t>Puro ka kayabangan Binay, e wala ka naman ibubuga! #NogNogHambog</t>
  </si>
  <si>
    <t>I want yellow but #AyawSaDILAW and i dont like Mar Roxas! so much desperate! Gagawin ang lahat manalo lang.!</t>
  </si>
  <si>
    <t>Mas may sense pa kausap ang isang bata kesa kay VP Binay.</t>
  </si>
  <si>
    <t>@zhaiserrano Akala ko si binay hahahahahaa joke</t>
  </si>
  <si>
    <t>RT @HeigenJoyce: Bakit ng dahil kay Binay?! Bakit nga ba. Hahahahhaa</t>
  </si>
  <si>
    <t>"@airjmendoza: I'm just worried that neither Miriam or Duterte will win since mahahati yung votes. Baka si Poe pa manalo! Nyets"</t>
  </si>
  <si>
    <t>Nag memorize ng script si Binay,Poe, Roxas e! Si Miriam at Duterte Freestyle!! Dun tyo sa freestyle! #PiliPinasDebates2016</t>
  </si>
  <si>
    <t>Only Binay o Oily Binay? ? https://t.co/QEQnsK67Gm #OnlyB1nay ??</t>
  </si>
  <si>
    <t>Thursday morning at the Makati Fire Station. Supporters of Binay camp assemble as Abigail files COC.… https://t.co/pqMPXMbqmR</t>
  </si>
  <si>
    <t>RT @itsfranzzzz: Since Only Binay and #Duterte2016 is now trending...</t>
  </si>
  <si>
    <t>I'm just gonna shut up about who I voted for President para walang gulo (PROBABLY NOT ROXAS NOR BiNAY THO ??)</t>
  </si>
  <si>
    <t>Binay loves the poor while Duterte hate poverty. There's a difference.</t>
  </si>
  <si>
    <t>RT @ConceptGrp: 'Don't cheapen the presidency,' Duterte tells Poe's camp #Halalan2016 https://t.co/31xSk4Xefn https://t.co/XnDwDqT4jz</t>
  </si>
  <si>
    <t>So hindi gumana ang guilt-trip commercial ni Binay, ngayon naman eh may dramatic eklavoo na sya. NKKLK.</t>
  </si>
  <si>
    <t>True! Binay lang? “@iamhelena003: Pls stop that "paawa effect" or "mahirap lang po kmi" again just to win the title. #PBBTheBigWeekend”</t>
  </si>
  <si>
    <t>6 Reasons Why Jojo Binay could Win the 2016 Presidential Election https://t.co/cjzD04qjM0</t>
  </si>
  <si>
    <t>Binay can hear, but HE DOESN'T LISTEN. Listening is for those who have HEART and CONSCIENCE. https://t.co/Sy7UKmqAWb</t>
  </si>
  <si>
    <t>Duterte jokes. Binay steals. Mar pockets pdaf. Poe creates balikbayan filmS. PS Duterte kills druglords, crush corrupts. still DUTERTE 4EVER</t>
  </si>
  <si>
    <t>Walang atrasan sa laban for Poe. So lousy of #Roxas2016 to think that #poe  will give way to him https://t.co/735n1m24zP</t>
  </si>
  <si>
    <t>Still supporting Mar Roxas. You can't keep a good man down. #RoRo2016 #RoRo #RoRoAlltheWay</t>
  </si>
  <si>
    <t>@rapplerdotcom VP Binay always prin. di kmi titigil sa pagsuporta sayo</t>
  </si>
  <si>
    <t>Please be my "Duterte" in this world full of "Mar Roxas." ??</t>
  </si>
  <si>
    <t>Plot twist: kay Binay talaga yung ad na yun. ??</t>
  </si>
  <si>
    <t>@celinepryn @frtzjeko HOY BINAY MANAHIMIK KA DIYAN</t>
  </si>
  <si>
    <t>IF and WHEN #GracePoe is disqualified by SC (most likely
on the residency issue),will she endorse BINAY or DoDirty? https://t.co/nftZnRzvHd</t>
  </si>
  <si>
    <t>Bakit ka pa nag-exist sa mundo, Mar Roxas?</t>
  </si>
  <si>
    <t>Sorry Duterte, kay Miriam na ako. ??
#election2016 #aktiboto</t>
  </si>
  <si>
    <t>I am for Miriam, but the heck punyemas masyado galawan no Roxas parang nahiya naman sayo si Binay at Santiago #AyawSaDILAW</t>
  </si>
  <si>
    <t>Mar Roxas sux! #DayaangDILAW</t>
  </si>
  <si>
    <t>Sabi daw ni binay laki sya sa hirap eh hindi nga sya lumaki eh ?????? @gill_florez  HAHAHHAHAHAHAHHAHAHAHAHAHAHAHA ????????</t>
  </si>
  <si>
    <t>Nanaginip ako nagsagutan daw kami ni Mar Roxas. Luh, uy ang lala. ????</t>
  </si>
  <si>
    <t>KANDIDATO DAY-OFF | When Binay, Duterte, Poe, Roxas, and Santiago aren't politicians https://t.co/RDqnyBeLyC</t>
  </si>
  <si>
    <t>Other Mar Roxas withdraws, has request for namesake in LP  https://t.co/GKXswSSQhk | via GMA News</t>
  </si>
  <si>
    <t>VP Binay when asked about his state of health for the campaign. He says he's "in pink of health" #PHvote https://t.co/hWzcFTyF92</t>
  </si>
  <si>
    <t>Binay takes a swipe against Grace Poe, saying the country does not need a candidate who would be president under OJT #VotePH2016</t>
  </si>
  <si>
    <t>atleast hindi si binay nanggagamit ng ibang tao para dumepende at maiboto, i guess binay is a good leader asensado ang makati e Only Binay</t>
  </si>
  <si>
    <t>Binay, Poe, Roxas to face PHL’s largest business group - Read: https://t.co/1BZ4TJht05 #BeFulllyInformed https://t.co/Z3Szpb9Fre</t>
  </si>
  <si>
    <t>ROXAS - Ibinulsa niya ang pera ng Yolanda survivors.</t>
  </si>
  <si>
    <t>BINAY - corrupt.</t>
  </si>
  <si>
    <t>GRACE POE - mabuti lang sa salita hindi sa gawa.</t>
  </si>
  <si>
    <t>: PERFORMANCE LEVEL SI ABBY BINAY!!! AYAW PA-SAPAW SA KATABI GANERN!!! https://t.co/3J09Qs7PFE</t>
  </si>
  <si>
    <t>Pag nanalo si Mar Roxas magkakaron ng People Power REALTALK! "Pag"</t>
  </si>
  <si>
    <t>Aba. Si VP Binay nagpunta ng Main?</t>
  </si>
  <si>
    <t>Kairita naman tong commercial ni Binay. Pakq galing din yan sa tax ng mga taga Makati</t>
  </si>
  <si>
    <t>Pag nanalo pa si Binay, solid na talaga ang pagiging noob ng mga Pinoy. Hahaha.</t>
  </si>
  <si>
    <t>[NATION] KILALANIN: Vice President Jejomar Binay https://t.co/p62Isj2eS7 | via ABS-CBN News</t>
  </si>
  <si>
    <t>MAR ROXAS MINALIIT MO ANG TAGA MINDANAO,#DU30forPresident2016</t>
  </si>
  <si>
    <t>VP Binay pakisagot sa tanong, puro ka lang Makati bya VP kpa naman ng Pilipinas.</t>
  </si>
  <si>
    <t>@AngeloTheGreatx yung sayaw nya sa hotline bling! hahahahahha bagay kay binay</t>
  </si>
  <si>
    <t>After Duterte, twin brother is seriously considering voting for Binay. Wtf. Change, indeed, should start at home.</t>
  </si>
  <si>
    <t>That Binay expression whenever he doesn't like a question</t>
  </si>
  <si>
    <t>MDS! Never liked Binay, Roxas &amp;amp; Poe. I considered Duterte before but he's getting worse... https://t.co/aQ8JjCj1pM</t>
  </si>
  <si>
    <t>and thus explaining yourself #binay — naging corrupt ka dahil sa pinanggalingan mong poverty. message is clear... https://t.co/aq9zRJFpwg</t>
  </si>
  <si>
    <t>Please wag so binay.</t>
  </si>
  <si>
    <t>Roxas: Barbarian</t>
  </si>
  <si>
    <t>Andaming tv ad nitong Binay  nkakairita ha</t>
  </si>
  <si>
    <t>Binay camp hits back at Roxas, Palace spox; says LP's 'full-court press' an attempt to divert attention from its failure to address poverty.</t>
  </si>
  <si>
    <t>nakakasawa ka mar roxas!!! jeske lerd!!! every commercial break, ikaw. Dati si Binay..... #pulitika</t>
  </si>
  <si>
    <t>@vickygarch @yourcitypromdi @gmanews @AusAmbPH Disgrace is too kind to describe him. Duterte is an evil personified.</t>
  </si>
  <si>
    <t>Yan ang anak ko, guapo na praning pa! Mana sa ama takot makulong! #Binay2016 https://t.co/Rm0DG1Zt78</t>
  </si>
  <si>
    <t>Santiago and Duterte, candidates for the next President of our country. This is tough.</t>
  </si>
  <si>
    <t>RT @sydneydavid7: Time to sleep gigising na ang kapitbahay kong si Binay haha. Good night! #MMKBigWinner</t>
  </si>
  <si>
    <t>Ay puta bakit ganitong ad si Binay?</t>
  </si>
  <si>
    <t>I got pissed sa press conference ni Mar Roxas kanina. Oo ayoko sa… https://t.co/DHrMJV7TI5</t>
  </si>
  <si>
    <t>RT @Ronuel_: Rappler quickly apologzed for 'wrongly picking' a quote from Mar Roxas. How about for always emphasizing Miriam's cancer on yo…</t>
  </si>
  <si>
    <t>RT @ughDanilo: I’m not in favor of Mar Roxas either. It’s his decision. And if you’re decided, why will Dj’s decision bother yours? ?? #PSYP…</t>
  </si>
  <si>
    <t>Thank you Poe for rejecting the stupid offer of Mar Roxas</t>
  </si>
  <si>
    <t>You can never put a good man down #RoxasRobredo #RoxasWantedPresident https://t.co/j69eXgVC3l</t>
  </si>
  <si>
    <t>MAR ROXAS PA SIGE PA</t>
  </si>
  <si>
    <t>I will not vote for Binay!</t>
  </si>
  <si>
    <t>#cebu</t>
  </si>
  <si>
    <t>Binay ../.. #ALDUB16thWeeksary</t>
  </si>
  <si>
    <t>nognog pandaka "laki sa hirap" hahahaha hoy binay kay villar man na ??</t>
  </si>
  <si>
    <t>hindi naman si binay sinusuportahan niyo pero bat kayo makati? https://t.co/RMDLxhHXUA</t>
  </si>
  <si>
    <t>Roxas, Poe, Binay - if one of them will back out, Duterte will not win.
If all of them will back out,  Miriam... https://t.co/b7MOrx8a3n</t>
  </si>
  <si>
    <t>Goodvibes kaayo ang otwol. Pero badvibes pag commercial break na. Puro binay, roxas, poe. Wtf</t>
  </si>
  <si>
    <t>DILG Mar Roxas to Tacloban City Mayor Romualdez
"be careful on what you're saying remember you're just a... https://t.co/ekCqOq5iUE</t>
  </si>
  <si>
    <t>MASARAP KAYA YUNG BINAY CANDY?</t>
  </si>
  <si>
    <t>ANO KAYANG KULAY?  TSK.</t>
  </si>
  <si>
    <t>KathNiel leads celebrity gathering for presidential candidate Mar Roxas. #Eleksyon2016 https://t.co/ANj17of5ll</t>
  </si>
  <si>
    <t>Manalo na yung ibang kandidato wag lang si Binay at Roxas??</t>
  </si>
  <si>
    <t>Nag-public apology ang Rappler dahil sa ulat nila patungkol sa pahayag ni Mar Roxas hinggil sa isyu ng tanim bala... https://t.co/QhG5cOavMy</t>
  </si>
  <si>
    <t>Binay err</t>
  </si>
  <si>
    <t>Nakakaumay na newsfeeds ko puros mar roxas lumalabas</t>
  </si>
  <si>
    <t>"VP Binay gives government failing mark for Yolanda recovery efforts."
Eh di ba Vice President ka? What have you... https://t.co/wX0Enf0sEj</t>
  </si>
  <si>
    <t>Naglakad na naman si binay AHAHAHHA! #PiliPinasDebates2016</t>
  </si>
  <si>
    <t>#Newsreport LP standard bearer Mar Roxas, namimili umano ng boto ayon sa kampo ni VP Binay I via Allan Francisco | via DWIZ 882</t>
  </si>
  <si>
    <t>Hoy Binay! Tigalan mo kami! Di kita iboboto brad!</t>
  </si>
  <si>
    <t>#TBT  With Vice President Jejomar C. Binay. ~March,2014 @ Coconut Palace - Office of the Vice President https://t.co/bsiLFc17De</t>
  </si>
  <si>
    <t>@buleinaaa wag ka manood pls. Maawa ka kay jonjon. Gluta agad irregalo ko kapag naging binay yan</t>
  </si>
  <si>
    <t>Mar Roxas kasi mabuti siyang tao  https://t.co/wyECaFxP5A</t>
  </si>
  <si>
    <t>Ikaw na talaga Binay! https://t.co/nsNbJ9uqYS</t>
  </si>
  <si>
    <t>NEGA' BA TALAGA? | Binay camp blames LP for 'attack ads' https://t.co/6OOG6diw1a https://t.co/RRfVqBtyrv</t>
  </si>
  <si>
    <t>Congress. Work for your constituents not PNoy or damned LP! #NoToMarRoxas @indayevarona @momblogger @cfherrera_mst  https://t.co/NFb8ehKFs1</t>
  </si>
  <si>
    <t>RT @ItsMeReynard: Okay.Binay  #PBBTheBigNight</t>
  </si>
  <si>
    <t>RT @UlulYou: PANDAK</t>
  </si>
  <si>
    <t>INGKANTO</t>
  </si>
  <si>
    <t>ITIM NA DWENDE</t>
  </si>
  <si>
    <t>NOGNOG ULIT.</t>
  </si>
  <si>
    <t>PERO MAY NAGAWA. YAN SI BINAY...</t>
  </si>
  <si>
    <t>Hindi ko na isinama si Binay kasi alam naman natin na hindi ka naman tanga para iboto siya. :)</t>
  </si>
  <si>
    <t>RT @ayeemacaraig: VIDEO: Binay singing "May Bukas Pa" in Tolosa, Leyte, dubbed as his favorite song @rapplerdotcom https://t.co/lMTtF0uIba</t>
  </si>
  <si>
    <t>Hakot pa more Mar! Kaloka kala ko si Grace Poe lang naghahakot ng mga taong pupunta sa Rally pati pala ikaw! Ewww!</t>
  </si>
  <si>
    <t>Yaman talaga ni Binay, di pa nag sstart ang campaign period DALAWA na ang TV ADs. $_$_$_$</t>
  </si>
  <si>
    <t>Now Watching: #WantedPresident Vice President Binay on the hot seat. @gmanews</t>
  </si>
  <si>
    <t>VP BINAY, KINUMUSTA ANG YOLANDA SURVIVORS @News5AKSYON @mongualvez @junyeeloyola https://t.co/w4aIW8zRoE (via @News5E)</t>
  </si>
  <si>
    <t>Duterte approves of Miriam’s presidential bid, says he won’t endorse Mar https://t.co/tMZ6oTOfKs</t>
  </si>
  <si>
    <t>RT @PHVote: Was Abby Binay kicked out of her Makati city hall office? https://t.co/NpXdIJO5Lh #PHVote https://t.co/4yOMAtfhBm</t>
  </si>
  <si>
    <t>you know whats a bad joke? mar's shady mrt deals poes citizenship &amp;amp; binay's theft. Du30 makes bad jokes too but not with his governance</t>
  </si>
  <si>
    <t>Binay: More poor Filipinos under Aquino administration https://t.co/vGWqs3sGkB | @MJcayabyabINQ https://t.co/Ag0imMZo6P</t>
  </si>
  <si>
    <t>Di daw mahalaga ang teachers? Yan si Binay. #NogNogHambog</t>
  </si>
  <si>
    <t>@rhiaLorraine @goddessnhica oo grabe! Yung codes para mapunta yung vote kay Mar Roxas napakadaya nakita na namin</t>
  </si>
  <si>
    <t>Tangina kapag naging President si Binay tapos biglang nagbrown-out hindi natin siya makikita! :O</t>
  </si>
  <si>
    <t>Despite trailing on the partial results, the camp of MARoxas said the fight isn't over yet. #Eleksyon2016 https://t.co/2uMnctVvkS</t>
  </si>
  <si>
    <t>Tangina ng meme na Justin Binay. Hahahahahaha!</t>
  </si>
  <si>
    <t>@imdanielpadilla Talaga? Marunong ka bumoto? Since when? Nung binayaran ka na ni Mar Roxas natuto ka ng bumoto? Shut up ka nalang.</t>
  </si>
  <si>
    <t>ANG DAMING CHIKA NI BINAY. EH ANO KA BA? VICE PRESIDENT KA! NAKAKALOKA KA!  #PilipinasDebates2016 #SiMiriamAngSagot #Miriam2016</t>
  </si>
  <si>
    <t>@aracheskii kakabwiset eh. Hahahaha na ulerl na si binay</t>
  </si>
  <si>
    <t>VP Binay says "rule of law" must prevail in INC case, warns against "jumping into conclusions, demolition by perception" @rapplerdotcom</t>
  </si>
  <si>
    <t>Kamukha ni jasper si Duterte hehehehehe si randell naman si Alfred Vargas at si Alvin, si binay hehehehe #Bsiterak</t>
  </si>
  <si>
    <t>Sabi ni Binay, problema daw sa rice production ay kailangan lang ng common sense. Wow nakakahiya… https://t.co/UxvG2Ced76</t>
  </si>
  <si>
    <t>@JannMeds Hmm not really have to wake up by 4am tom. Will be part of  audience at unang hirit w/ Binay and Honasan</t>
  </si>
  <si>
    <t>@Vedolan1356 @profmssyj @MavicMBautis23 this is very embarrassing for VP BINAY.I CAN'T TRUST YOU TO BE A PRESIDENT? @ NO TO BINAY</t>
  </si>
  <si>
    <t>Alam ng mga Bicolano kung sino ang karapatdapat at matuwid na pinuno! #LeniOnMMK #MMKIna #RoxasRobredo2016  https://t.co/oJhY9nzgaa</t>
  </si>
  <si>
    <t>Hindi magbabago si Binay, hindi niya kakalimutan ang mga pangakong kanyang binitawan 
#OnlyBinayUNAsaSamar</t>
  </si>
  <si>
    <t>Nabwebwesit ako kay mar roxas</t>
  </si>
  <si>
    <t>Binay, Poe, Duterte arrive at Dagupan for the last leg of presidential debate. #PiliPinasDebates2016</t>
  </si>
  <si>
    <t>Binay, Poe urge swift action on ‘tanim-bala’ scam https://t.co/JSPdpuaVlI</t>
  </si>
  <si>
    <t>Lahat may point, si Binay lang wala. Kada sagot laging "alam nyo ho ako" at "sa makati" pwe! Story of my life puta #PiliPinasDebates2016</t>
  </si>
  <si>
    <t>@MAINEsters_OFC sampal nnmn sa mga binay nation at ex fan mar society yan</t>
  </si>
  <si>
    <t>#ALDUBGoingStrong</t>
  </si>
  <si>
    <t>@SamEspejo then Miriam should be the Pres, Duterte the VP. Para sakaling halfway ng term ni Miriam at may di magandang mangyari (tok tok), ??</t>
  </si>
  <si>
    <t>6. NashLene as CardoGlenn</t>
  </si>
  <si>
    <t>7. ALAM MO NA YUN</t>
  </si>
  <si>
    <t>10. TOMIHO StrongerThanBefore</t>
  </si>
  <si>
    <t>2015/10/9 19:55 PHT</t>
  </si>
  <si>
    <t>#TVPatrol Binay, duda sa resulta ng pinakabagong Pulse Asia survey #Halalan2016 https://t.co/3Y5R8sSEEs</t>
  </si>
  <si>
    <t>Don't forget. 9:30 PM, GMA-7. Mar Roxas. #WantedPresident</t>
  </si>
  <si>
    <t>People change? So bukas alien kana? KOKEY BA GANUN. HAHAHAHAHAH -binay</t>
  </si>
  <si>
    <t>No one else annoys me as much as Mar Roxas</t>
  </si>
  <si>
    <t>Bakit dahil kay binay? Bakit dahil kay binay? Edi shing sya na maraming nagawa,</t>
  </si>
  <si>
    <t>RT @trendinaliaPI: 6. Magpakailanman</t>
  </si>
  <si>
    <t>2015/11/21 21:37 P…</t>
  </si>
  <si>
    <t>dear hackers, kung magaling talaga kayong hackers baket hinde nyo gawin yan kay BINAY please lang #ALDUB16thWeeksary</t>
  </si>
  <si>
    <t>Vice makes a lot of sense.
Binay - VP
Senators - ROXAS, POE, DEFENSOR https://t.co/H17jdvYPB0</t>
  </si>
  <si>
    <t>Palasyo sinabing pahayag ng Ombudsman; patama kay VP Binay https://t.co/E0OBu3VmK9 via @sharethis</t>
  </si>
  <si>
    <t>Binay doesn't hesitate, he exhibits no restraint, he takes and he takes and he takes #Ham4Halalan</t>
  </si>
  <si>
    <t>Nagtest ng Pcos machines sa olongapo. Nagshade ng duterte, roxas yung lumalabas sa receipt. Uh oh, they gon' make chaos on monday.</t>
  </si>
  <si>
    <t>Mar Roxas will not get a vote from me and my family. @cnnphilippines @CNN  https://t.co/sKqaFDnji7</t>
  </si>
  <si>
    <t>PRESIDENTIAL RACE: As of 5:10 p.m.</t>
  </si>
  <si>
    <t>Santiago</t>
  </si>
  <si>
    <t>#Binay @ #PHBizCon: Aquino administration is a "period of lost opprtunities". | via @madmiraflor</t>
  </si>
  <si>
    <t>@WordsPosts May problema kb kay VP Binay?!</t>
  </si>
  <si>
    <t>can't even accept the fact that poe, roxas and binay is over santiago. Fuck!!!</t>
  </si>
  <si>
    <t>Pag tapos ng debate mamaya, sunog na si BBM. Gisang gisa eh, very Binay kung sunugin. Este gisahin! ?? #PiliPinasDebate2016</t>
  </si>
  <si>
    <t>@DarcyDaily Survey didnt show real reflection in Vis. Mar's numbers will go down if more islands sampled. If Poe DQ and case vs Binay pushes</t>
  </si>
  <si>
    <t>Everytime I pass by Pitogo and see these "I ? Binay" signs makes me wanna gouge my eyes out. Like UGH to the maximum dot com.</t>
  </si>
  <si>
    <t>Yo Mar Roxas Kumusta ka na? Nakakainis ka Mamatay ka na!!!! #AyawSaDILAW</t>
  </si>
  <si>
    <t>KAGAGO si MAR ROXAS!!!!!  ang DRAMA MO!!!!</t>
  </si>
  <si>
    <t>Even though im not gonna vote i think that binay is the right person for president or miriam defensor.</t>
  </si>
  <si>
    <t>hay naku binay sisi pa more kay aquino.kala mo naman napakaeffective mong vp.hanggang makati ka lang!</t>
  </si>
  <si>
    <t>Duterte is No.1 on online Presidential polls, Poe &amp;amp; Binay came last - The Maharlikan https://t.co/5IZY9fJzHg</t>
  </si>
  <si>
    <t>Sabi ni Pnoy. Itutuloy ni Mar Roxas ang tuwid na daan. So, tama pala na kumain ng Kanin gamit ang Baso, at uminom... https://t.co/YnpSJ4YtDu</t>
  </si>
  <si>
    <t>What Roxas, Poe, Binay, Duterte, Señeres are saying about PNoy's SSS veto https://t.co/G1ZIMbPu5X</t>
  </si>
  <si>
    <t>@BNLMSLRS @camstejada mar roxas to</t>
  </si>
  <si>
    <t>Citizens must not forget this: "You're a Romualdez and the President is an Aquino" -Mar Roxas. WHERE IS HUMANITY?! #notoroxas</t>
  </si>
  <si>
    <t>Ako pupusta ako kay Binay, bakit ako pupusta sa matatalo?- Sen. @sjpenrile on @2016pollwatch @UNTVLife @VPJojoBinay @SenatorBinay</t>
  </si>
  <si>
    <t>Desperado na talaga si mar roxas manalo pwe</t>
  </si>
  <si>
    <t>At ano ba yung 2nd na naman si Mar Roxas?!</t>
  </si>
  <si>
    <t>@emoming18 hahaha... Wag ka na lng magpangalan ng presidentiables at bka me maka-binay na aldub fan</t>
  </si>
  <si>
    <t>#WishMoKayaKo</t>
  </si>
  <si>
    <t>This "nognog" commercial of Binay is so irritating. ??</t>
  </si>
  <si>
    <t>7. Sam Smith</t>
  </si>
  <si>
    <t>2015/11/21 22:10 PHT #trndnl https:/…</t>
  </si>
  <si>
    <t>Retweet sa lahat ng may ayaw kay Mar Roxas</t>
  </si>
  <si>
    <t>UNA Batangas councilor bet shot dead. VP Binay &amp;amp; his party condemn the murder #PHvote https://t.co/6Cn38pbXhr https://t.co/BbQLnnJqBX</t>
  </si>
  <si>
    <t>Ganun parin yung commercial ni Binay, kinanta lang ??</t>
  </si>
  <si>
    <t>Mar Roxas wants Grace Poe to give up in his favor - desperation knows no bounds for Mar Roxas, LOSER! #AyawSaDILAW https://t.co/Zif96o0vQt</t>
  </si>
  <si>
    <t>"Namatay ang nanay ko dahil kapos kami sa pera, tho marami sya ipinamana sa akin."
Binay, y u do dis?
#PiliPinasDebates2016</t>
  </si>
  <si>
    <t>Nakakairita talaga si Trillanes at Mar Roxas. Why dont they just shut up and let the people judge nalang? Arhg! DUTERTE TILL THE END</t>
  </si>
  <si>
    <t>Mar Roxas is here ! @ Poblacion, Zone 1 ( Javier, Leyte) https://t.co/smLLWBGZN1</t>
  </si>
  <si>
    <t>"Only Binay" ako promise</t>
  </si>
  <si>
    <t>MAR ROXAS JUST BOUGHT VOTES HERE IN BOHOL FOR 50 PESOS. SORRY BUT WE'RE WORTH MORE THAN THAT. #AyawSaDILAW</t>
  </si>
  <si>
    <t>I bet that's Binay fighting back. #TanimBala #LaglagBala</t>
  </si>
  <si>
    <t>Nakakasuka yang #nognog ad ni #binay. Sagutin nya muna yung corruption allegations sa kanya. Pwe!</t>
  </si>
  <si>
    <t>Luh Binay ranks #1 in the latest SWS survey. Ano nangyayari? #PHVote2016</t>
  </si>
  <si>
    <t>Ipapanalo ng Abs si Mar roxas. hahahaaha!!</t>
  </si>
  <si>
    <t>#BumotoAko</t>
  </si>
  <si>
    <t>Lahat ngayon sinisisi si Mar Roxas sa mga nangyayari. Pwede kaya yung pagiging magpinsan ni Clark at Jigs isisi din sa kanya? #OTWOLPursue</t>
  </si>
  <si>
    <t>"kaya sa mga nog nog, nog nog din ang tutulong sakanila." may bagong tv commercial nanaman si binay ????????</t>
  </si>
  <si>
    <t>Super turn off babaeng boboto kay mar roxas. Bobo mo po! ??</t>
  </si>
  <si>
    <t>Pag ang isang artista support kay mayor oks lang pero kapag kay mar, binay, poe bayaran, tuta or walang alam? Anak ng pota.</t>
  </si>
  <si>
    <t>Hindi ko lang talaga mafeel ang sinseridad ni Roxas at Binay. To think na may posisyon sila sa gobyerno, pero hindi mo sila mafeel.</t>
  </si>
  <si>
    <t>RT @WilnerBernados: "Only Binay touches my skin." like dafuq!!!</t>
  </si>
  <si>
    <t>RT @marknielle: @__xxrcknnl ULOL PARA KANG SI BINAY EH HAHAHA PINIPINTASAN NA AT LAHAT TULOY PARIN SA KATANGAHAN SAKIM LANG ANG PEG AHAHA</t>
  </si>
  <si>
    <t>"@_Ramace: "Only Binay, Oily Binay" ??" EMG. HAHAHA</t>
  </si>
  <si>
    <t>HAHAHAHAHA . IN HSORT SI BiNAY :) #ALDUBTheLetter https://t.co/a1F7egow3R</t>
  </si>
  <si>
    <t>Kailangan pag bumitaw si Grace Poe pa bakit hindi nalang ikaw Mar Roxas po.</t>
  </si>
  <si>
    <t>Bet ko si Binay honestly, pero nag-overreact ba ako nung sinabihan niyo siyang nognog, pandak at kung anu ano pa?! Wala wala bastos kayo!</t>
  </si>
  <si>
    <t>That... is clearly populist. But urbanites don't trust Binay. Still won't. https://t.co/kOVtUTQLTp</t>
  </si>
  <si>
    <t>Binay condemns killing of fraternity brother in Batangas https://t.co/cJ2I6A1LFa | via INQUIRER</t>
  </si>
  <si>
    <t>Binay and Marcos now leading the surveys. we're doomed.</t>
  </si>
  <si>
    <t>Kawawang Mar Roxas.  Napakadesperado!  Hahahahaha</t>
  </si>
  <si>
    <t>BAT GANON PURO DILAW YUNG NASA TV 5? DUGAAN NA BA? ABAA. IMPOSIBLE MAR ROXAS!! #Election2016</t>
  </si>
  <si>
    <t>Badtrip talaga mga commercial tungkol kay Binay</t>
  </si>
  <si>
    <t>VP Binay at PH Business Expo @rapplerdotcom https://t.co/bh3nS6AOwh</t>
  </si>
  <si>
    <t>Buti nalang nagdecide nakong hindi manood ng TV. Hindi ko pa napapakinggan yung Only Binay na yan.</t>
  </si>
  <si>
    <t>Maboboto ko na si Binay!!!!</t>
  </si>
  <si>
    <t>Miriam deserves those votes rather than Roxas ??#Halalan2016 #HalalanResults</t>
  </si>
  <si>
    <t>@natlajera Titigan mo na lng si Binay makikita mo sya b ????</t>
  </si>
  <si>
    <t>HAHAHAHAHAHAHA.</t>
  </si>
  <si>
    <t>This is the evidence of how corrupt Binay is.</t>
  </si>
  <si>
    <t>https://t.co/4erihjEZwM</t>
  </si>
  <si>
    <t>@LizEnjambre ...kay Binay. And people see it, get put off by the high handedness. Lalong nawawalan ng gana kay Mar. His loss. @wawam</t>
  </si>
  <si>
    <t>RT @VGfau: Did Rappler issue an apology as well to Grace Poe re their story that her husband will renounce US citizenship if she wins?</t>
  </si>
  <si>
    <t>@limbertqc @kalayaan1898 I was thinking tighter race between Duterte, Binay, Roxas and Poe. But machinery of Binay &amp;amp; Roxas could be the edge</t>
  </si>
  <si>
    <t>Di naman sinagot ni Grace Poe yung tanong.</t>
  </si>
  <si>
    <t>@maracepeda the 1st mention of 'Abby Binay' appears on your TL. Now is Trending Topic in Philippines! #trndnl</t>
  </si>
  <si>
    <t>Etong si Binay nakakatuwa talaga ?? Pag sa debate di makasagot kay Duterte pero pag wala na sa debate, ang lakas makahamon ng away. FUNNY ??</t>
  </si>
  <si>
    <t>@akosixon yeah. Di ko alam bakit mas mataas pa si roxas and binay.</t>
  </si>
  <si>
    <t>Not a Binay Hater but I beg to disagree... https://t.co/82jkozqurg</t>
  </si>
  <si>
    <t>Ang pangulo ko ay si MAR ROXAS. Ishare mo to sa 25 na tao within 30mins. at magkakaron ka ng SOBRE. Wag kang... https://t.co/6wBdAzmrPm</t>
  </si>
  <si>
    <t>@Estrada21Karla @DANIEListaz si dj lang susuportahan ko hindi si Mar Roxas! Tinira nya ang Mayor Duterte namin kaya bagsak na sya!</t>
  </si>
  <si>
    <t>YURI BAKIT SA BORACAY PA?! PWEDE NAMAN SA MAKATI, NANDUN SI TITO BINAY MO DEJOKE HAHAHAHA</t>
  </si>
  <si>
    <t>RT @ItMightBio: Grabe. Ang dami ng commercials ni Binay. Yung nognog at pandak, ngayon naman Only Binay. Hahaha. Sorry, di ako nadala sa mg…</t>
  </si>
  <si>
    <t>RT @alvinryansantos: @nerowattz i hope he wins. Poe is not filipino, mar is slow, mirriam is old and only binay is corrupt and next to sata…</t>
  </si>
  <si>
    <t>Guv: LP is not behind Binay boos | https://t.co/Kt5uuEX6H8 #Cebu #Sinulog2016</t>
  </si>
  <si>
    <t>WTF? sana kahit Duterte, Poe, Santiago ang lineup ng top3 para walang talo. Hehehe. #Election2016</t>
  </si>
  <si>
    <t>I'll accept whoever the winner is, wag lang si Binay at Roxas.</t>
  </si>
  <si>
    <t>I don't really see the point of having Binay as a President of this country. Nor Mar Roxas. Nor Grace Poe.</t>
  </si>
  <si>
    <t>Timeline: Mar Roxas' Call for Unity, Grace Poe's Rejection
Read: https://t.co/X4IO245smC</t>
  </si>
  <si>
    <t>If Mar Roxas will win for the President, Well sorry! I will really join PEOPLE POWER 2016 ! PH VOTE DUTERTE !</t>
  </si>
  <si>
    <t>Ang pangulo ko ay si MAR ROXAS. Ishare mo to sa 25 na tao w/n 30mins. at magkakaron ka ng SOBRE.Wag kang tumawa yung kapitbahay ko meron na.</t>
  </si>
  <si>
    <t>Roxas: Tuwid na daan</t>
  </si>
  <si>
    <t>Binay: Baluktot na daan</t>
  </si>
  <si>
    <t>Poe: Hilaw na daan</t>
  </si>
  <si>
    <t>Duterte: DAOG NA DAAN</t>
  </si>
  <si>
    <t>"Seeing MDS losing to this election really hurts BUT SEEING HER BELOW ROXAS &amp;amp; BINAY JUST SHOWS HOW LOW FILIPINO STANDARDS ARE #Miriam2016"</t>
  </si>
  <si>
    <t>Bakit sinisiraan ni Binay sarili nya sinasabihan pa nyang nognog sya?@vicegandako  #AskVice  https://t.co/TblHVMLNAq</t>
  </si>
  <si>
    <t>Bakit nakakairita commercial ni Mar Roxas?</t>
  </si>
  <si>
    <t>Ang mga presidential candidates parang exam. A) Binay, B) Poe, C) Roxas D) None of these #goodlucksapinas</t>
  </si>
  <si>
    <t>wag ka sanang mag sawa sa mga gingawa mong kabutihan para sa amin Binay.</t>
  </si>
  <si>
    <t>“@ABSCBNNews: Binay declares 'BinGo' #Halalan2015 http://t.co/wXdpXtF5K0 http://t.co/Mq3kVbp4GG” BIHOON</t>
  </si>
  <si>
    <t>Actually waiting for the moment when Mar Roxas would lead the partial results becos dayaang matuwid ??</t>
  </si>
  <si>
    <t>[BREAKING NEWS] VP Binay tuturuan ang mga dadalo sa APEC summit kung paano pag boodle fight.</t>
  </si>
  <si>
    <t>RT @cocoy: The Philippine Star article that Yahoo News republished is incorrect. SC says Junjun Binay suspended forever. https://t.co/muHyC…</t>
  </si>
  <si>
    <t>Narinig ko nanaman yung commercial ni binay</t>
  </si>
  <si>
    <t>Daniel Padilla Appears In New Mar Roxas Ad: Fans React https://t.co/FLRtEq9GUx</t>
  </si>
  <si>
    <t>Yan si Binay hahahaha ?? https://t.co/r39VHR692a</t>
  </si>
  <si>
    <t>Enjoyable. I have yet to watch the Binay ep, tho.
But: Santiago, Poe decline #WantedPresident guestings. Opportunity wasted
@MediaNewserPhil</t>
  </si>
  <si>
    <t>Mar Roxas talks to @imdanielpadilla about Traffic in the Philippines!  https://t.co/LTuHXLdA6G --- wow!</t>
  </si>
  <si>
    <t>Yung kili-kili mo parang si Binay, MADILIM! @TrillanesSonny #NogNogHambog</t>
  </si>
  <si>
    <t>Nakaka pagtaka, kasi INC si Kath tas suporter siya ni Mar Roxas. Eh diba si Duterte ang ine-endorso ng INC? Okay "shut up" di ako botante ????</t>
  </si>
  <si>
    <t>2015/11/21 22:10 PHT #trndnl https://t.co/dRwxiUtCOV</t>
  </si>
  <si>
    <t>@TeamSinaing sorry naman po. Si binay ba?</t>
  </si>
  <si>
    <t>Dirty tactics na naman ni Binay sa panggampanya. Naninira ng kapwa kandidato.  #NoToBinay!!!!</t>
  </si>
  <si>
    <t>Dinaya si binay, di ko tanggap. ????????</t>
  </si>
  <si>
    <t>Prof. Tayao on Poe: Di siya nag-drop, di siya pinag-uusapan dahil ang atensyon ay na kay Duterte, di naman meaning na wala na siya sa radar.</t>
  </si>
  <si>
    <t>#NationalNews: Kampo ni VP Binay, mariing itinanggi ang mga paratang ng Ombudsman| via @DZAR1026| https://t.co/eLy5UaViFG</t>
  </si>
  <si>
    <t>Ang yabang ni mar roxas</t>
  </si>
  <si>
    <t>Tanginang commercial yan ni Binay. Kelangan paba sabihin yun? HAHAHA iba ka dre.</t>
  </si>
  <si>
    <t>Walang kwenta yung opinyon ni binay #imbestigador</t>
  </si>
  <si>
    <t>Si Mar Roxas,
Walang alam sa MRT
Walang alam sa pondo ng Yolanda
Walang alam sa Mamasapano
Pero alam kung saan... https://t.co/JYqbeftLGa</t>
  </si>
  <si>
    <t>And with that, I leave you all with the anti-Duterte ad that has pissed everyone off so much. #PHVote #PHVoteRoxas 
https://t.co/FopuCv3w9E</t>
  </si>
  <si>
    <t>How desperate Mar Roxas is.????</t>
  </si>
  <si>
    <t>Shame on him.!!!.</t>
  </si>
  <si>
    <t>hirap mag decide kung Miriam o Duterte, ay di pa pala ko botante haha #Halalan2016</t>
  </si>
  <si>
    <t>It reminds me of Binay and Marcos: A Politician Dies And Forced To Spend Day In Hell; What Happens Next Is Priceless https://t.co/tCySVjTPfB</t>
  </si>
  <si>
    <t>So ayon, to sum up #BinayBwisitsUPLB, isa siyang spare tire na walang ginawa at walang alam. Abangan natin si Mar Roxas at Grace Poe, UPLB!</t>
  </si>
  <si>
    <t>di ko pa rin boboto si binay...</t>
  </si>
  <si>
    <t>Why can't Mar Roxas decide on his own?
Doesn't he have self-respect, courage and a free mind? https://t.co/d7O1nH8IMe</t>
  </si>
  <si>
    <t>Diko na sasayangin boto ko?? si Si #Binay binoto ko dati as VP.pero wala ring magandang ginawa????</t>
  </si>
  <si>
    <t>#DU30forPresident</t>
  </si>
  <si>
    <t>Totoo naman ah! Buti na lang si VP Binay may malasakit for the poor! #OnlyBinay  https://t.co/N05rOhMoWO</t>
  </si>
  <si>
    <t>Nanunumbat talaga yun Only Binay</t>
  </si>
  <si>
    <t>RT @TropangMARangal: Mar Roxas to the 12,000 gathered at the PMCC event in Cavite: We are our brothers' keepers. https://t.co/pA5hOY3Wjc ht…</t>
  </si>
  <si>
    <t>Mar Roxas: Pagkakatiwalaan niyo na ba sila na maging driver niyo?</t>
  </si>
  <si>
    <t>Drivers sa buong bansa: Asan muna ang license cards at plaka namin.</t>
  </si>
  <si>
    <t>Binay: *complains that current government sucks*</t>
  </si>
  <si>
    <t>Binay: *is Vice President of current government*</t>
  </si>
  <si>
    <t>?????</t>
  </si>
  <si>
    <t>Bat ba galit na galit ako sa mukha ni binay at roxas,
Pwede naman sa mukha ko nalang.
Pero kairita talaga eh</t>
  </si>
  <si>
    <t>This Binay Nognog ad. Wtf! Kairita!</t>
  </si>
  <si>
    <t>VP Binay praises Puno work in UNA: He's really good - https://t.co/ehJv0gvo47 https://t.co/iNHmX2i1yD #Quezon #news</t>
  </si>
  <si>
    <t>ChardTillas InvadesOzamis</t>
  </si>
  <si>
    <t>@News5AKSYON WTF Cayetano broke out from #Duterte's gimpy legs to waive that TRO. @SenGracePOE should hold &amp;amp; Stand Fast, never give up#Grace</t>
  </si>
  <si>
    <t>Masaya rin ang kampo ni Liberal Party standard bearer Mar Roxas sa resulta ng survey.</t>
  </si>
  <si>
    <t>Boto niyo na si binay. Nagpakain ng Jollibee sa mga mahihirap! Hahahaha</t>
  </si>
  <si>
    <t>RT @myonlyKEB: Very Incompetent! There's no such thing as 'Tuwid na Daan' b*tch Bobo na lang ang boboto sa'yo sa halalan Mar Roxas! https:/…</t>
  </si>
  <si>
    <t>HERE is the full transcript of Mar Roxas and the "It's not the government's problem if contraband is brought into... https://t.co/o7CYyWAUm3</t>
  </si>
  <si>
    <t>Si Binay ay lumaki sa hirap pero ang daming namanang lupa???? SERYOSO KA BA?</t>
  </si>
  <si>
    <t>Pampalubag loob na lang sa mga supporters nila</t>
  </si>
  <si>
    <t>at least sila Grace Poe &amp;amp; Mar Roxas ay statistically tie</t>
  </si>
  <si>
    <t>not bad ?? https://t.co/zuXYxHr3Bd</t>
  </si>
  <si>
    <t>Anong drama ni Binay? Magsalita kana lang, maglalakad ka pa. #PiliPinasDebates2016</t>
  </si>
  <si>
    <t>The Final Presidential Debates.Whose side are you on? 1/2</t>
  </si>
  <si>
    <t>#PiliPinasDebates2016 #Duterte2016 #Santiago2016 #POE2016</t>
  </si>
  <si>
    <t>Trillanes: Binay lied in TV ad on Senate probe https://t.co/AejTGZcG5n | via Rappler</t>
  </si>
  <si>
    <t>RT @PhilippineStar: Senator Enrile backs Binay 2016 presidential bid, says he’s confident of Binay’s victory | @helenmflores</t>
  </si>
  <si>
    <t>#DayaanMOVES</t>
  </si>
  <si>
    <t>1 Roxas asking an alliance 4 Poe</t>
  </si>
  <si>
    <t>2 Trillanes fake accusations</t>
  </si>
  <si>
    <t>3 ABS-CBN joining at throwing dirt at DU30</t>
  </si>
  <si>
    <t>4. Duterte Will Win :)</t>
  </si>
  <si>
    <t>Ombudsman upholds criminal charges vs VP Binay, son https://t.co/9Vqn4Cnq9W</t>
  </si>
  <si>
    <t>Bahala na kayo sa buhay niyo!</t>
  </si>
  <si>
    <t>MAR ROXAS TRAINS (MRT) PAPALITAN NA NG BALLSY TRAINS https://t.co/WqS6NSoOmv</t>
  </si>
  <si>
    <t>Ituloy ang corruption sa Makati! Ibalik ang pamilya Binay! bwahahaha https://t.co/0F2g3tRHst</t>
  </si>
  <si>
    <t>VP Binay,msyado ka na pong halata na takot ka kay Digong.ksi pag si Digong nging presidente, muntinlupa ang bagsak mo :D</t>
  </si>
  <si>
    <t>Grabe to si Mar Roxas oh, lakas ng commercial sa primetime</t>
  </si>
  <si>
    <t>Binay pls lang magtigil ka na</t>
  </si>
  <si>
    <t>Di lang si Binay, Duterte, Poe: Supetran son claims "Pride" detergent attack ad also whacks Roxas https://t.co/ciJAkSNijv</t>
  </si>
  <si>
    <t>Puñeta yung commercial ni Binay nakakainit pa rin ng ulo. ??</t>
  </si>
  <si>
    <t>Si Mar Roxas pala si Joseph De Mesa. HAHAHAHAHAHA. ?????? https://t.co/Eh25sPuF08</t>
  </si>
  <si>
    <t>Presidential Characteristic BBM=avaricious      Duterte=egoistic      Binay=covetous          Poe=Delusion of grandeur.                 ????????</t>
  </si>
  <si>
    <t>Di ko alam bat naiinis ako sa mga anti-duterte posts. Di na dapat patulan kaso sobra na. Sobra na silaaaaa! Nakakagigil. Wew</t>
  </si>
  <si>
    <t>Na-convince ko mga tao dito sa bahay na si Duterte na lang iboto or Miriam wag lang sina Binay. Watch the debate tho I have proof lol</t>
  </si>
  <si>
    <t>Pag nanalo sa Senado si Alma Moreno, may best friend na si Nancy Binay.. baka magrequest pa sya na seatmate sila ??</t>
  </si>
  <si>
    <t>Roxas was an option, kaya lang walang identity. Binay was never an option.</t>
  </si>
  <si>
    <t>Puta! ANO PROBLEMA NIYO KAY MAR ROXAS?? Siya nalang permi may sala haw??</t>
  </si>
  <si>
    <t>RT @Politiko_Ph: Binay's birthday message for beloved 'Ling' https://t.co/sZ9drD0V90 @VPJojoBinay @nancybinay</t>
  </si>
  <si>
    <t>mar roxas and pnoy so desperate ??</t>
  </si>
  <si>
    <t>aanhin natin ang pinunong walang nagagawa kay Binay na lang tayo #OnlyBinayMagAangatSaTacloban</t>
  </si>
  <si>
    <t>Presidential candidate Binay: ‘This is the eve of our freedom from poverty’ https://t.co/fujI8POljr #PHVote https://t.co/jP3YbXqkz9</t>
  </si>
  <si>
    <t>#BigSwitch2Miriam or Duterte, Either of the two and i'll be happy not just Mar Roxas, Binay or the Sayang Poe kuno</t>
  </si>
  <si>
    <t>@loloykskie yes ur right, he's my original choice but if they both run, it'll juz increase Binay/Mar/Poe's chances of winning. #Duterte2016</t>
  </si>
  <si>
    <t>Wag sayangin ang asenso na naabot na natin. #RoxasRobredo iboto natin!</t>
  </si>
  <si>
    <t>hay Binay. 
mukha mo pa lang, Inciting To Sedition na..</t>
  </si>
  <si>
    <t>Bakit in good terms si Duterte and Mar?</t>
  </si>
  <si>
    <t>Mar Roxas kasi sya.</t>
  </si>
  <si>
    <t>pls. tell me u got it. :(</t>
  </si>
  <si>
    <t>#MautakMondays #deadlySYN #Synesi</t>
  </si>
  <si>
    <t>ROUND 3: MINDANAO ISSUES</t>
  </si>
  <si>
    <t>BINAY TO DEFENSOR-SANTIAGO ABOUT THE ISSUES OF POLITICAL DYNASTY:SI MIRIAM MAY ANAK NA HALAL</t>
  </si>
  <si>
    <t>@zetsobejana MRT - Mar Roxas Transit (mej bulok)</t>
  </si>
  <si>
    <t>#OTWOLBackToYou</t>
  </si>
  <si>
    <t>@bernadette0720 tumpak.. baka mas marami pa ang boboto kay miriam kaysa sa palpak na si Mar Roxas</t>
  </si>
  <si>
    <t>Alma Moreno:</t>
  </si>
  <si>
    <t>Teka muna</t>
  </si>
  <si>
    <t>Kailangan pa bang sagutin?</t>
  </si>
  <si>
    <t>#Binay:</t>
  </si>
  <si>
    <t>Di ko talaga alam yan</t>
  </si>
  <si>
    <t>pero okay yan!</t>
  </si>
  <si>
    <t>same lng d b?</t>
  </si>
  <si>
    <t>#porjusporsanto</t>
  </si>
  <si>
    <t>#BeyondPolitics Tayao: UNA may be launching campaign in Mandaluyong because Binay no longer controls Makati | via ANC ALERTS</t>
  </si>
  <si>
    <t>I am not an American, but Donald Trump is really making me cringe. Same as how Binay and Roxas disgusts me.</t>
  </si>
  <si>
    <t>Kung pagsasamahin boto kay Roxas at Poe, lamang na against Duterte. Ugh ano ba.</t>
  </si>
  <si>
    <t>RT @JYGRANDE: Naiinis ka na ba kasi puro na lang si BINAY yung nasa commercial?</t>
  </si>
  <si>
    <t>RT @boodlenews: The Binay camp has called for the immediate release of the pensions of indigent senior citizens. https://t.co/JfDS0raUcW</t>
  </si>
  <si>
    <t>So binay has his own version of the Mar ad. https://t.co/Eyy3ZiFIUY</t>
  </si>
  <si>
    <t>Sino? makakapag sabi saaken kung ano ba talaga pinaglalaban ng commercial ni Binay! ??????</t>
  </si>
  <si>
    <t>Kahit anong tago mo makikita ka parin. DEPENDE NALANG KUNG KAKULAY MO SI BINAY ??</t>
  </si>
  <si>
    <t>Global Pinoys: Is Don Antonio Tiu the real owner of the so-called Hacienda Binay? https://t.co/dtFYLBIgzS</t>
  </si>
  <si>
    <t>What's with VP Binay? Bakit trending si Nognog? XDDD</t>
  </si>
  <si>
    <t>Kinulang POE yata padulas ni Binay. Sablay plano eh. ??????  https://t.co/haL8DZwt5N</t>
  </si>
  <si>
    <t>Boring' will win on election day | Mar Roxas: "We have no drama - we simply work and deliver the goods."| MB | https://t.co/YcrRYPBfvu</t>
  </si>
  <si>
    <t>Ang dilim ng commercial ni binay puta. HAHAHA</t>
  </si>
  <si>
    <t>Binay is so busted. Ugh</t>
  </si>
  <si>
    <t>Tuta si Mar Roxas!</t>
  </si>
  <si>
    <t>@angelachacoso Mar Roxas is far dumber than Binay.</t>
  </si>
  <si>
    <t>LP standard bearer Mar Roxas now speaking at Pasay City's Ulat sa Barangay 2016. VP bet Leni Robredo also here. https://t.co/tuYAIlecD8</t>
  </si>
  <si>
    <t>Kingina mo mar roxas shatap!</t>
  </si>
  <si>
    <t>Mar Roxas: "Look at our track record and our character. Character is your guarantee... whether you can trust us." https://t.co/he8vEiiFhJ</t>
  </si>
  <si>
    <t>But treats you expensive steak and wine all the time. RT @kingcrux31: Mar Roxas = your uncle with the never ending kuwentong barbero</t>
  </si>
  <si>
    <t>Kahit sa pre-campaign period commercial, nakakainis si Binay. Urrgh.</t>
  </si>
  <si>
    <t>ikaw pala ung campaign manager ni Binay dito sa cabanatuan pafansign naman hahahaha @jaypeedeleon41 https://t.co/MLWjlVFQ4h</t>
  </si>
  <si>
    <t>2015/11/11 10:16 PHT #trndnl https://t.co/dRwxiUtCOV</t>
  </si>
  <si>
    <t>Mga tanga kayo di nyo ba iniisip na ung perang ninakaw nyang si Mar Roxas ay Dugo at Pawis nyo? Magisip naman kayo!</t>
  </si>
  <si>
    <t>Walang sayang na boto kapag si VP Binay nanalo</t>
  </si>
  <si>
    <t>WAG KANG SANGIL BINAY! HINDI MO PERA AT MAS LALONG HINDI IKAW ANG DAHILAN NG PAGUNLAD*umuunlad nga ba?* NG ATING BANSA!</t>
  </si>
  <si>
    <t>Mar Roxas o Binay? ?????? https://t.co/TEW2IVdVx2</t>
  </si>
  <si>
    <t>RT @nikkosenesio: Angas ng tiga makati may sukli yung voucher wahahahahaha astig mo binay ! Isa kang alamat ! Hahahahaha</t>
  </si>
  <si>
    <t>VP Binay wag kang magbababgo sa pagiging totoo at mapagmalasakit mo! #OnlyBinayPriority4Ps</t>
  </si>
  <si>
    <t>I don't think this battle is between Roxas and Duterte. it should be battle between Defensor and Duterte.</t>
  </si>
  <si>
    <t>Nag iinit ulo kong tuwing nakikita ko si Mar Roxas. Puro kabobohan mga lumalabas sa bunganga. Punyeta! Di ka mananalo. Ulu!</t>
  </si>
  <si>
    <t>#Fight4POE  to give way to Mar Roxas the way he did to Pinoy in 2010. Bayan muna bago sarili POE. https://t.co/VuFtn56lKS</t>
  </si>
  <si>
    <t>@veloso_justine I can't be at peace gyud if it's Roxas. I can trust more on Duterte than I ever can with Roxas. ??</t>
  </si>
  <si>
    <t>MAR ROXAS,  DO NOT GIVE WAY FOR GRACE POE. I AM NOT YOUR BIGGEST FAN, BUT YOU ARE FAR MORE QUALIFIED THAN SHE IS. WAG KANG BIBITAW FOR HER.</t>
  </si>
  <si>
    <t>@imdanielpadilla na wala kay mar roxas</t>
  </si>
  <si>
    <t>Binay pdin iboboto ko eh . But I'm glad he's running for Presidency , kse kung wala si Binay .. Siya yung boboto ko ???? #Duterte2016</t>
  </si>
  <si>
    <t>Omg shoot please not Duterte ?????? #Roxas2016 #Eleksyon2016</t>
  </si>
  <si>
    <t>BINAY The Dark.??</t>
  </si>
  <si>
    <t>@Nikobaua no to peña #BINAYPARIN</t>
  </si>
  <si>
    <t>At least ako alam ko si Mar Roxas ang pinakatamang iboto. Di katulad ng iba, boboto sa iba kasi mamasapano, yolanda, traffic at mrt. ??</t>
  </si>
  <si>
    <t>Here’s why Binay thinks Aquino gov’t has Zapanta’s blood on its hands https://t.co/fVGUAFrLim @VPJojoBinay @noynoyaquino @ofwupdates</t>
  </si>
  <si>
    <t>Si Binay ang may mabuting plano para sa lahat</t>
  </si>
  <si>
    <t>Tanga lang magpapauto sa commercial ni binay</t>
  </si>
  <si>
    <t>: Porke hindi nanalo binoto niyo, nagkadayaan na. Nanay ko nga binoto si Mar Roxas, eh may narinig ba kayo?
PAKSHET!</t>
  </si>
  <si>
    <t>@sheramylabirds dapat si binay</t>
  </si>
  <si>
    <t>Mar Roxas,kusang minaneho ang van papunta sa susunod na destinasyon @TropangMARangal I via @aksyonradyopang https://t.co/SrfLDNePKF</t>
  </si>
  <si>
    <t>Ama mo nanaman punyeta naman grace #PiliPinasDebates2016</t>
  </si>
  <si>
    <t>Salgado points out that 1st Omb decision released when Binay filed his COC for pres. Now this was released days before campaign pd kickoff</t>
  </si>
  <si>
    <t>VIDEO, TALE OF 2 DATA SETS | NEDA cites recovery in E. Visayas, Binay says stats show 2M more poor https://t.co/LM4BOC3aIA | via News 5</t>
  </si>
  <si>
    <t>BATB #YFSFRocks Cara Kendall On PH 2016 Ateneo Only Binay https://t.co/UfpANP51ea</t>
  </si>
  <si>
    <t>Saw Vice Pres Binay in ICM earlier =)))</t>
  </si>
  <si>
    <t>Nako binay wag na kami.  https://t.co/Jdi2ctkQ1a</t>
  </si>
  <si>
    <t>https://t.co/Hzz4Gk3do1</t>
  </si>
  <si>
    <t>#PiliPinas2016 #PHVote #RoxasRobredo #SwitchtoMar</t>
  </si>
  <si>
    <t>"Higit sa lahat hindi ko kayo nanakawan." - Mar Roxas 
Ah. Talaga ba?! ????????????</t>
  </si>
  <si>
    <t>Ang pag-aaral, pinagpapatuloy hindi inaantala dahil sa kahirapan.  #BinayForPresident #Binay2016 #OnlyBinay https://t.co/ftBrSigRC4</t>
  </si>
  <si>
    <t>RT @PhilippineStar: Senator Poe says she is not affected by the "Am-Girl" tag given to her by VP Binay | @hey_marv</t>
  </si>
  <si>
    <t>RT @anti_famewhore: #AFPoll Daniel Padilla endorses Presidential candidate Mar Roxas. What do you think of this?</t>
  </si>
  <si>
    <t>Si Binay sinisiraan ang administrasyong ito! Baka hindi mo alam Binay kasama ka sa administrasyong sinisira mo!</t>
  </si>
  <si>
    <t>#ShowtimeHousemates</t>
  </si>
  <si>
    <t>@abonanoo harsh mo naman kay papa Binay ??</t>
  </si>
  <si>
    <t>Binay wealth: Highest jump when he became 2010 VP  https://t.co/GFHqBIkGNG</t>
  </si>
  <si>
    <t>Remember this when the shit hits the fan. WALANG SISIHAN. Choose wisely while you can. #RoxasRobredo #NoToDuterte https://t.co/FESPk9JRIP</t>
  </si>
  <si>
    <t>“Daang matuwid is saying no to this SSS bill. Daang matuwid is not a cheap political [means to get brownie points]. - Mar Roxas #Brownie?</t>
  </si>
  <si>
    <t>"Tapatin mo ako! Sinong pinagpalit mo sa akin? Sino???"
"Sino pa ba?"
"Hoe don't do it!"
"Only binay."
#RP69fanfic</t>
  </si>
  <si>
    <t>@angie521_g It won't happen. MAR will win and Binay is the runner up. Pagpasok ng campaign sa local diyan na makikita ang LP machinery.</t>
  </si>
  <si>
    <t>Lul binay wala kang mauuto sa TV ad mo.</t>
  </si>
  <si>
    <t>Anong nangyayari? Bakit umabot ng 4 Million ang boto ni Mar Roxas! Goodness! ??????</t>
  </si>
  <si>
    <t>Nkakatawang isipin.. N porket nag comment ako sa isang post about ky Vp. Binay .. About sa parang bkt gnun... https://t.co/5UYcjlFIBi</t>
  </si>
  <si>
    <t>hay naku!!!Binay...</t>
  </si>
  <si>
    <t>Binay, walang planong mag-concede https://t.co/Rpg9DC9zh3</t>
  </si>
  <si>
    <t>Dito sa brgy Cembo, kilala si TDSR Ronald, at maagang nagsisimula sa rota...si VP Binay, kilala din… https://t.co/EGxxpOxkKh</t>
  </si>
  <si>
    <t>Ang self-proclaimed nung advertisement ni Binay -.- Lol</t>
  </si>
  <si>
    <t>BINAY'S PA-FIREWORKS SCARED THE SHT OUT OF EVERYONE IN OUR BLDG!!!!!!! SENSELESS USELESS KAKTAKOT</t>
  </si>
  <si>
    <t>Binay. Roxas. Diyos ko po. Top reasons why I didn't find the will to reactivate my voter's reg this time.@jethlovesyou #gcdriveto60%</t>
  </si>
  <si>
    <t>Binay can't accept the fact that in spite of his machineries, he is still losing this race.</t>
  </si>
  <si>
    <t>Ang utak ni binay ayaw sagutin hahaha</t>
  </si>
  <si>
    <t>Duterte - Miriam - Poe kahit sino jan wag lang si Roxas at Binay. Shut up na lang kayo yan ang gusto ko eh. ?? Sorry!</t>
  </si>
  <si>
    <t>#Binay:  If elected president, Can you break the #CORRUPTION chain? https://t.co/MGsuuIznGf</t>
  </si>
  <si>
    <t>Top 2 si binay sa trending list, mostly from haters hahaha</t>
  </si>
  <si>
    <t>@aryannalovess Si Binay. Hahaha</t>
  </si>
  <si>
    <t>Binay diverted issue to Poe's citizenship when pressed about corruption allegations against him #PiliPinasDebates2016  @PhilippineStar</t>
  </si>
  <si>
    <t>@inahbocsquared We actually don't care sino kunin ni Mar Roxas kasi kay Duterte kami sa pagka Pangulo. Maraming celebrities support Duterte.</t>
  </si>
  <si>
    <t>Binay: We need 'daang malapad at mabilis' https://t.co/OLCrOlJI1s | via ABS-CBN News</t>
  </si>
  <si>
    <t>Mar to Binay: Explain 'overpriced' Makati building: CAVITE – In the wake of the release of a Com... https://t.co/4tOVMa5AOP (via ABS-CBN)</t>
  </si>
  <si>
    <t>Pimentel to Roxas camp: Stop Duterte attacks https://t.co/m4voPLcDvf</t>
  </si>
  <si>
    <t>Reason for Koppu and the earthquake, Pilipinas? Roxas, Binay, Poe and Robredo are vying for the Pres and VP seats. #Delubyo #earthquake</t>
  </si>
  <si>
    <t>Nog-nog</t>
  </si>
  <si>
    <t>Yan si Binay! ????</t>
  </si>
  <si>
    <t>@clarisseeeecu lagi na lang tuwing paglipat ko ng channel si Binay nanaman yung commercial. Ang saya diba. ????</t>
  </si>
  <si>
    <t>Businessman Ed Lacson introducing VP Binay: "Makati is a success story because of good governance” #PHvote</t>
  </si>
  <si>
    <t>Only Binay will bring the end of us all, noooooo....</t>
  </si>
  <si>
    <t>Grace Poe for president para sa magandang pamahalaan. corruption naman ang main probs ng pinas di druga kasi nasa tao lang yan</t>
  </si>
  <si>
    <t>Mar Roxas na Mahangin?! Iba na lang! wag kame! #AyawSaDILAW</t>
  </si>
  <si>
    <t>Yung galit ka sa #mmkofw den ad ni binay.</t>
  </si>
  <si>
    <t>Edi galit na galit ka lalo</t>
  </si>
  <si>
    <t>Mar Roxas now the 2nd place. ????</t>
  </si>
  <si>
    <t>Binay also laments crime and illegal drug problems in the country #VotePH2016</t>
  </si>
  <si>
    <t>Magkano Kaya ginastos ni Mar Roxas and Binay sa Pandaraya? Hmmm.</t>
  </si>
  <si>
    <t>Tangina mo Binay, naiistress ako pag nakikita ko batok mo.</t>
  </si>
  <si>
    <t>After the Duterte rape (not) joke, Binay and Mar attack him while Leni and Poe focus more on women's rights. #BeAngry #NoToHiddenAgendas</t>
  </si>
  <si>
    <t>Binay vows to beef up MSMEs https://t.co/r19VlEQEYo #Manila #News #Asia</t>
  </si>
  <si>
    <t>@edoyarrieta75 Not like that Wharton-bred Mar Roxas whose using the P. I. word during an outburst at Wack Wack is the height of kabastusan</t>
  </si>
  <si>
    <t>@BiFenomeno Fuck Binay... ?? O'nga pala! Who are you rooting for anyway?</t>
  </si>
  <si>
    <t>UNA says Malacañan is laying the foundation for cheating their candidate, Vice-President Jejomar Binay https://t.co/VUxy1nitUa</t>
  </si>
  <si>
    <t>Luh papanong pangalawa si Mar Roxas? ?? #Election2016</t>
  </si>
  <si>
    <t>Mar Binay pakamatay na lang kayo</t>
  </si>
  <si>
    <t>di ko alam kung maaawa ba'ko kay mar roxas oh ano. ??</t>
  </si>
  <si>
    <t>Imbestigasyon sa mga katiwalian ni VP Binay, tinapos na ng senado: Paghanting sa mga 'dummy' nito, nagpapatuloy #RHBreaktime</t>
  </si>
  <si>
    <t>Pumapapel nanaman sa issue si mar roxas nakakapikon ?? kahit sino manalo wag lang siya okay na ko</t>
  </si>
  <si>
    <t>@Cathleeyn kaya naman pala natraffic kami kanina -___- epal ni binay hahaha</t>
  </si>
  <si>
    <t>Wag lang si Poe Roxas and Binay please</t>
  </si>
  <si>
    <t>As of now: #Halalan2016 #Election2016 [Partial &amp;amp; Legit]
Duterte: 13,219,660
Roxas: 7,761,306
Poe: 7,485,077
Binay:4,471,876
MDS: 1,271,232</t>
  </si>
  <si>
    <t>May pink sa balota ng Lola ko. Voter sya ni Duterte pero may nagsabi na kapag may pink sa balota ROXAS daw yung lalabas #DayaanMOVES</t>
  </si>
  <si>
    <t>@Chip2chip2 @supsup010 sample sentence. "I won't vote for a Binay". That simple.</t>
  </si>
  <si>
    <t>Tapos gagawin niyo g Binay si Alden!??? Pucha naman oh. Respeto. #ALDubEBTamangPahahon</t>
  </si>
  <si>
    <t>RT @manila_bulletin: Roxas calls Binay ‘Denial King’ - Read: https://t.co/hbwxtUyW2B #BeFullyInformed https://t.co/P2HmNmFnKf</t>
  </si>
  <si>
    <t>UNA Candidates:</t>
  </si>
  <si>
    <t>Binay: Teachers issue.</t>
  </si>
  <si>
    <t>Alma Moreno on Same Sex Marriage: Its a SIN!</t>
  </si>
  <si>
    <t>Manny Pacquiao on SSM: Mas masahol pa sa hayop ang tao</t>
  </si>
  <si>
    <t>"Sino apec hottie sa pinas?"
"Si binay corrupt na sobrang hottie kaya nasunog."
 ????????????????????????</t>
  </si>
  <si>
    <t>@OmbudsmanPh has affirmed the criminal charges against VP Binay and Mayor Jun Jun Binay for the Makati Carpark project. | via @OmbudsmanPh</t>
  </si>
  <si>
    <t>Nakay binay. #YolandaPH</t>
  </si>
  <si>
    <t>VP Binay goes back to roots for 73rd birthday https://t.co/m1Mo12pJPS https://t.co/LHZHYerbGo</t>
  </si>
  <si>
    <t>All the time I imagined kicking Roxas and Trillanes in the head.</t>
  </si>
  <si>
    <t>Stress relieved.</t>
  </si>
  <si>
    <t>#fullforceaustralia... https://t.co/E2fZjvngcY</t>
  </si>
  <si>
    <t>Si Binay iboboto mo? Pabor ka sa magnanakaw at sinungaling? Pabor ka na lalong magkakagulo ang Pilipinas sa susunod na anim na taon? Fck!</t>
  </si>
  <si>
    <t>Vice Pres. Jejomar Binay, pinakamalaki ang gastos sa TV ads; Rep. Martin Romualdez, nanguna naman sa senatorial candidates</t>
  </si>
  <si>
    <t>@ABSCBNNews Hindi nyo tinitigilan ang mga binay haaa. Grabe kayo! #OnlyBinayPriority4Ps</t>
  </si>
  <si>
    <t>TANGINA NG NOGNOG COMMERCIAL NI BINAY TANGINA MO LUL BAKA MAY NAGAWA KA NAMANG MAAYOS NAMOKA</t>
  </si>
  <si>
    <t>You went Grace Poe when I pulled a Mar Roxas when I was asking about us. #sakit</t>
  </si>
  <si>
    <t>@KentGermarr Yuck! Anak? Eww. Wala akong tatay na Binay ????</t>
  </si>
  <si>
    <t>.senmiriam: Bawat tayo ay may abilidad. Hindi naman isa lang ang matalino, tapos bobo lahat. Pare-pareho lang tayo. #Eleksyon2016</t>
  </si>
  <si>
    <t>Binay: We must listen to INC's explanation via @rapplerdotcom https://t.co/NkJk5rYT4z shut up Binay</t>
  </si>
  <si>
    <t>Trillanes is so busy collecting fake docs &amp;amp; mudslinging that he no longer has time to campaign for himself. DUTERTE TILL THE END</t>
  </si>
  <si>
    <t>jeje ka daw po? — Jeje? Diba VP yun? jeJejomar binay. ?? https://t.co/gQ6XEloECD</t>
  </si>
  <si>
    <t>Ay grabe ang COA oh! GO VP BINAY!!! #OnlyBinay #PHVoteBinay https://t.co/34EJq63rwc</t>
  </si>
  <si>
    <t>mas matakot tayo kung si mar roxas mananalo jsko lord</t>
  </si>
  <si>
    <t>@corramrtnz @naiabananaaa nakarinig ako ng naguusap nung dinadial ko si binay may papatayin daw ng exactong 11:15 charr</t>
  </si>
  <si>
    <t>Grabe kaya... Si Duterte binoto tapos Roxas lumabas... (Okay shut up nalang ako) ???? #PrayForThePhilippines</t>
  </si>
  <si>
    <t>Stress Level: Mar Roxas</t>
  </si>
  <si>
    <t>Hala, Binay naman. Hahaha Di pa raw magcoconcede.</t>
  </si>
  <si>
    <t>#Newsreport VP Binay, tinawag ng Malakanyang na eksperto sa Katiwalian I via @aileentaliping</t>
  </si>
  <si>
    <t>Ngayon ko lang sasabihin to pero kahit bullshit si Binay ang laki ng pinagkaiba ng serbisyo sa Makati kesa dito. Mas may benepisyo sa masa.</t>
  </si>
  <si>
    <t>@chrstllejoy_ naman. Binay boboto ko ??</t>
  </si>
  <si>
    <t>Nognog. Pandak. Laki sa Hirap. Yan si Binay napakasinungaling! https://t.co/YNfuuYfQOZ</t>
  </si>
  <si>
    <t>Did she answer the question? #PiliPinasDebates2016 #PHVOTEPOE</t>
  </si>
  <si>
    <t>RT @shanedessa: Hindi isang Mar Roxas ang makakapigil sakin para suportahan ka. Tandaan mo yan. @imdanielpadilla ?? #tamis #KNtard https://t…</t>
  </si>
  <si>
    <t>As of now: #Halalan2016 #Election2016 [Partial &amp;amp; Official]
Duterte:6,243,526
Poe:3,601,483
Roxas:3,454,782
Binay:2,120,181
MDS:666,997</t>
  </si>
  <si>
    <t>@Digital_Belle @IggyLorenzo_Z So investors are worried Binay will protect local industries? What's wrong with that if it creates equity?</t>
  </si>
  <si>
    <t>Binay lists priorities: cut tax rates, narrow infra gap, lick poverty https://t.co/ezf8w9gNVs https://t.co/wwyBx5XGIg</t>
  </si>
  <si>
    <t>Binay at Escudero, wala raw alyansa; Roxas, iginiit na wala siyang emisaryo kay 'Garci' https://t.co/16jqdZIXn3 | via GMA News</t>
  </si>
  <si>
    <t>Me asked my family kung sino president nila...</t>
  </si>
  <si>
    <t>One for Duterte</t>
  </si>
  <si>
    <t>One for Roxas</t>
  </si>
  <si>
    <t>One for Poe</t>
  </si>
  <si>
    <t>One for Miriam</t>
  </si>
  <si>
    <t>Oh noes ??????</t>
  </si>
  <si>
    <t>@Politiko_Ph @VPJojoBinay @MARoxas hindi pa sya nkaupo alam kong lahat magbabago na.</t>
  </si>
  <si>
    <t>Nangunguna c duterte: 5m+ sumunod c poe:2m+ pangatlo mar:2m+ pang apat binay at huli miriam</t>
  </si>
  <si>
    <t>Hnd pa tapos ang bilang habol mar konti nlng</t>
  </si>
  <si>
    <t>Nagbabayad sa Jeep si Binay</t>
  </si>
  <si>
    <t>Hindi siya nag 1 123.</t>
  </si>
  <si>
    <t>Hayyy naku Binay. #OTWOLBackToYou</t>
  </si>
  <si>
    <t>@sclorrainechyma racist kasi si binay. kaya inaaway niya sarili niya.</t>
  </si>
  <si>
    <t>Binay' Marunong ako mag Laba at mamalansta ' . Hindi nmn maid hanap namin Presidente ng pilipinas ho.</t>
  </si>
  <si>
    <t>@iamjimtolentino https://t.co/rf0gXpitNy Disente si Mar! Galawang Mar Roxas! #AyawSaDILAW #DU30 #DuterteTillTheEnd</t>
  </si>
  <si>
    <t>poll question: iboboto m b si binay?</t>
  </si>
  <si>
    <t>choices: hindi &amp;amp; hinding hindi</t>
  </si>
  <si>
    <t>*failed2sendtweet*</t>
  </si>
  <si>
    <t>what sorcery is this? sayang ung poll hahahaha</t>
  </si>
  <si>
    <t>Oh and wait Mar Roxas is now in second place. #LabanLeni</t>
  </si>
  <si>
    <t>RT @isoolovevicegee: Only Binay, Only Binay ??
Bwhahahahahaha ge.</t>
  </si>
  <si>
    <t>Mar Roxas is the most qualified candidate to be our next president. #RoRo2016 #SwitchtoMar #UndecidedNoMore https://t.co/twMrZhMYm5</t>
  </si>
  <si>
    <t>11:11 MAMUTI SI BINAY KAY LOUY HAHAHHAA</t>
  </si>
  <si>
    <t>Bakit nga ba hindi magrally agaist Binay? https://t.co/dwzbWFR05n</t>
  </si>
  <si>
    <t>Mar Roxas says he is for transparency why then is the palace blocking the Mapasapano reopening the investigation.... https://t.co/DbevdhxBwl</t>
  </si>
  <si>
    <t>And Binay is watching ang waiting while everyone stabs each other ...</t>
  </si>
  <si>
    <t>@huuhnnuuh Yung lola ko, si Binay. :(((</t>
  </si>
  <si>
    <t>wala ka bang pinag aralan ? Binay mukang Uling #NogNogHambog</t>
  </si>
  <si>
    <t>RT @estongreyes: Disqualifying Poe has nothing to do with Mar Roxas - Guanzon https://t.co/4VAffYI13i</t>
  </si>
  <si>
    <t>So let the magic begins for Mar Roxas! Syet wag sana madaya so duterte</t>
  </si>
  <si>
    <t>Ako lang ba naiirita sa ads ni Binay?</t>
  </si>
  <si>
    <t>@jezeilriot hahaha. Vote kang binay sa?</t>
  </si>
  <si>
    <t>Duterte o Binay? Trillanes: Wala akong itutulak, lulunukin ko nalang ang mandate ng tao.</t>
  </si>
  <si>
    <t>Honasan belies crowd at Sinulog booed Binay https://t.co/CdlAJvc6De | via GMA News</t>
  </si>
  <si>
    <t>Wtf !!! Yung Kay Binay at Mar talaga ehh ?????????????????? https://t.co/6GqTmU95Ik</t>
  </si>
  <si>
    <t>WTF VP Binay, galit na galit ka sa traffic. Manalo ka lang aabangan ko gagawin mo sa mga okasyon gaya ng APEC. GOODLUCK.</t>
  </si>
  <si>
    <t>Miriam Santiago ako this election e :/</t>
  </si>
  <si>
    <t>Why didn't you shield your own son from the temptations in Makati? Shame on you!</t>
  </si>
  <si>
    <t>The EQ Post https://t.co/RG3y3m1ZUs</t>
  </si>
  <si>
    <t>Hindi umubra ang panlalandi ni Binay kay Karen Davila #PiliPinasDebates2016</t>
  </si>
  <si>
    <t>Minsan nalang nga ako manood ng TV, puro Binay at Mar pa nakikita ko. 
Kaumay</t>
  </si>
  <si>
    <t>Binay: Ban cases vs candidates a year before polls
Yet they filed a case vs Trillanes... 
Binay, always pro-self
 https://t.co/jgMOawdKYr</t>
  </si>
  <si>
    <t>@magandangbingi @syraulo hahaha hard mo sa ateneo susumbung kita Kay pabebe girl ng NU pati Kay nancy binay</t>
  </si>
  <si>
    <t>RT @Politiko_Ph: Miriam overtakes Mar in RMN polls; Poe-Chiz still at the top</t>
  </si>
  <si>
    <t>https://t.co/Pi8DIZQ4h1</t>
  </si>
  <si>
    <t>@senmiriam @MARoxas @SayChiz @SenGrac…</t>
  </si>
  <si>
    <t>Episode 19- Fangs of the Enemy https://t.co/dZ6tYAlvxU</t>
  </si>
  <si>
    <t>Badtrip talaga tong commercial ni Binay eh ??</t>
  </si>
  <si>
    <t>RT @SabiNiTina: Budol in tandem pala ang Binay-Honasan? Nakupo! ?? https://t.co/KNLRtYVrjY</t>
  </si>
  <si>
    <t>@manila_bulletin Negative issue about kay VP Binay. Hindi na natapos #PHVoteBinay</t>
  </si>
  <si>
    <t>Scary costume ideas: A President Binay costume.</t>
  </si>
  <si>
    <t>[LOCAL NEWS] Poe taunts Binay: 'You wouldn't have been VP without teachers' https://t.co/Ge1cgUWxhW | via SunStar</t>
  </si>
  <si>
    <t>wtf binay!!</t>
  </si>
  <si>
    <t>RT @TeresitaTReyes: @ABSCBNNews @chiarazambrano hoy, Binay, umayos ka. Hindi mo sarili ang daan!</t>
  </si>
  <si>
    <t>that bakit kung sino pang nognog and pandak.hahahaha nayswan binay mananalo ka swear.</t>
  </si>
  <si>
    <t>"@letmeaskyouall: 372. naniniwala ka bang nandaya si Mar Roxas?" malay ko. Si God lang ang nakakaalam.</t>
  </si>
  <si>
    <t>and she also said that if mar roxas wins, pnoy will be immune from any lawsuit same goes for poe, in my opinion</t>
  </si>
  <si>
    <t>@annamarieeeeep @Paufeeeee @cndr_rella okay anjan na asawa ni binay. Si mrs. Pandak. Tulog na tayo!!!</t>
  </si>
  <si>
    <t>#1Negros4MarLeni ? OMG, 1 Negro ang boboto kila Mar &amp;amp; Leni? Si Binay ba yan? Charaught!</t>
  </si>
  <si>
    <t>@ryanangnews5 @News5AKSYON eh anong gusto mung gamitin nila? Jusko!</t>
  </si>
  <si>
    <t>iwanan mo nga muna yang Pulitika Binay nang makatulong ka naman</t>
  </si>
  <si>
    <t>RT @Politiko_Ph: Binay says he and Tatad are friends. So what?</t>
  </si>
  <si>
    <t>https://t.co/UlgYphthVm</t>
  </si>
  <si>
    <t>prof: "mar, what is the powerhouse of the cell?"
mar roxas: "m....m...mi-....matuwid na daan"</t>
  </si>
  <si>
    <t>RT @mchreyesss: Just because you're a Solid fan of DJ, doesn't mean that you have to vote Mar Roxas. ??I'm not against any politician but PL…</t>
  </si>
  <si>
    <t>Kahit ilang libong sako ng sibuyas pa ang buhatin ni Mar Roxas, hindi ko parin siya iboboto at malakas kutob ko na hindi siya mananalo.</t>
  </si>
  <si>
    <t>@ernestrameljr @MARoxas lapid, If remember correctly, stood by disgraced ex pres GMA when PNOy and Mar were opposing her. Anyare?</t>
  </si>
  <si>
    <t>ERAP, ENRILE TIYAK NA BA ANG SUPORTA KAY BINAY? @jv_arcena @Luchitweet... https://t.co/c8jMmcwD08 (via @News5E) #OnlyInThePhilippines</t>
  </si>
  <si>
    <t>"@TheKimWilhelm_: #PagnanaloSiMar edi talo si Binay! Yun lang yun. ??" ??</t>
  </si>
  <si>
    <t>Kapikon Campaign Ads ni Mar Roxas at Binay, di ko talaga kayo boboto tse</t>
  </si>
  <si>
    <t>@anglmrz shoes! Hahahahaha kuware pang si binay ate nagawa ko na yan hahahahaha</t>
  </si>
  <si>
    <t>Kapag napantayan ni Mar Roxas ang boto nila Duterte or Miriam D. Santiago magdasal dasal na tayo ???? #PrayForPhilippines</t>
  </si>
  <si>
    <t>@iamdomokent kasalanan yan ni binay. dejk ??</t>
  </si>
  <si>
    <t>I think Mar's call for "unity" worked. Supporters of Poe, Duterte, Binay, &amp;amp; Miriam are all united against that flagrant stunt you pulled. ??</t>
  </si>
  <si>
    <t>One #Binay supporter sent me a message thru Facebook. Just can't wrap my head around how stupid these people are. https://t.co/nt5dC5YJuy</t>
  </si>
  <si>
    <t>Kay Mar Tayo.  All the gains of Daang Matuwid will be put to waste with TraPoe there. https://t.co/gwDWoLc1Hx</t>
  </si>
  <si>
    <t>Hindi niyo alam kung ga'no ako kasaya na wala ng political ads. Hindi na ako ma-LSS sa Only Binay.</t>
  </si>
  <si>
    <t>RT @ilda_talk: A reminder: Sec. Mar Roxas character exposed in interview with CNN's Andrew Stevens at #YolandaPH disaster site: https://t.c…</t>
  </si>
  <si>
    <t>S: Ano gusto mo sa lalaki?
A: Nognog, pandak at laki sa hirap.
Peste, nakakLSS yung endorsemnet ni Binay. -_-</t>
  </si>
  <si>
    <t>@ABSCBNNews How about Binay using the funds for OVP...pare pareho lang na magnanakaw sa kampanya nag iingay pa?</t>
  </si>
  <si>
    <t>Pero atleast si duterte ang nangunguni hindi si binay or si roxas.</t>
  </si>
  <si>
    <t>Nakakayamot mga ads nila Binay &amp;amp; Mar amp.</t>
  </si>
  <si>
    <t>Are the Romualdezes supporting Binay in 2016? https://t.co/66JGM9jUdJ | via Rappler</t>
  </si>
  <si>
    <t>The reason why Mar Roxas is in the 4th Rank in Vote Results because of PCOS Machine. Buti nalang nacheck ko muna ung paper ko kuny may pink.</t>
  </si>
  <si>
    <t>this open Letter for binay's Latest paid ad is so spot on! @ Bintawan… https://t.co/TM1vbAsFMO</t>
  </si>
  <si>
    <t>Nkksama lng po tlga ng loob @MARoxas.tulungan nu nman po kmi Mr.Mar Roxas n bka mbgo ni Pnoy ang desisyon nya pra s SSA Pension Hike</t>
  </si>
  <si>
    <t>Baaaaw jusko MAR ROXAS LAGAS PA PLEASE ???????????????????????????????????????????? https://t.co/qdNu4ONQCi</t>
  </si>
  <si>
    <t>Nabubuwisit talaga ako kapag napapanonood ko ung commercial ni Binay. Hahahaha! #ALDUB15thWeeksary</t>
  </si>
  <si>
    <t>wala ng libre binay lelang mo hays</t>
  </si>
  <si>
    <t>@royaltrid ROXAS - NAKAYELLOW KASI DUWAG SYA, TAKOT SA SUNTUKAN, DAANG MATUWID PERO DI NYA MADAAN ANG DICK NYA KAY KORINA PAG NAKATUWAD NA</t>
  </si>
  <si>
    <t>@HornyArcher roxas, roxas, roxas! Kahit sino wag lang si duterte o binay lol</t>
  </si>
  <si>
    <t>@LovelinessAlma Miss Alma, sino ba mas pogi? Si Binay o si PNoy?</t>
  </si>
  <si>
    <t>PPCRV-KBP Election 2016 count</t>
  </si>
  <si>
    <t>0.09% of all votes</t>
  </si>
  <si>
    <t>President</t>
  </si>
  <si>
    <t>VP</t>
  </si>
  <si>
    <t>1. Marcos</t>
  </si>
  <si>
    <t>2. Robredo</t>
  </si>
  <si>
    <t>3. Escudero</t>
  </si>
  <si>
    <t>11:11 Only Binay???? lol</t>
  </si>
  <si>
    <t>"Binay not feeling any pressure after SC allowed Poe to run for president."
"Sir, ano na po plano nio?"
Binay: https://t.co/EVllD77o3S</t>
  </si>
  <si>
    <t>“I’m still hoping up to the last minute, until Election Day, I will still be considered by the President” #Binay . https://t.co/pPqYWBSw4X</t>
  </si>
  <si>
    <t>@adjogui Luh. Hindi. ?? Binay ka, binay? ??</t>
  </si>
  <si>
    <t>anyare mar roxas?</t>
  </si>
  <si>
    <t>Bawal daw si binay sa quiapo, baka sya daw ang punasan nyahaha</t>
  </si>
  <si>
    <t>#DayaangDILAW ang kapal ng mukha mo Mar Roxas.. Wag kang garapal. Hayaan mong taong bayan ang mag desisyon!</t>
  </si>
  <si>
    <t>TANGINA MO BINAY! Panira ka ng mood NOGNOG KA TALAGA</t>
  </si>
  <si>
    <t>Ayaw ko pa rin kay Binay!! Kayo, sino pangulo niyo?</t>
  </si>
  <si>
    <t>HOHOHOHOHO. Nognog, pandak, laki sa hirap... yan si BINAY. HAHAHAHAHAHAHHAHA https://t.co/ZklScj5mRR</t>
  </si>
  <si>
    <t>Naging kulay Binay ang tinapay. #ALDubEBTamangPanahon</t>
  </si>
  <si>
    <t>Two days after the election, Vice President Jejomar Binay returns to Cebu #cebuvote2016 #BilangPilipino https://t.co/6Oby0CyN7r</t>
  </si>
  <si>
    <t>Puro mukha ni binay hahah laptrip.?? #NognogHambog</t>
  </si>
  <si>
    <t>Go, Poe, hack away at Binay's votes. https://t.co/t0zrrJa8Ur</t>
  </si>
  <si>
    <t>@twitnigab I believe Blue Ribbon subcommittee ang nag-imbestiga ng kay Binay. Sa public services si Sen. Poe.</t>
  </si>
  <si>
    <t>Watch: Grace Poe Supporters Protest for Not Receiving P500 Incentive as Promised to Them (Video) | Taho News https://t.co/LJpPIiQdyb</t>
  </si>
  <si>
    <t>It will be a very tough 2016 till the next presidential election if not Miriam or Duterte will be our leader. #sadlife</t>
  </si>
  <si>
    <t>Haha pag si duterte na presidente wala ng AASA!!! ???? https://t.co/AAAkpIN2qg</t>
  </si>
  <si>
    <t>Yes, big chance na si Duterte to. But if that happens, si Poe or Mar ang magiging presidente if ever. Tsk, but no! ?? https://t.co/BSW6xNJ5ir</t>
  </si>
  <si>
    <t>Binay: Kailangan ng gobyerno na hindi naninisi, hindi nalilito. @PhilippineStar</t>
  </si>
  <si>
    <t>Oo Binay pandak ka at nognog at maraming nagawa MULA SA PERA NG BAYAN. KAYA WALA KAMING UTANG NA LOOB SA 'YO!!!</t>
  </si>
  <si>
    <t>Mar Roxas!! Patulog nga!!! #LaglagBala #NAIATanimBala https://t.co/UCdVZfyX2e</t>
  </si>
  <si>
    <t>I missed that. Did you hear Dindo talk about the 22% soft votes? President could be Duterte , Poe or Binay.   https://t.co/tVD9PbnUCN</t>
  </si>
  <si>
    <t>Binay: Delay in construction of houses for Yolanda victims not fault of NHA but DBM, which has not released funds 
#PHvote</t>
  </si>
  <si>
    <t>Ugh. Binay. Stop. #PiliPinasDebates2016</t>
  </si>
  <si>
    <t>RT @cocoy: Grace Poe is... Afraid? Very afraid?  https://t.co/KtULJGSdnS</t>
  </si>
  <si>
    <t>Shocks! Miriam ano ba?! Di ko matanggap na mas mataas sayo si binay,roxas at poe. Ganyan nba talaga ka bulag mga botante?</t>
  </si>
  <si>
    <t>Poe, handang harapin ang 3 kaso sa Comelec; Roxas, Binay dumistansya
Todo depensa si Sen. Grace Poe laban sa... https://t.co/BDMGp7O3WT</t>
  </si>
  <si>
    <t>#ElClasico Ateneo #AintNoOther4thImpact Only Binay https://t.co/UfpANP51ea</t>
  </si>
  <si>
    <t>Thank you everyone for joining the</t>
  </si>
  <si>
    <t>TSM Quezon Province Unity Walk for Mar &amp;amp; Leni.</t>
  </si>
  <si>
    <t>#RoxasRobredo https://t.co/1uqxIsDyoS</t>
  </si>
  <si>
    <t>RT @Politiko_Ph: Typhoon Ondoy survivor appears on Mar Roxas political ad | https://t.co/A0OIQsCGWE</t>
  </si>
  <si>
    <t>Nakakaasar yung advertise ni Binay napakaplastic amp</t>
  </si>
  <si>
    <t>"@Mrjysla: HAHAHAHAHAHAHAHAHA Patola ?? https://t.co/xsIqOWoZWc" HAHAHA si Binay amputa.??????</t>
  </si>
  <si>
    <t>Imagine: a debate between Trump, Dr. Ben Carson, VP Jojo Binay &amp;amp; Sen. Grace Poe? @iwriteasiwrite @raggster @adriancuenca @ArbetBernardo</t>
  </si>
  <si>
    <t>Yes, I believe that Mar Roxas was quoted out of context... The context being an assumption that people were up to no good.</t>
  </si>
  <si>
    <t>Binay: Poverty no reason to die from sickness #PiliPinasDebates2016  https://t.co/A4mZkvedSH https://t.co/r62lg4A2mR</t>
  </si>
  <si>
    <t>Nakakapuntangina talaga yung commercial ni mar roxas ????????</t>
  </si>
  <si>
    <t>Nagkaka-dayaan na! Bakit mas maputi si Binay kay Roxas?! Hahahahahaha ???? https://t.co/yk2yrIsxfG</t>
  </si>
  <si>
    <t>Nognog. Pandak. Laki sa hirap.
Pero di tulad ng iba, 
Paulit-ulit ang commercial.
YAN SI BINAY. ????????</t>
  </si>
  <si>
    <t>Puta ngayon lang ako nakapag check ng twitter. Bakit ang layo ni Binay ?? una pa si Roxas.</t>
  </si>
  <si>
    <t>BOBO LANG ANG BOBOTO KAY MAR ROXAS!!! https://t.co/t6X5mG3UDT</t>
  </si>
  <si>
    <t>I'm not rooting for mar roxas pero hindi ba sobra ung mga nababasa kong about sa kanya? These people, for me, are worse than Mar. Wakeup ppl</t>
  </si>
  <si>
    <t>@cfherrera_mst @pinoymommy @pinoy_daddy @Wenchie318 kasama  iyong pinsan ko sa kaso, si  Monsour del Rosario, he &amp;amp; I dont agree on Binay</t>
  </si>
  <si>
    <t>Nancy Binay biased</t>
  </si>
  <si>
    <t>Chiz shld give way to a Roxas/Poe ticket. He owes us big time for endorsing Binay in 2010.</t>
  </si>
  <si>
    <t>RT @cocoy: Sen Grace Poe is running for President. Her husband is still American. So he hasn't  renounced. Why not?  https://t.co/7RkDq8FFrk</t>
  </si>
  <si>
    <t>@inquirerdotnet @NCorralesINQ Hindi nman dapat katakutan si binay ee. Si duterte dapat katakutan. Kasi pumapatay sya. #PHVoteBinay</t>
  </si>
  <si>
    <t>ready to "Meet the Presidentiables: Mar Roxas" ?? #skyline @ The Manila Polo Club https://t.co/xbNkfBACtW</t>
  </si>
  <si>
    <t>Ikaw Na Ba: Panayam kay Mar Roxas (Ikalawang Bahagi) https://t.co/t8idn1jlNa https://t.co/A6IsMuGZvj</t>
  </si>
  <si>
    <t>@maltiq Mar Roxas is Dying to be a president!nakakasuka</t>
  </si>
  <si>
    <t>Sen. Alan Peter Cayetano on Friday accused Malacañang and the camps of presidential candidates Manuel “Mar” Roxas... https://t.co/vtnkoUQyiC</t>
  </si>
  <si>
    <t>Binay camp sees ‘moral victory’ in SC decision https://t.co/fEUqXelLar https://t.co/nXPY57wiHH</t>
  </si>
  <si>
    <t>Mom, from Duterte to Poe. 
Sabi ko wag na lang siyang mag vote ng president. Hahahhah</t>
  </si>
  <si>
    <t>RT @InquirerBiz: Investors wary of a #Binay win–EIU</t>
  </si>
  <si>
    <t>https://t.co/5rSDis51pp | @BenArnolddeVera #VotePH2016 https://t.co/EMoPRvm1IY</t>
  </si>
  <si>
    <t>Miriam: Show me what you got.</t>
  </si>
  <si>
    <t>Binay: Here's my croc.</t>
  </si>
  <si>
    <t>TG Guingona: Ayaw ko sa buwaya! #RP69fanfic</t>
  </si>
  <si>
    <t>Mar Roxas to self-destruct in 3...2...1....</t>
  </si>
  <si>
    <t>Nakakainis yung patalastas ni binay</t>
  </si>
  <si>
    <t>Dapat si MAR ROXAS talaga dapat ang pang 5th eh !!! ?????????????????? https://t.co/IEPBrA6W1f</t>
  </si>
  <si>
    <t>LSS nanaman sa #OnlyBinay ni VP Binay hihihi~</t>
  </si>
  <si>
    <t>nognog pandak yan si binay</t>
  </si>
  <si>
    <t>"Bahala kayo sa buhay niyo." 
- Mar Roxas
#2YearsAfter https://t.co/KbSMeh4SGE</t>
  </si>
  <si>
    <t>What Roxas, Poe, Binay, Duterte, Señeres are saying about PNoy's SSS veto https://t.co/NgfDUwBM8X https://t.co/zVpuRJAjnP</t>
  </si>
  <si>
    <t>Si Binay third party. Grabe.. mangaagaw. ?? #PiliPinasDebates2016</t>
  </si>
  <si>
    <t>Wtf puro promises si Mar an binay #PiliPinasDebates2016</t>
  </si>
  <si>
    <t>RT @Politiko_Ph: Binay turns 73. What’s his birthday wish? | https://t.co/5NAI4t7yoa @noynoyaquino @VPJojoBinay @nancybinay #Politiko2016</t>
  </si>
  <si>
    <t>Dahil kay binay, walang aircon. Loljk ????</t>
  </si>
  <si>
    <t>Mar Roxas can you just fucking shut up? Puro ka paninira, nakakarindi kana puñetera</t>
  </si>
  <si>
    <t>NOG NOG, PANDAK LAKE SA HIRAP YAN SI BINAY !!</t>
  </si>
  <si>
    <t>Handa na ang entablado pra sa miting de avance ni LP pres'l bet Mar Roxas mamayang hapon. | @kev_manalo https://t.co/Hv7wLPx3kb #Halalan2016</t>
  </si>
  <si>
    <t>ok so pumunta si binay dito samin kanina. luh</t>
  </si>
  <si>
    <t>desperado ng manalo si mar roxas, nakikipag alliance na HAHAHAHAHA</t>
  </si>
  <si>
    <t>Langhap sarap ka Binay ah? Galing diskarte ka talaga ah?</t>
  </si>
  <si>
    <t>Tapos ang ads puro mar roxas nako po kung di kaba nmn snadyang pagkakataon BAHID PULiTiKA tatak #ABSCBNIRRESPONSIBLE https://t.co/AA2qq1ndSr</t>
  </si>
  <si>
    <t>If duterte or Miriam wins, let's celebrate. If Poe wins, let's be contented. If mar or binay, magwala na tayo! 
PH VOTE DUTERTE</t>
  </si>
  <si>
    <t>Binay said Pnoy admin a lost  opportunity.Thats true a lost opportunity for grafters and plunderers..</t>
  </si>
  <si>
    <t>kung si leni man ang mananalo o kung sino man, sana hanggang huli kakampi nila ang presidente. hindi kagaya ni pnoy at binay na puro sisihan</t>
  </si>
  <si>
    <t>" Wala po kaming kinalaman Jan. " - Grace Poe 
WAG POE ako</t>
  </si>
  <si>
    <t>binay wer's ur son? heyyy</t>
  </si>
  <si>
    <t>Binay, Grace, Mar top TV ad spenders in 2015: Nielsen #Halalan2016 https://t.co/jsExGLIruj | via ABS-CBN News</t>
  </si>
  <si>
    <t>Just saw it. "Mar claims he has no dough for Binay 'attack ads' - Politiko https://t.co/AHPcOCEo8a</t>
  </si>
  <si>
    <t>Mas gusto raw na maging presidente ni trillanes si binay kaysa kay duterte. Shame on you! #IkawNaBa #DZMM</t>
  </si>
  <si>
    <t>@ABSCBNNews  Dayaan nyung mabuti c Duterte ha? Para mananalo c Mar Roxas , asawa ni Madamme Korina. May Pinapanigan talaga...????????</t>
  </si>
  <si>
    <t>@ForeverFavoreed sorry na ??ung mga nabasa ko kasi si Binay naman... Hayyyy pero let's not lose hope.</t>
  </si>
  <si>
    <t>RT @Joseph_Morong: Petitioner Atty. Estrella Elamparo does not object to consolidation of cases vs Grace Poe @gmanews</t>
  </si>
  <si>
    <t>UST: Binay has no record of a degree in the University https://t.co/Li16B9O7ev via kickerdaily #Duterte https://t.co/bDUYcDvzY1</t>
  </si>
  <si>
    <t>@mrsunlawyer GISING NA MGA TAGA-MAKATI! Mahaba na masyado ang tulog nyo sa bangungot na dala ng mga Binay.</t>
  </si>
  <si>
    <t>RT @ABSCBNNews: 'Don't cheapen the presidency,' Duterte tells Poe's camp #Halalan2016 https://t.co/WPKJP46poe https://t.co/rUnRWUqLO8</t>
  </si>
  <si>
    <t>oha oha, mar! Hawakan mo nga tenga ni binay. luh, wala ka pala eh bakala ka pala eh.</t>
  </si>
  <si>
    <t>@manila_bulletin Kahit saan may mga negative issue si VP Binay. Bat puro negative? Marami nman syang nagawa sa atin bansa haaa. #PHVoteBinay</t>
  </si>
  <si>
    <t>If presidential candidates were pokemons:</t>
  </si>
  <si>
    <t>Duterte:rayquaza</t>
  </si>
  <si>
    <t>Poe: snorlax</t>
  </si>
  <si>
    <t>Santiago: charmander</t>
  </si>
  <si>
    <t>Binay:diglett</t>
  </si>
  <si>
    <t>Mar:meowth</t>
  </si>
  <si>
    <t>Madugang ka pa Binay. Where is your delikadesa?</t>
  </si>
  <si>
    <t>Either Duterte,Miriam, or Poe will be our president. (But Im more on Poe's side)</t>
  </si>
  <si>
    <t>ayan nanaman si Binay ugghhh</t>
  </si>
  <si>
    <t>Definitely not voting anybody who supports Enrile/Binay.</t>
  </si>
  <si>
    <t>Binay using Marcos's arguments to discredit Duterte. May loser alliance. Let's defend the real winners! #DearPRESIDENTDigong #ProtectVPLeni</t>
  </si>
  <si>
    <t>"Higit sa lahat, di ko kayo nanakawan." - Mar Roxas
Tss. Hahahahhahahahahaha</t>
  </si>
  <si>
    <t>inb4 audiosurf of mar roxas jingle https://t.co/hXgsat2Nru</t>
  </si>
  <si>
    <t>The poor of #Makati needed and still needs socialized housing. What did #Binay build for them? A P2.2B 11-storey parking bldg!</t>
  </si>
  <si>
    <t>nakakabwisit tong commercial ni Mar Roxas.</t>
  </si>
  <si>
    <t>ulol mar wag kame</t>
  </si>
  <si>
    <t>[NATION] PANOORIN: Sagot ni VP Binay sa mga akusasyon https://t.co/g0jMFe0hdc | via ABS-CBN News</t>
  </si>
  <si>
    <t>#HalalanResults aantayin ko na maging 20m kay duterte tapos 7m lang kay roxas tapos matutulog na ako??????</t>
  </si>
  <si>
    <t>Comelec chief belies report of Duterte-to-Roxas switch in VCM testing | https://t.co/MoLgayZOEL #DUTERTECAYETANO</t>
  </si>
  <si>
    <t>Binay umupak kay PNoy:  Nakakahiya wala siyang nagawa: MULING inupakan ni UNA presidential candidate Vice Pres... https://t.co/acAZ9ZHhWl</t>
  </si>
  <si>
    <t>Roxas looked defeated @ presscon, admits he can't beat Duterte. Poe sounds equally resigned to defeat. https://t.co/hWnI7FGzKo</t>
  </si>
  <si>
    <t>Some of my cousins, aunts and uncles in Manila are for Roxas. They are even insulting and discrediting Duterte... Bye ... D-Bags... ????</t>
  </si>
  <si>
    <t>Natutulig na talaga ko dito sa patalastas ni Binay eh!!!!</t>
  </si>
  <si>
    <t>Si Binay ang lalaban sa kahirapan.</t>
  </si>
  <si>
    <t>Echuesera naman tong si Mar Roxas! Duling</t>
  </si>
  <si>
    <t>1/2 Nov. 9: On @tvpatrol, saw tv ads of Grace Poe, Francis Tolentino, Jojo Binay, Alan Cayetano, Mar Roxas  #epalwatch</t>
  </si>
  <si>
    <t>Isa pala ako sa SILENT SUPPORTER nila MAR ROXAS &amp;amp; LENI ROBREDO!</t>
  </si>
  <si>
    <t>Basagin na ang katahimikan at ipaglaban ang... https://t.co/3kJyWf4pt6</t>
  </si>
  <si>
    <t>San Juan City Mayor Guia Gomez inindorso si 2016 Presidential candidate Mar Roxas @MARoxas @UNTVLife</t>
  </si>
  <si>
    <t>Wag ka lang manalo Binay, nakatulong kana sa pilipinas</t>
  </si>
  <si>
    <t>Digong on Binay woes: He brought it on himself https://t.co/xqcBrNqphh</t>
  </si>
  <si>
    <t>VP Binay seeks speedy ‘Yolanda’ rehab https://t.co/yoPiSW9kTr</t>
  </si>
  <si>
    <t>Binay: Poverty, not corruption, is PH’s ‘moral problem’ https://t.co/lAxcp8N2uD I MJcayabyabINQ https://t.co/U6DGxoEsT7</t>
  </si>
  <si>
    <t>Mar Roxas-Allan Cayetano? ?????? https://t.co/Z0YJx7RwF3</t>
  </si>
  <si>
    <t>okay, may nag aalok samin ng P1,000 para iboto daw namin si Binay. Wtf. Kakapal ng mukha! ????</t>
  </si>
  <si>
    <t>Nakakahiya Sir Mar Roxas. Ano ba yan. ?? https://t.co/DSmxMMVPzj</t>
  </si>
  <si>
    <t>But then again, he's still the most deserving among the guys out there. Not Binay. Not Poe. Not Duterte. Not even Miriam. #WantedPresident</t>
  </si>
  <si>
    <t>Mas gugustuhin ko pa si JoJo Binay kesa kay sandro. Gwapo nga wala naman manners hahaa! #LabanLeni #Halalan2016</t>
  </si>
  <si>
    <t>YOU ARE SHOWING HOW DESPERATE YOU ARE MAR ROXAS, SHAME ON YOU. #AyawSaDILAW</t>
  </si>
  <si>
    <t>From ?? to ?? mood change real quick. Thanks talaga to the commercial of mar roxas and vp binay. Makes me want to turn off the television.</t>
  </si>
  <si>
    <t>Binay can solve our problems...</t>
  </si>
  <si>
    <t>Tatakbo na si Duterte, matutuwa na naman si Binay! Hahahahaha</t>
  </si>
  <si>
    <t>What the F***! Wala na bang ibang nangyayari sa Pilipinas kundi tungkol kay Duterte? Wala ng ibang reports? Ganyan na ba talaga kadesperado?</t>
  </si>
  <si>
    <t>TOP STORY: VP #Binay taps Puno as campaign adviser</t>
  </si>
  <si>
    <t>https://t.co/iYjwe6Cub6 | @gilcabacungan #VotePH2016 https://t.co/l433lnlJRK</t>
  </si>
  <si>
    <t>sia si #Binay na din iboboto ko  ..</t>
  </si>
  <si>
    <t>Parang si Binay lang, kung walang itinatago, walang dapat ikatakot. https://t.co/stQQQ1dbtr</t>
  </si>
  <si>
    <t>RT @teroristard: Pero kahit ayoko na mag endorse si Danyel ng pulitiko. Ays na yang si Mar Roxas, kesa naman kay Binay. Punyeta. ??</t>
  </si>
  <si>
    <t>Sinong pulitiko ang sobrang bobo matatawa ka na lang sa hitsura?</t>
  </si>
  <si>
    <t>Sino pa? Si Jejomar Binay!</t>
  </si>
  <si>
    <t>Gitabangan nilas Binay coz naa siyay chance to win the election. He's still good unlike Mar Roxas, Binay helps poor pips tho</t>
  </si>
  <si>
    <t>AMLC is being used as a tool to try and demolish the presidential bid of VP Binay.Absolutely scandalous that they missed  out on $81M heist</t>
  </si>
  <si>
    <t>What's The #NoToBinay #Binay Dynasty stand on alleged Makati corruption scandals? https://t.co/vrUzGTKkmw</t>
  </si>
  <si>
    <t>Scary Halloween story. Mananalo si Binay. #halloween2015</t>
  </si>
  <si>
    <t>Expectation : Rank 2 si Grace Poe/ Sen. Miriam</t>
  </si>
  <si>
    <t>Reality : Rank 2 Mar Roxas</t>
  </si>
  <si>
    <t>patay! may nasesense na akong SOMETHING! #DayaangDILAW</t>
  </si>
  <si>
    <t>Binay: Businessmen expect stability. Allegations must be substantiated by evidence. There must be due process</t>
  </si>
  <si>
    <t>May bagong ad na naman si binay. Nababadtrip ko pag nakikita ko sya sa tv.</t>
  </si>
  <si>
    <t>Yung crush ko parang si Binay lang, Nung nakita ko siya wala na akong ibang MAKITA.</t>
  </si>
  <si>
    <t>Nognog pandak laki sa hirap yan si binay di tulad ng iba sabog sa kabog lol #SolidAronatics</t>
  </si>
  <si>
    <t>@gelareads tangina ng PLDT eh pakyu sila sama sila ni Mar Roxas</t>
  </si>
  <si>
    <t>BURNED, Mar Roxas https://t.co/tNoxRYTqhS</t>
  </si>
  <si>
    <t>Binay camp: LP using P100-B BUB fund for campaign https://t.co/EFze6RvAiv... https://t.co/OlixajcKOJ</t>
  </si>
  <si>
    <t>Dark ages ahead: Mar says PH is doomed if Binay wins https://t.co/UgnHH02EnR @MARoxas @LiberalPH @VPJojoBinay https://t.co/HrfRW7QOfJ</t>
  </si>
  <si>
    <t>As of now: #Halalan2016 #Election2016 [Partial &amp;amp; Legit]
Duterte: 12,051,853
Roxas: 6,861,153
Poe: 6,825,103
Binay:4,074,465
MDS: 1,208,281</t>
  </si>
  <si>
    <t>Ako: Ako si Mae, palaging umaasa sa pangakong hindi natutupad. 
(Si Mar Roxas biglang sumingit. )
Mar: Paano na... https://t.co/EOmknTSKIc</t>
  </si>
  <si>
    <t>Duterte - 127829</t>
  </si>
  <si>
    <t>Roxas - 93363</t>
  </si>
  <si>
    <t>Poe - 78742</t>
  </si>
  <si>
    <t>Binay - 54269</t>
  </si>
  <si>
    <t>Defensor - 15333</t>
  </si>
  <si>
    <t>Grace, Chiz back on top; Binay falls 10 points to 2nd - Manila Bulletin https://t.co/48ntnolTWG</t>
  </si>
  <si>
    <t>Pagmumuka plang ni mar roxas nkakabadtrip na..</t>
  </si>
  <si>
    <t>Manalo ka man Mar Roxas, hindi dahil sa kagustuhan nmin kung di dahil sa pagiging despirado mo at ng mga kaalyado mo na mandaya! ??</t>
  </si>
  <si>
    <t>BINAY. Yes or no? Ugh.</t>
  </si>
  <si>
    <t>I am Angry - Binay: P1-B pre-campaign spending a ‘non-issue’ via rapplerdotcom https://t.co/j1FT4dAzn4</t>
  </si>
  <si>
    <t>Why don't you withdraw your candidacy Mar Roxas.</t>
  </si>
  <si>
    <t>#DesperateMar #DU30forPresident2016</t>
  </si>
  <si>
    <t>Kamay ni Daniel at Korina "L" yung kay Mar at Kath "J". Jejomar Binay? Hahahaahahahahaa  https://t.co/4NgNwo1IoZ</t>
  </si>
  <si>
    <t>Huwag matakot kay Mayor Du30, matakot kayo pag kay Mar Roxas mapunta ang bilang ng boto ninyo kahit hindi naman siya ang ibinoto ninyo. ??</t>
  </si>
  <si>
    <t>THERE’S NO STOPPING BINAY NOW: No matter how powerful media owners may try to (see https://t.co/I2o2fRK5bb       )</t>
  </si>
  <si>
    <t>Nakakabv ung campaign ad ni Binay na sinasabi ung mga nagawa niyang mabuti... Bakit di niyo pakita ung totoong nagawa mo sa bayan? ??</t>
  </si>
  <si>
    <t>DAGUPAN CITY -- A month after Binay issued the dare to rivals to sign the waiver on bank accounts, not one took heed https://t.co/MutI2PkErj</t>
  </si>
  <si>
    <t>RT @TropangMARangal: Katatapos po ng presscon at multi-sectoral meeting na dinaluhan ni Mar Roxas sa Dagupan https://t.co/c6zCRkrbc6</t>
  </si>
  <si>
    <t>May malaking chance na madadaya si Duterte. Mar Roxas, Leni Robredo and LP will do everything. Let us pray for our country. #PHVoteDuterte</t>
  </si>
  <si>
    <t>Pandak. Nognog. Laki sa dilim. Only Binay will bring Philippines in Hell ?? Hahahaha. Kaibigan ng China 'yan eh. Laka MakaChina.</t>
  </si>
  <si>
    <t>Binay repeats he believes PDAF is good in concept, only problem was implementation. He wants lawmakers to be able to assist constituents.</t>
  </si>
  <si>
    <t>Matuto din po sana kayong mag Hakot POE ng basura.What an irresponsible Leader,mygad? #hakotbasuraPOE #PHVoteDuterte https://t.co/2iSCUWIEX9</t>
  </si>
  <si>
    <t>Hahahahaha binay ??????</t>
  </si>
  <si>
    <t>Mas mabuti na yung pabebe (Duterte) kesa sa makapal ang mukha (Binay). Kung Duterte - Santiago sana ang tandem. Sayang. Mahahati ang boto.</t>
  </si>
  <si>
    <t>But i feel so abused with these tons of Mar Roxas advertisement!??????</t>
  </si>
  <si>
    <t>I knew it. Hope this is the end of one Binay. Many more to go... https://t.co/HC4hDJyNBx</t>
  </si>
  <si>
    <t>@ABSCBNNews you don't fool us with this count. Maniwala pa akong close and vote count ni Duterte at Poe pero si Mar? #Halalan2016</t>
  </si>
  <si>
    <t>Wow! I can't wait to see Binay fight against himself! http://t.co/ptJcOo2srs</t>
  </si>
  <si>
    <t>Wtf. Nung si Duterte ang nangunguna sa survey puro siya tinitira ng LP. Ngayong si Binay ang nangunguna sya naman ang tinitira. #Napakarumi</t>
  </si>
  <si>
    <t>Ramdam ko ang sakit sa damdamin ng mga totoong naniniwala kay Mar Roxas na nagpagod, naghirap para sa kampanya. Socmed minions not included.</t>
  </si>
  <si>
    <t>SWITCH TO MAR for honest, decent, progressive govt united in working for the welfare of our people. #RoxasRobredo  https://t.co/6lU5sTEcz8</t>
  </si>
  <si>
    <t>Grabe ang mga tv ads ni Binay. Every commercial meron. Ilang billion kaya budget nya sa tv ads palang. Hahaha</t>
  </si>
  <si>
    <t>RT @maxell_lander: Rappler nanliit ang bay*g, nag apologize Mar Roxas, wala namang out of context, claro ang sinabi ng magaling na Mar http…</t>
  </si>
  <si>
    <t>@Access_TRUTH c mar roxas walang drama pro mgkkron ng mmk story hehe!c LBM mahilig gawa istorya pro wla katorya-torya lol #ABSCBNONESIDED</t>
  </si>
  <si>
    <t>Those who are saying ABS is biased towards Mar Roxas. must hav been living under a rock or never listened to Failon, Noli, Taberna, et al.</t>
  </si>
  <si>
    <t>DAHIL ANG PRESIDENTE NAMIN AY DISENTENG TAO! I VOTE ROXAS! PARA SA PILIPINAS #Halalan2016</t>
  </si>
  <si>
    <t>Kapag binoto mo si Mar Roxas sa eleksyon hindi talaga tayo soulmates.</t>
  </si>
  <si>
    <t>@Kurdt_MNL Hello, he works for Binay kaya. But I don't take that against him. Hahahaha! @casa_fuego @ixrated</t>
  </si>
  <si>
    <t>@ZedLAQUI Yup, true. But what has "good system" vs evil done for us? Can you tell which one is good, which one is evil? Binay? Erap? GMA?</t>
  </si>
  <si>
    <t>Gg tong si Binay pati kaming mga pandak dinadamay sa kalokohan niya ????????</t>
  </si>
  <si>
    <t>The worse person ever known that's running for the highest post in the Philippines. None other than Mar Roxas.</t>
  </si>
  <si>
    <t>RT @tinekerbell88: Bakit nyo inaano si Kai ha. Hindi naman nya kayo inaano. Tsk. /kumanta/ onleh binay~ onleh binay~ ???</t>
  </si>
  <si>
    <t>@marieyumul_ tangina! Si Binay pala ang hanap. Hahaha!</t>
  </si>
  <si>
    <t>Pag ni-rape ka ni Sandro Marcos, keri lang kahit majontis. Tapos pag anak ni Binay, pota magsasampa ng kaso? Hustisya!</t>
  </si>
  <si>
    <t>Ok. Pansin ko self-proclaimed si Roxas. Si Duterte yumabang. Si binay attacks opponents just for the sake of His candidacy.</t>
  </si>
  <si>
    <t>VP Binay’s Camp Accused LP Over Negative TV Ads: Vice President Jejomar Binay and his entire camp accused the ... https://t.co/D400NGuZYJ</t>
  </si>
  <si>
    <t>Mahirap namang magexpect kasi mahirap madisappoint - Grace Poe</t>
  </si>
  <si>
    <t>Samantalang pangalawa si Grace Poe sa survey wala talaga #DayaanMoves yung mga minions! #Election2016 #DU30forPresident2016</t>
  </si>
  <si>
    <t>Oh my god sobrang nakakairita yung commercial ni Binay????</t>
  </si>
  <si>
    <t>RT @miguelcrucillo: Pero tangina ng ad ni binay kahit nognog din ako di kita iboboto ??????????????</t>
  </si>
  <si>
    <t>Ai Ai Delas Alas dances, sings for Binay's proclamation rally, claims she was not paid talent fee. #VotePh2016 https://t.co/S0rbRKTZcG</t>
  </si>
  <si>
    <t>So It Begins...The "Tall Tales &amp;amp; Yellow Journalism" Versus Mar Roxas!
https://t.co/uOHkmOsQW3 https://t.co/k02jTvlH8P</t>
  </si>
  <si>
    <t>nognog,pandak, laki sa hirap,pero maraming nagawa. ganyan si binay ??????</t>
  </si>
  <si>
    <t>RT @AlejandroDaxx: Binay's nognog commercial is so pathetic</t>
  </si>
  <si>
    <t>@krissable5sos wag mo gayahin si Binay, me pag asa pa di mo naman tunay na kulay ang nognog e</t>
  </si>
  <si>
    <t>Roxas to voters: It’s a choice between democracy and dictatorship https://t.co/3iG4NnMXmR via @inquirerdotnet #PHvote</t>
  </si>
  <si>
    <t>#NEWSROOM5 | VP BINAY, UMANI NG PUNA DAHIL 'DI RAW TUNAY NA BOY SCOUT https://t.co/3DgvfA9RnR</t>
  </si>
  <si>
    <t>Kung sino pa yung Pandak at Nognog sya pa yung kurakot, Yan si Binay</t>
  </si>
  <si>
    <t>@xpeanutgalleryx good governance/poverty. Drawback though: earn the ire of influential dynasties, e.g. Binay.</t>
  </si>
  <si>
    <t>NAKAKABANAS YUNG BAGONG COMMERCIAL NI BINAY AMP ??????</t>
  </si>
  <si>
    <t>@iamdocAR @AlvinRiamon @TheStandard_PH sinisiraan nya ang sarili nya para hindi sya iboto. Si binay lang di nya sinisiraan. #WantedPresident</t>
  </si>
  <si>
    <t>kung akala nyo wala si binay sa bago nyang tv ad, ngkakamali po kayo, dahil sya po mismo ung background. Lol, just so u know #notokokey2016</t>
  </si>
  <si>
    <t>Alma Moreno, the Nancy Binay of the 2016 Elections.
"Pag-aaralan ko po yan"
#OJT</t>
  </si>
  <si>
    <t>#StressAkoKasi tuwing pinapalabas sa tv yung ads ni Binay, ang sarap mawalan na lang tv! @mor1019chacha</t>
  </si>
  <si>
    <t>OFW who ‘voted for Duterte but got Roxas in receipt’ not a registered voter https://t.co/0O85tyR86I via @NewsGraph</t>
  </si>
  <si>
    <t>I believe in Mar Roxas call out to Sen. Grace Poe should be taken seriously with an open mind and not to be... https://t.co/00RbnmLzli</t>
  </si>
  <si>
    <t>RT @DaangMatuwid_: Inuuna ni @MARoxas ang bayan bago ang sarili. Tularan si Mar. #RoxasRobredo2016 https://t.co/7XUUfiBGQG</t>
  </si>
  <si>
    <t>Seeing Mar Roxas on our TV screen every ten freakin minutes is making me puke. #PiliPinas</t>
  </si>
  <si>
    <t>Miiriam will take votes away ftom Mar n Binay giving Poe more chznces to win.! RT ... http://t.co/5uk6obHWyv</t>
  </si>
  <si>
    <t>Gusto daw ni VP binay na si bae Alden magportray ng Life story niya. Uh???? Huhuhuhuhuhu alam na sht</t>
  </si>
  <si>
    <t>Nakakabingi na ang commercial ni Binay ????</t>
  </si>
  <si>
    <t>Bat naging pangalawa si Roxas? Shete! Wag na wag kong makikitang mauunahan pa nya si Duterte.</t>
  </si>
  <si>
    <t>NO!!! Not Roxas please! Not Roxas! DU30 for the win!!! #Halalan2016 #DU30forPresident2016 #Election2016 #DayaangDILAW #ThyWillBeDone ???????????</t>
  </si>
  <si>
    <t>Mar Roxas! Your call for unity only shows how SELFISH you are!!! You better back off!</t>
  </si>
  <si>
    <t>AdminK</t>
  </si>
  <si>
    <t>Junjun Binay on SC ruling: 'Big step to clear my name' https://t.co/JSnh6yyxr5 https://t.co/6uWZW3916O</t>
  </si>
  <si>
    <t>Nakakainis talaga, kulang nalang naka pamewang si binay habang nag lalakad eh!!!</t>
  </si>
  <si>
    <t>"Yan si Binay."</t>
  </si>
  <si>
    <t>VP Binay dummy firms were originally owned by Mercado https://t.co/y9Kn2ZF0Y0</t>
  </si>
  <si>
    <t>Elections 2016 aka Mar Roxas Attempts to Throw Shade</t>
  </si>
  <si>
    <t>@inquirerdotnet @oscarfbtan thats not quit true! I think Mar Roxas gave you an Envelope to make negative articles about Mayor Rodrigo Du30</t>
  </si>
  <si>
    <t>Hahanap talaga ng butas 'tong si Roxas at Trillanes eh.</t>
  </si>
  <si>
    <t>RT @nyeeerk__: VEGETARIAN SI ATE AHAHAHAHAHA NAKNANG BINAY OHH! @PinkPototoy101 https://t.co/i8l97wYlcg</t>
  </si>
  <si>
    <t>@Nico_CAN_DO Going by how Nancy Binay won before despite all the online bashing she got prior to the elections? Doubt it.</t>
  </si>
  <si>
    <t>Mga screenshots ko lumalabas loko to si panyang-binay</t>
  </si>
  <si>
    <t>Binay be like: Ampon din ako ????????????</t>
  </si>
  <si>
    <t>bakit yung anti-binay ads walang nakalagay kung sino nagbayad ng political ad? allowed ba yun?</t>
  </si>
  <si>
    <t>Tang ina, so tired to hear Binay's advertisement.</t>
  </si>
  <si>
    <t>I have every right to not support Marcos and support Miriam the same way you voted for Duterte and not Cayetano, Binay and not Honasan.</t>
  </si>
  <si>
    <t>RT @AkoSiBet0ng: panira ng goodvibes ang commercial ni binay pucha naman oh #1Mister5Misis</t>
  </si>
  <si>
    <t>ROXAS  351</t>
  </si>
  <si>
    <t>DUTERTE 59</t>
  </si>
  <si>
    <t>POE 47</t>
  </si>
  <si>
    <t>MDS 26</t>
  </si>
  <si>
    <t>BINAY 12</t>
  </si>
  <si>
    <t>Sa brgy namin.</t>
  </si>
  <si>
    <t>Nakakabwisit yung mga statements ni Mar Roxas sa interviews niya, hahaha. -_-</t>
  </si>
  <si>
    <t>So it's because Binay insulted our teachers, Grabe kayo na po matalino.
#NogNogHambog</t>
  </si>
  <si>
    <t>Dear Binay, hindi mo kailangan laiitin sarili mo para makuha mo loob ng tao.  ??</t>
  </si>
  <si>
    <t>Lawyer Rex Panumpang &amp;amp; friends fed totally blank ballot into VCM  but the receipt shows Mar Roxas. Check it out in The Standard today.Magic!</t>
  </si>
  <si>
    <t>Ang tunay na #statesman-ano man ang pinanggalingan,di nangba brand ng mayaman o mahirap.Lahat pantay pantay.#roxasna https://t.co/4AZanmcZB6</t>
  </si>
  <si>
    <t>Binay camp slams NEDA over poverty statistics https://t.co/U935VUG0OL | @MJcayabyabINQ</t>
  </si>
  <si>
    <t>Basag ka dito Binay!! Ano yung nagawa mo sa Pilipinas hindi sa Makati..punhyyetttaaa!! https://t.co/eiIshM67CG</t>
  </si>
  <si>
    <t>@omgerieee hahahaahahhaaahahha</t>
  </si>
  <si>
    <t>Pinsan ni Jacob Black yan si Binay eh.. Binay Black</t>
  </si>
  <si>
    <t>Sagot ni Duterte kay Mar Roxas: Stop buying votes. Stop threatening the voters. Stop manipulating the media. Stop... https://t.co/EZMIX4cUrd</t>
  </si>
  <si>
    <t>#RoxasRobredo https://t.co/Uzhkr01pBm</t>
  </si>
  <si>
    <t>Ansarap pag untugin ni mar tska binay peste</t>
  </si>
  <si>
    <t>Did Binay 'fronts' keep 2010 campaign funds? https://t.co/zjGLi4ME65 #PHVoteBinay https://t.co/8fPhap5XO6</t>
  </si>
  <si>
    <t>@skaxmx @MARoxas Paano nagagawa ni roxas na iluklok ang sarili nyang bansa sa kahirapan  shame on you roxas. Duterte for President</t>
  </si>
  <si>
    <t>Bakit bigla kong naramdaman na mananalo si Binay sa Pres. Election? T-T</t>
  </si>
  <si>
    <t>VP Jojo Binay, inireklamo ng pang-aabuso sa kapangyarihan #RapidoHatawAlas6</t>
  </si>
  <si>
    <t>My mom whenever she hears Binay's commerial: "Leche yang nognog na commercial na yan.??" ????</t>
  </si>
  <si>
    <t>Roxas one-ups Miriam, Binay in forum https://t.co/PmIUKDexHJ</t>
  </si>
  <si>
    <t>Binay: People should not jump to conclusions in INC case https://t.co/fEUqXelLar https://t.co/f1Q7QGDrjT</t>
  </si>
  <si>
    <t>Naiinis ako kay Binay pinapakita nyang mahina si Miriam!!! Azar!!</t>
  </si>
  <si>
    <t>Pag may manalo man sa tatlong yan hay nako....Roxas, bInay, Poe....RIP na talaga Pilipinas! #Halalan2016 #PrayForThePhilippines</t>
  </si>
  <si>
    <t>VP Binay praises Puno work in UNA: He's really good - https://t.co/ehJv0gvo47 https://t.co/DIZkpxILEf #Quezon #news</t>
  </si>
  <si>
    <t>Nakita ko na lahat ng tweets ni kuya binay.</t>
  </si>
  <si>
    <t>@MARoxas si binay nga di niyo mapakulong ni pnoy eh</t>
  </si>
  <si>
    <t>RT @kickerdaily: [Kicker Daily News] Binay says PH's biggest moral problem is poverty, not corruption - https://t.co/Nh7dHVNT2v</t>
  </si>
  <si>
    <t>Mga kandidatong pasok sa opisyal na balota:
For president:
1. BINAY, Jejomar C (UNA)
2. DEFENSOR-SANTIAGO, Miriam... https://t.co/aM3PsSHiWv</t>
  </si>
  <si>
    <t>Naiinis talaga si ate ragadi kasi DUTERTE vinote nya pero ROXAS yung nakalagay sa RECEIPT. #DayaangDILAW #Election2016</t>
  </si>
  <si>
    <t>Nasa Isabela si Binay kahapon ??????</t>
  </si>
  <si>
    <t>RT @daxlucas: That's true. Everyone knows GMA did it. (Wait... or was it Binay? Or Poe? I'm confused.) https://t.co/Lb2ewglRGg</t>
  </si>
  <si>
    <t>Tanong lang? Kung iba ba at hindi si Mar Roxas ang inendorso ng KathNiel, Magagalit pa din ba kayo sakanila? Tanong lang to ha.</t>
  </si>
  <si>
    <t>@SulMilkee @cessninyaa @anclexi29 hahahahahaha "not-so-binay"</t>
  </si>
  <si>
    <t>Roxas - economic growth</t>
  </si>
  <si>
    <t>Poe - Social Service</t>
  </si>
  <si>
    <t>Duterte - Lower crime rate</t>
  </si>
  <si>
    <t>Santiago - Lower crime rate</t>
  </si>
  <si>
    <t>#Advocacy</t>
  </si>
  <si>
    <t>Toni: anong katangian nyo kung kaya't kayo ang karapat dapat maging big winner?
Binay: Nognog, pandak, at laki sa hirap
?? #PBBTheBigWeekend</t>
  </si>
  <si>
    <t>Hindi mo ikakapanalo yung paglalakad effect mo binay ????</t>
  </si>
  <si>
    <t>Kinukumbinse ngayon nila PNoy at Mar Roxas sina Grace Poe at Miriam Defensor-Santiago na umatras sa Halalan 2016.... https://t.co/dKgKOqI85H</t>
  </si>
  <si>
    <t>Tatay ko si Jerome kuya ko si Ian haha puta family binay! ??</t>
  </si>
  <si>
    <t>RT @janmerangeloo: Nognog, pandak, walang kwenta! Yan si binay pota</t>
  </si>
  <si>
    <t>WTF Mar Roxas masyadong kang desperado at uhaw sa pera!</t>
  </si>
  <si>
    <t>RT @mlssgrctqrrz: may bago na namang commercial si binay ?? Only B1nay ????</t>
  </si>
  <si>
    <t>Lord,I fear the worst for my philippines. #DaangMatuwid #MarRoxas #LabanLeni #LeniRobredo #NoToDuterte</t>
  </si>
  <si>
    <t>Nawindang ang mother ko sa sunod-sunod na tv ad ni Mar Roxas sa Channel 2, starting 6pm, mula sa inaabangan... https://t.co/1g8dT6I80P</t>
  </si>
  <si>
    <t>2015/11/22 03:33 PHT #trndnl … https://t.co/UfpANP51ea</t>
  </si>
  <si>
    <t>nagtatalo talo dito sa bahay, si mama pinaglalaban si roxas, yung kapatid at pinsan ko duterte. ang ingay nila. so shut up na lang ako</t>
  </si>
  <si>
    <t>Sobrang halata na sobrang desperado ni mar roxas maging presidente sobrang laki nyang kupal</t>
  </si>
  <si>
    <t>Mar Roxas lang.  Required na nmn,  umattend,  at pumasok ng maaga.  -_-</t>
  </si>
  <si>
    <t>Binay camp: More Pinoys became poor under Aquino gov’t https://t.co/H9niwkHtMR</t>
  </si>
  <si>
    <t>The AFP shud brace itself 4 a Binay Presidency, tanks 2 d Bobotantes and Tangatantes of dis country https://t.co/UQjvg5Kjmb via @gmanews</t>
  </si>
  <si>
    <t>"gusto kong malaman nyo't patunayan d pinabayaan ni Mar ang Samar at Leyte" #RoxasRobredo 
https://t.co/yNvpFjsUyl https://t.co/rNhdF5BO8Q</t>
  </si>
  <si>
    <t>Bakit ayaw niyo kay VP Binay? May personal ba kayong issue sa kanya? Dem! Kung maka react kayo akala niyo ang linis niyo. Wag ganon!</t>
  </si>
  <si>
    <t>@SiKuyaJobert sa isang sampalan contest sino mananalo? Ikaw or si #MarRoxas?</t>
  </si>
  <si>
    <t>F*ck Binay! Why don't you just answer the question? Hindi lahat ng tao alam ang sagot mo sa tanong ni Roxas! #PiliPinasDebates2016</t>
  </si>
  <si>
    <t>BINAY : KNG ANU GNAWA KO SA MAKATI, GGAWIN KO DIN SA BUONG PILIPINAS.
AKO: KNG CORRUPT KA SA MKATI, 
MAGGING CORRUPT KA SA BUONG PILIPINAS</t>
  </si>
  <si>
    <t>Oh tingnan niyo ako... nognog ako.. Binay tsssssss</t>
  </si>
  <si>
    <t>BAKET GANON?! Hindi pa nagsasalita si Miriam umaandar na ang timer?! Habang yung lakad ni Binay to downstage hindi counted sa time?!</t>
  </si>
  <si>
    <t>hmm sa'kin lang ha, di talaga maganda tv ad ni binay e ??</t>
  </si>
  <si>
    <t>LP to Binay: Where did you get the P600M you spent on TV ads? - Read: https://t.co/HLdUtVb5GT #BeFullyInformed https://t.co/awEUQHphwO</t>
  </si>
  <si>
    <t>Bagong witness sa umano'y P100M corruption ng mga Binay sa mga ghost senior citizens na si Arthur Cruto @NewsLightTV http://t.co/eALcBPV2Vo</t>
  </si>
  <si>
    <t>"Roxas-Robredo! Laban sa gutom!" #LeniPeoplesVP #RoxasRobredo https://t.co/zgjLwFm6h1</t>
  </si>
  <si>
    <t>Binay and Mar blaming the gov't, blaming one another
when theyre part of the govt who could've done something before running for presidency</t>
  </si>
  <si>
    <t>@truepeman Fuck you ma bitch maghati kayo ni mayor binay</t>
  </si>
  <si>
    <t>#Duterte: #Roxas most incompetent Filipino to run for president https://t.co/3eWCw5FfRA @MARoxas @RRD_Davao https://t.co/0VdOikhD63</t>
  </si>
  <si>
    <t>Pagdating ko sa bahay, bukas ang TV at ito ang napanood ko. TV ads ni Mar Roxas. Taenang Daang matuwad na iyan! https://t.co/3dqYq5ZnNQ</t>
  </si>
  <si>
    <t>#PiliPinasDebates2016 Binay will fail my exams. You can't even follow instructions. Minus 20!</t>
  </si>
  <si>
    <t>President Binay declares Martial Law #ScaryStoryIn5Words</t>
  </si>
  <si>
    <t>EQ Analysis: Grace Poe- What went wrong along the way?</t>
  </si>
  <si>
    <t>https://t.co/yDRMqs2BPY https://t.co/PfUfPOkVoi</t>
  </si>
  <si>
    <t>@derpkinggg @TrevorWesley ito din kawawa hahahahahahahahah binay ftw</t>
  </si>
  <si>
    <t>Roxas and Binay are on top over Miriam? I feel sorry for the Filipino people. ?? She doesn't deserve that spot ??</t>
  </si>
  <si>
    <t>Erap, Bong Revilla, Duterte, FVR, binay and many more. 
Why do Pinoys vote for philanderers?</t>
  </si>
  <si>
    <t>PAKSHET SIGE I-MENTION MO PA TATAY MO POE #PiliPinasDebates2016</t>
  </si>
  <si>
    <t>GO VP Binay ikaw ang sagot sa pagbabago at kaginhawaan ng pilipinas</t>
  </si>
  <si>
    <t>Tangina bakit 2nd na si mar roxas magwawala ako dito</t>
  </si>
  <si>
    <t>tangina niyo paano naging mas qualified si Binay at Roxas kaysa kay Miriam</t>
  </si>
  <si>
    <t>6. Messi</t>
  </si>
  <si>
    <t>9. BATB</t>
  </si>
  <si>
    <t>2015/11/22 02:53 PHT #trndnl https://t.co/dRwxiUtCOV</t>
  </si>
  <si>
    <t>@skimnicole yung maitim na bagay di na yan mawawala. Tignan mo si binay umaaligid hahaha</t>
  </si>
  <si>
    <t>Nakakatawa yung mga Facebook pages nina Binay and Mar, puro nanghihingi ng sympathy??? Hahahahaha di kayo nakakaawa, nakakatawa kayo.</t>
  </si>
  <si>
    <t>marcoses used pnp so it was taken out of OP -- now binay's doing everything to get it back under OP.</t>
  </si>
  <si>
    <t>don't let him get away with this!</t>
  </si>
  <si>
    <t>Binay will be the 16th president of the Philippine Republic. #ShortHorrorStory</t>
  </si>
  <si>
    <t>"Binay: We can't afford an inexperienced leader" Who are you alluding to VP? Nancy Binay?</t>
  </si>
  <si>
    <t>RT @GenbjoyGenb: binay #MarimarAtRodolfo https://t.co/QB9HwKXijK</t>
  </si>
  <si>
    <t>RT @kikay_QT: HINDI NA AKO NAGUGULAT DAHIL BINABASTOS NAMAN TALAGA NI BINAY ANG BATAS!!! https://t.co/m4BlC0OLRK</t>
  </si>
  <si>
    <t>@ryhimself He's UNA, though, so he was expected to stick to Binay</t>
  </si>
  <si>
    <t>VP Binay on Gringo: Hindi niyo masisindak ito @manila_bulletin https://t.co/rv78BoSBv7</t>
  </si>
  <si>
    <t>Bakit ba takot na takot matalo tong si Mar Roxas? To the point na manawagan na 'wag iboto si Digong. Uhaw sa kapangyarihan! #AyawSaDILAW</t>
  </si>
  <si>
    <t>NOW on ANC: Mar Roxas delivers a statement. #Halalan2016 https://t.co/CgjdDxQPJW</t>
  </si>
  <si>
    <t>Binay: Gov’t exhausted all means to save OFW Zapanta’s life https://t.co/fEUqXelLar https://t.co/w7SiugSh9F</t>
  </si>
  <si>
    <t>Nako pag si Mar Roxas pa manalo nako Luto na yan....</t>
  </si>
  <si>
    <t>Commercial ni Binay. Nabebeastmode ako #NakakatakotYung</t>
  </si>
  <si>
    <t>Walang katumbas na halaga ng pera ang BOTO at PAGKATAO namin #RoxasRobredo2016 #RoxasWantedPresident</t>
  </si>
  <si>
    <t>Mar Roxas says presidential race is now only between him and frontrunner Rodrigo Duterte. https://t.co/sDo55hwVGt https://t.co/F6qghcgFYf</t>
  </si>
  <si>
    <t>Ms Miriam to withdraw presidency to give away to Duterte. For real?. Duterte/Marcos ?? #Duterte2016</t>
  </si>
  <si>
    <t>@TheJhonitor absolutely, but don't be so sure if Duterte will take his seat for presidency, remember Poe is a big threat to his candidacy...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</si>
</sst>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
    <numFmt numFmtId="165" formatCode="mmm d"/>
  </numFmts>
  <fonts count="8">
    <font>
      <sz val="10.0"/>
      <color rgb="FF000000"/>
      <name val="Arial"/>
      <scheme val="minor"/>
    </font>
    <font>
      <color theme="1"/>
      <name val="Arial"/>
      <scheme val="minor"/>
    </font>
    <font>
      <color theme="1"/>
      <name val="Arial"/>
    </font>
    <font>
      <u/>
      <color rgb="FF0000FF"/>
    </font>
    <font>
      <color rgb="FF000000"/>
      <name val="Arial"/>
    </font>
    <font>
      <b/>
      <color theme="1"/>
      <name val="Arial"/>
      <scheme val="minor"/>
    </font>
    <font>
      <u/>
      <color rgb="FF0000FF"/>
    </font>
    <font>
      <u/>
      <color rgb="FF0000FF"/>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D9D9D9"/>
        <bgColor rgb="FFD9D9D9"/>
      </patternFill>
    </fill>
    <fill>
      <patternFill patternType="solid">
        <fgColor rgb="FFCCCCCC"/>
        <bgColor rgb="FFCCCCCC"/>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2" fontId="1" numFmtId="0" xfId="0" applyAlignment="1" applyFill="1" applyFont="1">
      <alignment readingOrder="0" shrinkToFit="0" wrapText="1"/>
    </xf>
    <xf borderId="0" fillId="0" fontId="1" numFmtId="0" xfId="0" applyAlignment="1" applyFont="1">
      <alignment readingOrder="0" shrinkToFit="0" wrapText="0"/>
    </xf>
    <xf borderId="0" fillId="0" fontId="1" numFmtId="0" xfId="0" applyAlignment="1" applyFont="1">
      <alignment horizontal="left" readingOrder="0"/>
    </xf>
    <xf borderId="0" fillId="0" fontId="2" numFmtId="0" xfId="0" applyAlignment="1" applyFont="1">
      <alignment vertical="bottom"/>
    </xf>
    <xf borderId="0" fillId="0" fontId="1" numFmtId="0" xfId="0" applyAlignment="1" applyFont="1">
      <alignment shrinkToFit="0" wrapText="1"/>
    </xf>
    <xf borderId="0" fillId="2" fontId="1" numFmtId="0" xfId="0" applyAlignment="1" applyFont="1">
      <alignment shrinkToFit="0" wrapText="1"/>
    </xf>
    <xf borderId="0" fillId="0" fontId="1" numFmtId="0" xfId="0" applyAlignment="1" applyFont="1">
      <alignment shrinkToFit="0" wrapText="0"/>
    </xf>
    <xf borderId="0" fillId="2" fontId="1" numFmtId="0" xfId="0" applyAlignment="1" applyFont="1">
      <alignment shrinkToFit="0" wrapText="1"/>
    </xf>
    <xf quotePrefix="1" borderId="0" fillId="0" fontId="1" numFmtId="0" xfId="0" applyAlignment="1" applyFont="1">
      <alignment readingOrder="0" shrinkToFit="0" wrapText="1"/>
    </xf>
    <xf borderId="0" fillId="2" fontId="3" numFmtId="0" xfId="0" applyAlignment="1" applyFont="1">
      <alignment readingOrder="0" shrinkToFit="0" wrapText="1"/>
    </xf>
    <xf borderId="0" fillId="3" fontId="4" numFmtId="0" xfId="0" applyAlignment="1" applyFill="1" applyFont="1">
      <alignment horizontal="left" readingOrder="0"/>
    </xf>
    <xf borderId="0" fillId="2" fontId="1" numFmtId="0" xfId="0" applyAlignment="1" applyFont="1">
      <alignment readingOrder="0" shrinkToFit="0" wrapText="1"/>
    </xf>
    <xf borderId="0" fillId="3" fontId="4" numFmtId="0" xfId="0" applyAlignment="1" applyFont="1">
      <alignment horizontal="left" readingOrder="0" shrinkToFit="0" wrapText="1"/>
    </xf>
    <xf borderId="0" fillId="0" fontId="5" numFmtId="0" xfId="0" applyAlignment="1" applyFont="1">
      <alignment readingOrder="0"/>
    </xf>
    <xf borderId="0" fillId="0" fontId="2" numFmtId="0" xfId="0" applyAlignment="1" applyFont="1">
      <alignment horizontal="right" vertical="bottom"/>
    </xf>
    <xf borderId="0" fillId="2" fontId="1" numFmtId="0" xfId="0" applyAlignment="1" applyFont="1">
      <alignment readingOrder="0" shrinkToFit="0" wrapText="1"/>
    </xf>
    <xf borderId="0" fillId="0" fontId="6" numFmtId="0" xfId="0" applyAlignment="1" applyFont="1">
      <alignment readingOrder="0" shrinkToFit="0" wrapText="1"/>
    </xf>
    <xf borderId="0" fillId="3" fontId="4" numFmtId="0" xfId="0" applyAlignment="1" applyFont="1">
      <alignment horizontal="left" readingOrder="0" shrinkToFit="0" wrapText="0"/>
    </xf>
    <xf borderId="0" fillId="0" fontId="5" numFmtId="0" xfId="0" applyFont="1"/>
    <xf borderId="0" fillId="0" fontId="7" numFmtId="0" xfId="0" applyAlignment="1" applyFont="1">
      <alignment readingOrder="0" shrinkToFit="0" wrapText="1"/>
    </xf>
    <xf borderId="0" fillId="3" fontId="2" numFmtId="0" xfId="0" applyAlignment="1" applyFont="1">
      <alignment vertical="bottom"/>
    </xf>
    <xf borderId="0" fillId="0" fontId="1" numFmtId="0" xfId="0" applyFont="1"/>
    <xf borderId="0" fillId="4" fontId="1" numFmtId="0" xfId="0" applyAlignment="1" applyFill="1" applyFont="1">
      <alignment shrinkToFit="0" wrapText="1"/>
    </xf>
    <xf borderId="0" fillId="5" fontId="1" numFmtId="0" xfId="0" applyAlignment="1" applyFill="1" applyFont="1">
      <alignment shrinkToFit="0" wrapText="1"/>
    </xf>
    <xf borderId="0" fillId="0" fontId="1" numFmtId="164" xfId="0" applyAlignment="1" applyFont="1" applyNumberFormat="1">
      <alignment readingOrder="0" shrinkToFit="0" wrapText="1"/>
    </xf>
    <xf borderId="0" fillId="0" fontId="1" numFmtId="165"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t.co/B7ZHhm1QYN" TargetMode="External"/><Relationship Id="rId22" Type="http://schemas.openxmlformats.org/officeDocument/2006/relationships/hyperlink" Target="https://t.co/pXJ3wDyuH4" TargetMode="External"/><Relationship Id="rId21" Type="http://schemas.openxmlformats.org/officeDocument/2006/relationships/hyperlink" Target="https://t.co/yKUMxARUVP" TargetMode="External"/><Relationship Id="rId24" Type="http://schemas.openxmlformats.org/officeDocument/2006/relationships/hyperlink" Target="https://t.co/PjuclKANB7" TargetMode="External"/><Relationship Id="rId23" Type="http://schemas.openxmlformats.org/officeDocument/2006/relationships/hyperlink" Target="https://t.co/6SUMFqlhFx" TargetMode="External"/><Relationship Id="rId1" Type="http://schemas.openxmlformats.org/officeDocument/2006/relationships/hyperlink" Target="https://t.co/lzpsavfub8" TargetMode="External"/><Relationship Id="rId2" Type="http://schemas.openxmlformats.org/officeDocument/2006/relationships/hyperlink" Target="https://t.co/zYj8Yhq705" TargetMode="External"/><Relationship Id="rId3" Type="http://schemas.openxmlformats.org/officeDocument/2006/relationships/hyperlink" Target="https://t.co/In9yRo5QXI" TargetMode="External"/><Relationship Id="rId4" Type="http://schemas.openxmlformats.org/officeDocument/2006/relationships/hyperlink" Target="https://t.co/tr5SM1WyJ0" TargetMode="External"/><Relationship Id="rId9" Type="http://schemas.openxmlformats.org/officeDocument/2006/relationships/hyperlink" Target="https://t.co/2UNsAwYnSR" TargetMode="External"/><Relationship Id="rId25" Type="http://schemas.openxmlformats.org/officeDocument/2006/relationships/drawing" Target="../drawings/drawing1.xml"/><Relationship Id="rId5" Type="http://schemas.openxmlformats.org/officeDocument/2006/relationships/hyperlink" Target="https://t.co/DTXinYzTQJ" TargetMode="External"/><Relationship Id="rId6" Type="http://schemas.openxmlformats.org/officeDocument/2006/relationships/hyperlink" Target="https://t.co/g1ypV89fM3" TargetMode="External"/><Relationship Id="rId7" Type="http://schemas.openxmlformats.org/officeDocument/2006/relationships/hyperlink" Target="https://t.co/U29f1MDqv2" TargetMode="External"/><Relationship Id="rId8" Type="http://schemas.openxmlformats.org/officeDocument/2006/relationships/hyperlink" Target="https://t.co/Bf8qYztLDQ" TargetMode="External"/><Relationship Id="rId11" Type="http://schemas.openxmlformats.org/officeDocument/2006/relationships/hyperlink" Target="https://t.co/GEGStffsbg" TargetMode="External"/><Relationship Id="rId10" Type="http://schemas.openxmlformats.org/officeDocument/2006/relationships/hyperlink" Target="https://t.co/EbTmv1Jhy7" TargetMode="External"/><Relationship Id="rId13" Type="http://schemas.openxmlformats.org/officeDocument/2006/relationships/hyperlink" Target="https://t.co/EUokVkkBdy" TargetMode="External"/><Relationship Id="rId12" Type="http://schemas.openxmlformats.org/officeDocument/2006/relationships/hyperlink" Target="https://t.co/pSzUUfZKHr" TargetMode="External"/><Relationship Id="rId15" Type="http://schemas.openxmlformats.org/officeDocument/2006/relationships/hyperlink" Target="https://t.co/hxGB4CWw5j" TargetMode="External"/><Relationship Id="rId14" Type="http://schemas.openxmlformats.org/officeDocument/2006/relationships/hyperlink" Target="https://t.co/exkCqCxBwz" TargetMode="External"/><Relationship Id="rId17" Type="http://schemas.openxmlformats.org/officeDocument/2006/relationships/hyperlink" Target="https://t.co/QXBPiwlFYC" TargetMode="External"/><Relationship Id="rId16" Type="http://schemas.openxmlformats.org/officeDocument/2006/relationships/hyperlink" Target="https://t.co/3DUfgVGceA" TargetMode="External"/><Relationship Id="rId19" Type="http://schemas.openxmlformats.org/officeDocument/2006/relationships/hyperlink" Target="https://t.co/cNzTt30gcw" TargetMode="External"/><Relationship Id="rId18" Type="http://schemas.openxmlformats.org/officeDocument/2006/relationships/hyperlink" Target="https://t.co/kg3by5zwQ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hyperlink" Target="https://t.co/6Zc545S7jk" TargetMode="External"/><Relationship Id="rId22" Type="http://schemas.openxmlformats.org/officeDocument/2006/relationships/hyperlink" Target="https://t.co/NUaxtSnofD" TargetMode="External"/><Relationship Id="rId21" Type="http://schemas.openxmlformats.org/officeDocument/2006/relationships/hyperlink" Target="https://t.co/h7Zvz9Uo6c" TargetMode="External"/><Relationship Id="rId24" Type="http://schemas.openxmlformats.org/officeDocument/2006/relationships/hyperlink" Target="https://t.co/V4tQDPpxtd" TargetMode="External"/><Relationship Id="rId23" Type="http://schemas.openxmlformats.org/officeDocument/2006/relationships/hyperlink" Target="https://t.co/AgVXeIYkSj" TargetMode="External"/><Relationship Id="rId1" Type="http://schemas.openxmlformats.org/officeDocument/2006/relationships/hyperlink" Target="https://t.co/ybU4cttLt2" TargetMode="External"/><Relationship Id="rId2" Type="http://schemas.openxmlformats.org/officeDocument/2006/relationships/hyperlink" Target="https://t.co/63s1ScuA15" TargetMode="External"/><Relationship Id="rId3" Type="http://schemas.openxmlformats.org/officeDocument/2006/relationships/hyperlink" Target="https://t.co/UlyOpMuWZZ" TargetMode="External"/><Relationship Id="rId4" Type="http://schemas.openxmlformats.org/officeDocument/2006/relationships/hyperlink" Target="https://t.co/9tCR9Xk5WK" TargetMode="External"/><Relationship Id="rId9" Type="http://schemas.openxmlformats.org/officeDocument/2006/relationships/hyperlink" Target="https://t.co/CHbMvccZad" TargetMode="External"/><Relationship Id="rId26" Type="http://schemas.openxmlformats.org/officeDocument/2006/relationships/hyperlink" Target="https://t.co/6lYSnWIoCj" TargetMode="External"/><Relationship Id="rId25" Type="http://schemas.openxmlformats.org/officeDocument/2006/relationships/hyperlink" Target="https://t.co/ugJ406TPyt" TargetMode="External"/><Relationship Id="rId27" Type="http://schemas.openxmlformats.org/officeDocument/2006/relationships/drawing" Target="../drawings/drawing3.xml"/><Relationship Id="rId5" Type="http://schemas.openxmlformats.org/officeDocument/2006/relationships/hyperlink" Target="https://t.co/Gi0rKrRItp" TargetMode="External"/><Relationship Id="rId6" Type="http://schemas.openxmlformats.org/officeDocument/2006/relationships/hyperlink" Target="https://t.co/9A5VFLXBbs" TargetMode="External"/><Relationship Id="rId7" Type="http://schemas.openxmlformats.org/officeDocument/2006/relationships/hyperlink" Target="https://t.co/bE8kAEfYYf" TargetMode="External"/><Relationship Id="rId8" Type="http://schemas.openxmlformats.org/officeDocument/2006/relationships/hyperlink" Target="https://t.co/kl5QC0MIlG" TargetMode="External"/><Relationship Id="rId11" Type="http://schemas.openxmlformats.org/officeDocument/2006/relationships/hyperlink" Target="https://t.co/qKuvxGy7gv" TargetMode="External"/><Relationship Id="rId10" Type="http://schemas.openxmlformats.org/officeDocument/2006/relationships/hyperlink" Target="https://t.co/0106rRcYPy" TargetMode="External"/><Relationship Id="rId13" Type="http://schemas.openxmlformats.org/officeDocument/2006/relationships/hyperlink" Target="https://t.co/CKVd2Z73Fb" TargetMode="External"/><Relationship Id="rId12" Type="http://schemas.openxmlformats.org/officeDocument/2006/relationships/hyperlink" Target="https://t.co/CeNBKhrm8P" TargetMode="External"/><Relationship Id="rId15" Type="http://schemas.openxmlformats.org/officeDocument/2006/relationships/hyperlink" Target="https://t.co/NimsCtXGDu" TargetMode="External"/><Relationship Id="rId14" Type="http://schemas.openxmlformats.org/officeDocument/2006/relationships/hyperlink" Target="https://t.co/cUNjPziRPe" TargetMode="External"/><Relationship Id="rId17" Type="http://schemas.openxmlformats.org/officeDocument/2006/relationships/hyperlink" Target="https://t.co/vDfROcx7l6" TargetMode="External"/><Relationship Id="rId16" Type="http://schemas.openxmlformats.org/officeDocument/2006/relationships/hyperlink" Target="https://t.co/oIZkNRTeEC" TargetMode="External"/><Relationship Id="rId19" Type="http://schemas.openxmlformats.org/officeDocument/2006/relationships/hyperlink" Target="https://t.co/aL7zXQMj97" TargetMode="External"/><Relationship Id="rId18" Type="http://schemas.openxmlformats.org/officeDocument/2006/relationships/hyperlink" Target="https://t.co/UlyOpMuWZZ"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co/a52MhbyHHl" TargetMode="External"/><Relationship Id="rId2" Type="http://schemas.openxmlformats.org/officeDocument/2006/relationships/hyperlink" Target="https://t.co/xQYckrDVBI" TargetMode="External"/><Relationship Id="rId3" Type="http://schemas.openxmlformats.org/officeDocument/2006/relationships/hyperlink" Target="https://t.co/J0vfuPNc8k" TargetMode="External"/><Relationship Id="rId4" Type="http://schemas.openxmlformats.org/officeDocument/2006/relationships/hyperlink" Target="https://t.co/AEUwjz8u41" TargetMode="External"/><Relationship Id="rId9" Type="http://schemas.openxmlformats.org/officeDocument/2006/relationships/hyperlink" Target="https://t.co/Hzz4Gk3do1" TargetMode="External"/><Relationship Id="rId5" Type="http://schemas.openxmlformats.org/officeDocument/2006/relationships/hyperlink" Target="https://t.co/PAnlgZZATk" TargetMode="External"/><Relationship Id="rId6" Type="http://schemas.openxmlformats.org/officeDocument/2006/relationships/hyperlink" Target="https://t.co/6ZoHUbDzsD" TargetMode="External"/><Relationship Id="rId7" Type="http://schemas.openxmlformats.org/officeDocument/2006/relationships/hyperlink" Target="https://t.co/TCgIN2L1nH" TargetMode="External"/><Relationship Id="rId8" Type="http://schemas.openxmlformats.org/officeDocument/2006/relationships/hyperlink" Target="https://t.co/4erihjEZwM" TargetMode="External"/><Relationship Id="rId11" Type="http://schemas.openxmlformats.org/officeDocument/2006/relationships/hyperlink" Target="https://t.co/UlgYphthVm" TargetMode="External"/><Relationship Id="rId10" Type="http://schemas.openxmlformats.org/officeDocument/2006/relationships/hyperlink" Target="https://t.co/Pi8DIZQ4h1" TargetMode="External"/><Relationship Id="rId1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63"/>
    <col customWidth="1" min="2" max="2" width="34.25"/>
    <col customWidth="1" min="3" max="3" width="7.25"/>
    <col customWidth="1" min="4" max="4" width="43.5"/>
    <col customWidth="1" min="6" max="6" width="8.0"/>
    <col customWidth="1" min="7" max="7" width="18.0"/>
    <col customWidth="1" min="8" max="8" width="8.63"/>
    <col customWidth="1" min="10" max="10" width="19.5"/>
  </cols>
  <sheetData>
    <row r="1">
      <c r="A1" s="1" t="s">
        <v>0</v>
      </c>
      <c r="B1" s="1" t="s">
        <v>1</v>
      </c>
      <c r="C1" s="2" t="s">
        <v>2</v>
      </c>
      <c r="D1" s="3" t="s">
        <v>3</v>
      </c>
      <c r="E1" s="2" t="s">
        <v>4</v>
      </c>
      <c r="F1" s="2" t="s">
        <v>5</v>
      </c>
      <c r="G1" s="4"/>
      <c r="H1" s="5"/>
      <c r="I1" s="6"/>
      <c r="J1" s="6"/>
      <c r="K1" s="6"/>
      <c r="L1" s="6"/>
    </row>
    <row r="2">
      <c r="A2" s="1" t="s">
        <v>6</v>
      </c>
      <c r="B2" s="7" t="str">
        <f>IFERROR(__xludf.DUMMYFUNCTION("IF(C2=4,GOOGLETRANSLATE(A2, ""en"",""fil""), """")"),"Lubos akong hindi sumasang -ayon sa pagpili ng @senmiriam para sa pangulo. Atheist siya! Guys, halika! #Notomiriam https://t.co/r56dmcjitf")</f>
        <v>Lubos akong hindi sumasang -ayon sa pagpili ng @senmiriam para sa pangulo. Atheist siya! Guys, halika! #Notomiriam https://t.co/r56dmcjitf</v>
      </c>
      <c r="C2" s="2">
        <v>4.0</v>
      </c>
      <c r="D2" s="8" t="s">
        <v>7</v>
      </c>
      <c r="F2" s="2">
        <v>1.0</v>
      </c>
      <c r="G2" s="9"/>
    </row>
    <row r="3">
      <c r="A3" s="1" t="s">
        <v>8</v>
      </c>
      <c r="B3" s="7" t="str">
        <f>IFERROR(__xludf.DUMMYFUNCTION("IF(C3=4,GOOGLETRANSLATE(A3, ""en"",""fil""), """")"),"Pinupuri ng VP Binay ang Puno Work In Una: Mabuti talaga siya - https://t.co/ehjv0gvo47 https://t.co/ttqz6yoh98 #quezon #news")</f>
        <v>Pinupuri ng VP Binay ang Puno Work In Una: Mabuti talaga siya - https://t.co/ehjv0gvo47 https://t.co/ttqz6yoh98 #quezon #news</v>
      </c>
      <c r="C3" s="2">
        <v>4.0</v>
      </c>
      <c r="D3" s="8" t="s">
        <v>9</v>
      </c>
      <c r="F3" s="2">
        <v>0.0</v>
      </c>
      <c r="G3" s="9"/>
    </row>
    <row r="4">
      <c r="A4" s="1" t="s">
        <v>10</v>
      </c>
      <c r="B4" s="7" t="str">
        <f>IFERROR(__xludf.DUMMYFUNCTION("IF(C4=4,GOOGLETRANSLATE(A4, ""en"",""fil""), """")"),"Ang Pamantayan: Update: Bise Presidente Binay upang simulan ang kanyang kampanya sa halalan sa Mandaluyong City.")</f>
        <v>Ang Pamantayan: Update: Bise Presidente Binay upang simulan ang kanyang kampanya sa halalan sa Mandaluyong City.</v>
      </c>
      <c r="C4" s="2">
        <v>4.0</v>
      </c>
      <c r="D4" s="8" t="s">
        <v>11</v>
      </c>
      <c r="F4" s="2">
        <v>0.0</v>
      </c>
      <c r="G4" s="9"/>
    </row>
    <row r="5">
      <c r="A5" s="1" t="s">
        <v>12</v>
      </c>
      <c r="B5" s="7" t="str">
        <f>IFERROR(__xludf.DUMMYFUNCTION("IF(C5=4,GOOGLETRANSLATE(A5, ""en"",""fil""), """")"),"@sunstaronline tanungin ang dilaw na hukbo at sasabihin nila sa iyo na iyon ay isang smear job laban kay Mar Roxas")</f>
        <v>@sunstaronline tanungin ang dilaw na hukbo at sasabihin nila sa iyo na iyon ay isang smear job laban kay Mar Roxas</v>
      </c>
      <c r="C5" s="2">
        <v>4.0</v>
      </c>
      <c r="D5" s="8" t="s">
        <v>13</v>
      </c>
      <c r="F5" s="2">
        <v>1.0</v>
      </c>
      <c r="G5" s="9"/>
    </row>
    <row r="6">
      <c r="A6" s="1" t="s">
        <v>14</v>
      </c>
      <c r="B6" s="7" t="str">
        <f>IFERROR(__xludf.DUMMYFUNCTION("IF(C6=4,GOOGLETRANSLATE(A6, ""en"",""fil""), """")"),"Binay: Posible na iboboto ko ang pabor sa Sengracepoe; Ako ay magpapasya batay sa katibayan na isinumite | Via Joseph_Morong")</f>
        <v>Binay: Posible na iboboto ko ang pabor sa Sengracepoe; Ako ay magpapasya batay sa katibayan na isinumite | Via Joseph_Morong</v>
      </c>
      <c r="C6" s="2">
        <v>4.0</v>
      </c>
      <c r="D6" s="10" t="s">
        <v>15</v>
      </c>
      <c r="F6" s="2">
        <v>0.0</v>
      </c>
      <c r="G6" s="9"/>
    </row>
    <row r="7">
      <c r="A7" s="1" t="s">
        <v>16</v>
      </c>
      <c r="B7" s="7" t="str">
        <f>IFERROR(__xludf.DUMMYFUNCTION("IF(C7=4,GOOGLETRANSLATE(A7, ""en"",""fil""), """")"),"Mar Roxas: Ang #ROXasRobredo ay para sa demokrasya at para sa malinis at transparent na pamamahala https://t.co/l8psevmnop #switchtomar at leni na!")</f>
        <v>Mar Roxas: Ang #ROXasRobredo ay para sa demokrasya at para sa malinis at transparent na pamamahala https://t.co/l8psevmnop #switchtomar at leni na!</v>
      </c>
      <c r="C7" s="2">
        <v>4.0</v>
      </c>
      <c r="D7" s="10" t="s">
        <v>17</v>
      </c>
      <c r="F7" s="2">
        <v>0.0</v>
      </c>
      <c r="G7" s="9"/>
    </row>
    <row r="8">
      <c r="A8" s="1" t="s">
        <v>18</v>
      </c>
      <c r="B8" s="7" t="str">
        <f>IFERROR(__xludf.DUMMYFUNCTION("IF(C8=4,GOOGLETRANSLATE(A8, ""en"",""fil""), """")"),"Alam kong hindi tinutukoy ni Aldub kung ano ang pupunta sa politika, ngunit ako bilang isang botanteng Pilipino, hindi ko talaga gusto si Binay. Masyado siyang tiwali! #Wantedpresident")</f>
        <v>Alam kong hindi tinutukoy ni Aldub kung ano ang pupunta sa politika, ngunit ako bilang isang botanteng Pilipino, hindi ko talaga gusto si Binay. Masyado siyang tiwali! #Wantedpresident</v>
      </c>
      <c r="C8" s="2">
        <v>4.0</v>
      </c>
      <c r="D8" s="10" t="s">
        <v>19</v>
      </c>
      <c r="F8" s="2">
        <v>1.0</v>
      </c>
      <c r="G8" s="9"/>
    </row>
    <row r="9">
      <c r="A9" s="1" t="s">
        <v>20</v>
      </c>
      <c r="B9" s="7" t="str">
        <f>IFERROR(__xludf.DUMMYFUNCTION("IF(C9=4,GOOGLETRANSLATE(A9, ""en"",""fil""), """")"),"Binay sa posibleng suporta ng ERAP para sa @sengracepoe: ""Susunod na tanong mangyaring.""
#Phvote
@rapplerdotcom")</f>
        <v>Binay sa posibleng suporta ng ERAP para sa @sengracepoe: "Susunod na tanong mangyaring."
#Phvote
@rapplerdotcom</v>
      </c>
      <c r="C9" s="2">
        <v>4.0</v>
      </c>
      <c r="D9" s="10" t="s">
        <v>21</v>
      </c>
      <c r="F9" s="2">
        <v>0.0</v>
      </c>
      <c r="G9" s="9"/>
    </row>
    <row r="10">
      <c r="A10" s="1" t="s">
        <v>22</v>
      </c>
      <c r="B10" s="7" t="str">
        <f>IFERROR(__xludf.DUMMYFUNCTION("IF(C10=4,GOOGLETRANSLATE(A10, ""en"",""fil""), """")"),"Poe - Mga matatanda at sa ilalim ng linya ng kahirapan")</f>
        <v>Poe - Mga matatanda at sa ilalim ng linya ng kahirapan</v>
      </c>
      <c r="C10" s="2">
        <v>4.0</v>
      </c>
      <c r="D10" s="10" t="s">
        <v>23</v>
      </c>
      <c r="G10" s="9"/>
    </row>
    <row r="11">
      <c r="A11" s="1" t="s">
        <v>24</v>
      </c>
      <c r="B11" s="7" t="str">
        <f>IFERROR(__xludf.DUMMYFUNCTION("IF(C11=4,GOOGLETRANSLATE(A11, ""en"",""fil""), """")"),"Ang aking desicion ay pangwakas.")</f>
        <v>Ang aking desicion ay pangwakas.</v>
      </c>
      <c r="C11" s="2">
        <v>4.0</v>
      </c>
      <c r="D11" s="3" t="s">
        <v>25</v>
      </c>
      <c r="G11" s="9"/>
    </row>
    <row r="12">
      <c r="A12" s="11" t="s">
        <v>26</v>
      </c>
      <c r="B12" s="7" t="str">
        <f>IFERROR(__xludf.DUMMYFUNCTION("IF(C12=4,GOOGLETRANSLATE(A12, ""en"",""fil""), """")"),"Binay ng Pangulo upang magbigay ng mga benepisyo, buwis sa kita ng scrap para sa mahihirap sa pamamagitan ng @RapplerTom https://t.co/n1vovz4gv1")</f>
        <v>Binay ng Pangulo upang magbigay ng mga benepisyo, buwis sa kita ng scrap para sa mahihirap sa pamamagitan ng @RapplerTom https://t.co/n1vovz4gv1</v>
      </c>
      <c r="C12" s="2">
        <v>4.0</v>
      </c>
      <c r="D12" s="10" t="s">
        <v>27</v>
      </c>
      <c r="F12" s="2">
        <v>0.0</v>
      </c>
      <c r="G12" s="9"/>
    </row>
    <row r="13">
      <c r="A13" s="1" t="s">
        <v>28</v>
      </c>
      <c r="B13" s="7" t="str">
        <f>IFERROR(__xludf.DUMMYFUNCTION("IF(C13=4,GOOGLETRANSLATE(A13, ""en"",""fil""), """")"),"Si Leni din ang VP ko! Hindi pa ako nagpasya ngunit si Miriam at Duterte ay tiyak na naroroon. Pangalawa ni Poe. Any1 pero binay ?? https://t.co/g3hoxjcw37")</f>
        <v>Si Leni din ang VP ko! Hindi pa ako nagpasya ngunit si Miriam at Duterte ay tiyak na naroroon. Pangalawa ni Poe. Any1 pero binay ?? https://t.co/g3hoxjcw37</v>
      </c>
      <c r="C13" s="2">
        <v>4.0</v>
      </c>
      <c r="D13" s="10" t="s">
        <v>29</v>
      </c>
      <c r="F13" s="2">
        <v>0.0</v>
      </c>
      <c r="G13" s="9"/>
    </row>
    <row r="14">
      <c r="A14" s="1" t="s">
        <v>30</v>
      </c>
      <c r="B14" s="7" t="str">
        <f>IFERROR(__xludf.DUMMYFUNCTION("IF(C14=4,GOOGLETRANSLATE(A14, ""en"",""fil""), """")"),"@suigeneris_05 Ngunit nakuha pa rin ni Binay ang pinakamataas na kawalan ng tiwala at hindi pagsang -ayon sa mga rating.")</f>
        <v>@suigeneris_05 Ngunit nakuha pa rin ni Binay ang pinakamataas na kawalan ng tiwala at hindi pagsang -ayon sa mga rating.</v>
      </c>
      <c r="C14" s="2">
        <v>4.0</v>
      </c>
      <c r="D14" s="10" t="s">
        <v>31</v>
      </c>
      <c r="F14" s="2">
        <v>1.0</v>
      </c>
      <c r="G14" s="9"/>
    </row>
    <row r="15">
      <c r="A15" s="1" t="s">
        <v>32</v>
      </c>
      <c r="B15" s="7" t="str">
        <f>IFERROR(__xludf.DUMMYFUNCTION("IF(C15=4,GOOGLETRANSLATE(A15, ""en"",""fil""), """")"),"Si Poe ay ika -2, ang MAR ay ika -3 at gt; Sa pagitan ng Enero 1 at Nob.
https://t.co/6diam81rsj")</f>
        <v>Si Poe ay ika -2, ang MAR ay ika -3 at gt; Sa pagitan ng Enero 1 at Nob.
https://t.co/6diam81rsj</v>
      </c>
      <c r="C15" s="2">
        <v>4.0</v>
      </c>
      <c r="D15" s="10" t="s">
        <v>33</v>
      </c>
      <c r="F15" s="2">
        <v>0.0</v>
      </c>
      <c r="G15" s="9"/>
    </row>
    <row r="16">
      <c r="A16" s="1" t="s">
        <v>34</v>
      </c>
      <c r="B16" s="7" t="str">
        <f>IFERROR(__xludf.DUMMYFUNCTION("IF(C16=4,GOOGLETRANSLATE(A16, ""en"",""fil""), """")"),"Ang pinakabagong stunt ng @PhilStarnews Mar Roxas: Kung si Duterte-Marcos ay nanalo, huwag mo akong sisihin, sisihin si Grace Poe sa hindi pakikipagtulungan. ???? Talunan!")</f>
        <v>Ang pinakabagong stunt ng @PhilStarnews Mar Roxas: Kung si Duterte-Marcos ay nanalo, huwag mo akong sisihin, sisihin si Grace Poe sa hindi pakikipagtulungan. ???? Talunan!</v>
      </c>
      <c r="C16" s="2">
        <v>4.0</v>
      </c>
      <c r="D16" s="10" t="s">
        <v>35</v>
      </c>
      <c r="F16" s="2">
        <v>1.0</v>
      </c>
      <c r="G16" s="9"/>
    </row>
    <row r="17">
      <c r="A17" s="1" t="s">
        <v>36</v>
      </c>
      <c r="B17" s="7" t="str">
        <f>IFERROR(__xludf.DUMMYFUNCTION("IF(C17=4,GOOGLETRANSLATE(A17, ""en"",""fil""), """")"),"Si Roxas ay magiging katulad ni Pnoy. Ipinapaalala sa akin ng GPOE ang dating Pres GMA. Si Binay ay isa pang Trapo. Kailangan namin ng isang malaking pagbabago! #Duterte2016")</f>
        <v>Si Roxas ay magiging katulad ni Pnoy. Ipinapaalala sa akin ng GPOE ang dating Pres GMA. Si Binay ay isa pang Trapo. Kailangan namin ng isang malaking pagbabago! #Duterte2016</v>
      </c>
      <c r="C17" s="2">
        <v>4.0</v>
      </c>
      <c r="D17" s="10" t="s">
        <v>37</v>
      </c>
      <c r="F17" s="2">
        <v>1.0</v>
      </c>
      <c r="G17" s="9"/>
    </row>
    <row r="18">
      <c r="A18" s="1" t="s">
        <v>38</v>
      </c>
      <c r="B18" s="7" t="str">
        <f>IFERROR(__xludf.DUMMYFUNCTION("IF(C18=4,GOOGLETRANSLATE(A18, ""en"",""fil""), """")"),"Grace Poe - Handa at handa")</f>
        <v>Grace Poe - Handa at handa</v>
      </c>
      <c r="C18" s="2">
        <v>4.0</v>
      </c>
      <c r="D18" s="10" t="s">
        <v>39</v>
      </c>
      <c r="G18" s="9"/>
    </row>
    <row r="19">
      <c r="A19" s="1" t="s">
        <v>40</v>
      </c>
      <c r="B19" s="7" t="str">
        <f>IFERROR(__xludf.DUMMYFUNCTION("IF(C19=4,GOOGLETRANSLATE(A19, ""en"",""fil""), """")"),"Duterte - Bully")</f>
        <v>Duterte - Bully</v>
      </c>
      <c r="C19" s="2">
        <v>4.0</v>
      </c>
      <c r="D19" s="10" t="s">
        <v>41</v>
      </c>
      <c r="G19" s="9"/>
    </row>
    <row r="20">
      <c r="A20" s="1" t="s">
        <v>42</v>
      </c>
      <c r="B20" s="7" t="str">
        <f>IFERROR(__xludf.DUMMYFUNCTION("IF(C20=4,GOOGLETRANSLATE(A20, ""en"",""fil""), """")"),"Nag -cringe ako tuwing inaangkin ni Binay si Makati habang siya ay isang 6 na taong bise presidente. #PilipinasDebates2016 #Halalan2016")</f>
        <v>Nag -cringe ako tuwing inaangkin ni Binay si Makati habang siya ay isang 6 na taong bise presidente. #PilipinasDebates2016 #Halalan2016</v>
      </c>
      <c r="C20" s="2">
        <v>4.0</v>
      </c>
      <c r="D20" s="10" t="s">
        <v>43</v>
      </c>
      <c r="F20" s="2">
        <v>1.0</v>
      </c>
      <c r="G20" s="9"/>
    </row>
    <row r="21">
      <c r="A21" s="1" t="s">
        <v>44</v>
      </c>
      <c r="B21" s="7" t="str">
        <f>IFERROR(__xludf.DUMMYFUNCTION("IF(C21=4,GOOGLETRANSLATE(A21, ""en"",""fil""), """")"),"Mabuti. Mas mahusay na maging handa si Poe para sa darating na itim na propaganda mula sa Mar at Binay. #GutterLanguage #NoJoke https://t.co/pfyirm7acg")</f>
        <v>Mabuti. Mas mahusay na maging handa si Poe para sa darating na itim na propaganda mula sa Mar at Binay. #GutterLanguage #NoJoke https://t.co/pfyirm7acg</v>
      </c>
      <c r="C21" s="2">
        <v>4.0</v>
      </c>
      <c r="D21" s="10" t="s">
        <v>45</v>
      </c>
      <c r="F21" s="2">
        <v>1.0</v>
      </c>
      <c r="G21" s="9"/>
    </row>
    <row r="22">
      <c r="A22" s="1" t="s">
        <v>46</v>
      </c>
      <c r="B22" s="7" t="str">
        <f>IFERROR(__xludf.DUMMYFUNCTION("IF(C22=4,GOOGLETRANSLATE(A22, ""en"",""fil""), """")"),"Guia Gomez: JV, erap hindi bahagi ng pag -endorso para sa mar roxas https://t.co/ekyvy5zq27 | sa pamamagitan ng Inquirer")</f>
        <v>Guia Gomez: JV, erap hindi bahagi ng pag -endorso para sa mar roxas https://t.co/ekyvy5zq27 | sa pamamagitan ng Inquirer</v>
      </c>
      <c r="C22" s="2">
        <v>4.0</v>
      </c>
      <c r="D22" s="10" t="s">
        <v>47</v>
      </c>
      <c r="F22" s="2">
        <v>0.0</v>
      </c>
      <c r="G22" s="9"/>
    </row>
    <row r="23">
      <c r="A23" s="1" t="s">
        <v>48</v>
      </c>
      <c r="B23" s="7" t="str">
        <f>IFERROR(__xludf.DUMMYFUNCTION("IF(C23=4,GOOGLETRANSLATE(A23, ""en"",""fil""), """")"),"Mar Roxas: Walang kapayapaan nang walang pag -unlad at walang pag -unlad at pag -unlad nang walang kapayapaan.")</f>
        <v>Mar Roxas: Walang kapayapaan nang walang pag -unlad at walang pag -unlad at pag -unlad nang walang kapayapaan.</v>
      </c>
      <c r="C23" s="2">
        <v>4.0</v>
      </c>
      <c r="D23" s="10" t="s">
        <v>49</v>
      </c>
      <c r="F23" s="2">
        <v>0.0</v>
      </c>
      <c r="G23" s="9"/>
    </row>
    <row r="24">
      <c r="A24" s="1" t="s">
        <v>50</v>
      </c>
      <c r="B24" s="7" t="str">
        <f>IFERROR(__xludf.DUMMYFUNCTION("IF(C24=4,GOOGLETRANSLATE(A24, ""en"",""fil""), """")"),"Ganap na nawala ito nang suportahan niya si Binay. Sa palagay ko kapag wala na siyang mawawala, masasabi niya ang anumang nais niya. https://t.co/zxmlyzat0g")</f>
        <v>Ganap na nawala ito nang suportahan niya si Binay. Sa palagay ko kapag wala na siyang mawawala, masasabi niya ang anumang nais niya. https://t.co/zxmlyzat0g</v>
      </c>
      <c r="C24" s="2">
        <v>4.0</v>
      </c>
      <c r="D24" s="10" t="s">
        <v>51</v>
      </c>
      <c r="F24" s="2">
        <v>1.0</v>
      </c>
      <c r="G24" s="9"/>
    </row>
    <row r="25">
      <c r="A25" s="1" t="s">
        <v>52</v>
      </c>
      <c r="B25" s="7" t="str">
        <f>IFERROR(__xludf.DUMMYFUNCTION("IF(C25=4,GOOGLETRANSLATE(A25, ""en"",""fil""), """")"),"Talaga? Kaibigan ni Honasan sina Binay at Enrile, na parehong malilim. Ang mga ito ay mga ibon ng parehong tiwaling balahibo. https://t.co/kcl7medr7v")</f>
        <v>Talaga? Kaibigan ni Honasan sina Binay at Enrile, na parehong malilim. Ang mga ito ay mga ibon ng parehong tiwaling balahibo. https://t.co/kcl7medr7v</v>
      </c>
      <c r="C25" s="2">
        <v>4.0</v>
      </c>
      <c r="D25" s="10" t="s">
        <v>53</v>
      </c>
      <c r="F25" s="2">
        <v>1.0</v>
      </c>
      <c r="G25" s="9"/>
    </row>
    <row r="26">
      <c r="A26" s="1" t="s">
        <v>54</v>
      </c>
      <c r="B26" s="7" t="str">
        <f>IFERROR(__xludf.DUMMYFUNCTION("IF(C26=4,GOOGLETRANSLATE(A26, ""en"",""fil""), """")"),"RT @bethfron: Mar Roxas sa Tiff kasama ang Tacloban Mayor: Ang pulong na iyon ay kinuha sa labas ng konteksto live: https://t.co/hvgrnqhzcd #phvote")</f>
        <v>RT @bethfron: Mar Roxas sa Tiff kasama ang Tacloban Mayor: Ang pulong na iyon ay kinuha sa labas ng konteksto live: https://t.co/hvgrnqhzcd #phvote</v>
      </c>
      <c r="C26" s="2">
        <v>4.0</v>
      </c>
      <c r="D26" s="10" t="s">
        <v>55</v>
      </c>
      <c r="F26" s="2">
        <v>0.0</v>
      </c>
      <c r="G26" s="9"/>
    </row>
    <row r="27">
      <c r="A27" s="1" t="s">
        <v>56</v>
      </c>
      <c r="B27" s="7" t="str">
        <f>IFERROR(__xludf.DUMMYFUNCTION("IF(C27=4,GOOGLETRANSLATE(A27, ""en"",""fil""), """")"),"RT @maxell_lander: Salamat Mar Roxas &amp; amp; Jun Abaya para sa gulo ng MRT/Transport System &amp; amp; kakila -kilabot na trapiko (umuusbong na ekonomiya daw) https: //…")</f>
        <v>RT @maxell_lander: Salamat Mar Roxas &amp; amp; Jun Abaya para sa gulo ng MRT/Transport System &amp; amp; kakila -kilabot na trapiko (umuusbong na ekonomiya daw) https: //…</v>
      </c>
      <c r="C27" s="2">
        <v>4.0</v>
      </c>
      <c r="D27" s="10" t="s">
        <v>57</v>
      </c>
      <c r="F27" s="2">
        <v>0.0</v>
      </c>
      <c r="G27" s="9"/>
    </row>
    <row r="28">
      <c r="A28" s="1" t="s">
        <v>58</v>
      </c>
      <c r="B28" s="7" t="str">
        <f>IFERROR(__xludf.DUMMYFUNCTION("IF(C28=4,GOOGLETRANSLATE(A28, ""en"",""fil""), """")"),"RT @maxell_lander: Si Mar Roxas ay ang ama ng MRT Mess, kaya tiwali, pinalitan si Sumitomo ng isang fly-by-night MRT maintenance operator! htt ...")</f>
        <v>RT @maxell_lander: Si Mar Roxas ay ang ama ng MRT Mess, kaya tiwali, pinalitan si Sumitomo ng isang fly-by-night MRT maintenance operator! htt ...</v>
      </c>
      <c r="C28" s="2">
        <v>4.0</v>
      </c>
      <c r="D28" s="10" t="s">
        <v>59</v>
      </c>
      <c r="F28" s="2">
        <v>1.0</v>
      </c>
      <c r="G28" s="9"/>
    </row>
    <row r="29">
      <c r="A29" s="1" t="s">
        <v>60</v>
      </c>
      <c r="B29" s="7" t="str">
        <f>IFERROR(__xludf.DUMMYFUNCTION("IF(C29=4,GOOGLETRANSLATE(A29, ""en"",""fil""), """")"),"Saksi: Pag -bid para sa mga proyekto ng Makati sa ilalim ng Elenita Binay isang Sham https://t.co/plageGdzuq | @Mjcayabyabinq https://t.co/9iki3lm7rf")</f>
        <v>Saksi: Pag -bid para sa mga proyekto ng Makati sa ilalim ng Elenita Binay isang Sham https://t.co/plageGdzuq | @Mjcayabyabinq https://t.co/9iki3lm7rf</v>
      </c>
      <c r="C29" s="2">
        <v>4.0</v>
      </c>
      <c r="D29" s="10" t="s">
        <v>61</v>
      </c>
      <c r="F29" s="2">
        <v>0.0</v>
      </c>
      <c r="G29" s="9"/>
    </row>
    <row r="30">
      <c r="A30" s="1" t="s">
        <v>62</v>
      </c>
      <c r="B30" s="7" t="str">
        <f>IFERROR(__xludf.DUMMYFUNCTION("IF(C30=4,GOOGLETRANSLATE(A30, ""en"",""fil""), """")"),"Hindi matalo si Duterte maliban kung ang #roxas ay nagpapatupad ng #dayaangmatuwid #dayaanmoves:")</f>
        <v>Hindi matalo si Duterte maliban kung ang #roxas ay nagpapatupad ng #dayaangmatuwid #dayaanmoves:</v>
      </c>
      <c r="C30" s="2">
        <v>4.0</v>
      </c>
      <c r="D30" s="10" t="s">
        <v>63</v>
      </c>
      <c r="G30" s="9"/>
    </row>
    <row r="31">
      <c r="A31" s="1" t="s">
        <v>64</v>
      </c>
      <c r="B31" s="7" t="str">
        <f>IFERROR(__xludf.DUMMYFUNCTION("IF(C31=4,GOOGLETRANSLATE(A31, ""en"",""fil""), """")"),"*Sandro at Baste ay nakikipaglaban *
Sandro: ""Kung hindi mo ako makayanan sa aking binay, hindi mo ako karapat -dapat sa aking Miriam.""
#Rp69fanfic")</f>
        <v>*Sandro at Baste ay nakikipaglaban *
Sandro: "Kung hindi mo ako makayanan sa aking binay, hindi mo ako karapat -dapat sa aking Miriam."
#Rp69fanfic</v>
      </c>
      <c r="C31" s="2">
        <v>4.0</v>
      </c>
      <c r="D31" s="10" t="s">
        <v>65</v>
      </c>
      <c r="F31" s="2">
        <v>0.0</v>
      </c>
      <c r="G31" s="9"/>
    </row>
    <row r="32">
      <c r="A32" s="1" t="s">
        <v>66</v>
      </c>
      <c r="B32" s="7" t="str">
        <f>IFERROR(__xludf.DUMMYFUNCTION("IF(C32=4,GOOGLETRANSLATE(A32, ""en"",""fil""), """")"),"Ang #binay2016 ay hindi lamang naglalayong bilyun -bilyon ngunit sa kalaunan ay aangkin niya ang bansa na ""pilibinay"" #notobinay #phvote https://t.co/z7ca2ceagy")</f>
        <v>Ang #binay2016 ay hindi lamang naglalayong bilyun -bilyon ngunit sa kalaunan ay aangkin niya ang bansa na "pilibinay" #notobinay #phvote https://t.co/z7ca2ceagy</v>
      </c>
      <c r="C32" s="2">
        <v>4.0</v>
      </c>
      <c r="D32" s="10" t="s">
        <v>67</v>
      </c>
      <c r="F32" s="2">
        <v>1.0</v>
      </c>
      <c r="G32" s="9"/>
    </row>
    <row r="33">
      <c r="A33" s="1" t="s">
        <v>68</v>
      </c>
      <c r="B33" s="7" t="str">
        <f>IFERROR(__xludf.DUMMYFUNCTION("IF(C33=4,GOOGLETRANSLATE(A33, ""en"",""fil""), """")"),"@v_vangogh sa simula, si Binay lamang. Ngunit ang iba pang mga kaso? Hindi kailanman alam ng isa. Bilang VP ni Mar, may proteksyon siya. @mamoocindy @ancalerts")</f>
        <v>@v_vangogh sa simula, si Binay lamang. Ngunit ang iba pang mga kaso? Hindi kailanman alam ng isa. Bilang VP ni Mar, may proteksyon siya. @mamoocindy @ancalerts</v>
      </c>
      <c r="C33" s="2">
        <v>4.0</v>
      </c>
      <c r="D33" s="10" t="s">
        <v>69</v>
      </c>
      <c r="F33" s="2">
        <v>0.0</v>
      </c>
      <c r="G33" s="9"/>
    </row>
    <row r="34">
      <c r="A34" s="1" t="s">
        <v>70</v>
      </c>
      <c r="B34" s="7" t="str">
        <f>IFERROR(__xludf.DUMMYFUNCTION("IF(C34=4,GOOGLETRANSLATE(A34, ""en"",""fil""), """")"),"@tr1pnautic @thetigermudra hindi direkta. Tila noong 2014, ginamit ni Binay ang parehong ahensya ng remittance na kasangkot sa kasalukuyang iskandalo sa laundering ng pera.")</f>
        <v>@tr1pnautic @thetigermudra hindi direkta. Tila noong 2014, ginamit ni Binay ang parehong ahensya ng remittance na kasangkot sa kasalukuyang iskandalo sa laundering ng pera.</v>
      </c>
      <c r="C34" s="2">
        <v>4.0</v>
      </c>
      <c r="D34" s="10" t="s">
        <v>71</v>
      </c>
      <c r="F34" s="2">
        <v>0.0</v>
      </c>
      <c r="G34" s="9"/>
    </row>
    <row r="35">
      <c r="A35" s="1" t="s">
        <v>72</v>
      </c>
      <c r="B35" s="7" t="str">
        <f>IFERROR(__xludf.DUMMYFUNCTION("IF(C35=4,GOOGLETRANSLATE(A35, ""en"",""fil""), """")"),"Ang ad na pampulitika sa paggalang hindi tugon sa panggagahasa sa panggagahasa ni Duterte, nililinaw ni Poe ang https://t.co/gnkf6fqx3q https://t.co/36cxx9bc2p")</f>
        <v>Ang ad na pampulitika sa paggalang hindi tugon sa panggagahasa sa panggagahasa ni Duterte, nililinaw ni Poe ang https://t.co/gnkf6fqx3q https://t.co/36cxx9bc2p</v>
      </c>
      <c r="C35" s="2">
        <v>4.0</v>
      </c>
      <c r="D35" s="10" t="s">
        <v>73</v>
      </c>
      <c r="F35" s="2">
        <v>0.0</v>
      </c>
      <c r="G35" s="9"/>
    </row>
    <row r="36">
      <c r="A36" s="1" t="s">
        <v>74</v>
      </c>
      <c r="B36" s="7" t="str">
        <f>IFERROR(__xludf.DUMMYFUNCTION("IF(C36=4,GOOGLETRANSLATE(A36, ""en"",""fil""), """")"),"Bahagyang Hindi Opisyal na Bilang: Duterte 127K, Roxas 93k, Poe 78K, Binay 54K, Santiago 15K")</f>
        <v>Bahagyang Hindi Opisyal na Bilang: Duterte 127K, Roxas 93k, Poe 78K, Binay 54K, Santiago 15K</v>
      </c>
      <c r="C36" s="2">
        <v>4.0</v>
      </c>
      <c r="D36" s="10" t="s">
        <v>75</v>
      </c>
      <c r="F36" s="2">
        <v>0.0</v>
      </c>
      <c r="G36" s="9"/>
    </row>
    <row r="37">
      <c r="A37" s="1" t="s">
        <v>76</v>
      </c>
      <c r="B37" s="7" t="str">
        <f>IFERROR(__xludf.DUMMYFUNCTION("IF(C37=4,GOOGLETRANSLATE(A37, ""en"",""fil""), """")"),"#Marroxas: Nararamdaman namin na nasa magandang lugar kami. Mayroon kaming isang track record sa bawat bayan, sa bawat lugar sa bansa. #Voteph2016 | @deejayap")</f>
        <v>#Marroxas: Nararamdaman namin na nasa magandang lugar kami. Mayroon kaming isang track record sa bawat bayan, sa bawat lugar sa bansa. #Voteph2016 | @deejayap</v>
      </c>
      <c r="C37" s="2">
        <v>4.0</v>
      </c>
      <c r="D37" s="10" t="s">
        <v>77</v>
      </c>
      <c r="F37" s="2">
        <v>0.0</v>
      </c>
      <c r="G37" s="9"/>
    </row>
    <row r="38">
      <c r="A38" s="1" t="s">
        <v>78</v>
      </c>
      <c r="B38" s="7" t="str">
        <f>IFERROR(__xludf.DUMMYFUNCTION("IF(C38=4,GOOGLETRANSLATE(A38, ""en"",""fil""), """")"),"""@ABSCBNNEWS: Nakahanap ang AMLC ng bilyun -bilyong pesos sa mga account ng 'Binay Dummy' http://t.co/et9S8ESHPZ http://t.co/dhbgmvps4d"" @binayssss")</f>
        <v>"@ABSCBNNEWS: Nakahanap ang AMLC ng bilyun -bilyong pesos sa mga account ng 'Binay Dummy' http://t.co/et9S8ESHPZ http://t.co/dhbgmvps4d" @binayssss</v>
      </c>
      <c r="C38" s="2">
        <v>4.0</v>
      </c>
      <c r="D38" s="10" t="s">
        <v>79</v>
      </c>
      <c r="F38" s="2">
        <v>0.0</v>
      </c>
      <c r="G38" s="9"/>
    </row>
    <row r="39">
      <c r="A39" s="1" t="s">
        <v>80</v>
      </c>
      <c r="B39" s="7" t="str">
        <f>IFERROR(__xludf.DUMMYFUNCTION("IF(C39=4,GOOGLETRANSLATE(A39, ""en"",""fil""), """")"),"#Sumbongko ang aking larawan ay hindi malinaw tulad ng @joycemakital ngunit tiyak na basahin ko ang ""Binay""")</f>
        <v>#Sumbongko ang aking larawan ay hindi malinaw tulad ng @joycemakital ngunit tiyak na basahin ko ang "Binay"</v>
      </c>
      <c r="C39" s="2">
        <v>4.0</v>
      </c>
      <c r="D39" s="10" t="s">
        <v>81</v>
      </c>
      <c r="F39" s="2">
        <v>0.0</v>
      </c>
      <c r="G39" s="9"/>
    </row>
    <row r="40">
      <c r="A40" s="1" t="s">
        <v>82</v>
      </c>
      <c r="B40" s="7" t="str">
        <f>IFERROR(__xludf.DUMMYFUNCTION("IF(C40=4,GOOGLETRANSLATE(A40, ""en"",""fil""), """")"),"Cara Kendall sa pH 2016 Tanging Binay #dancekidsfun Ateneo")</f>
        <v>Cara Kendall sa pH 2016 Tanging Binay #dancekidsfun Ateneo</v>
      </c>
      <c r="C40" s="2">
        <v>4.0</v>
      </c>
      <c r="D40" s="10" t="s">
        <v>83</v>
      </c>
      <c r="F40" s="2">
        <v>0.0</v>
      </c>
      <c r="G40" s="9"/>
    </row>
    <row r="41">
      <c r="A41" s="1" t="s">
        <v>84</v>
      </c>
      <c r="B41" s="7" t="str">
        <f>IFERROR(__xludf.DUMMYFUNCTION("IF(C41=4,GOOGLETRANSLATE(A41, ""en"",""fil""), """")"),"RT @RonalDoredito: 6 Mga Dahilan Bakit maaaring manalo si JoJo Binay sa 2016 Presidential Election https://t.co/cjzd04qjm0")</f>
        <v>RT @RonalDoredito: 6 Mga Dahilan Bakit maaaring manalo si JoJo Binay sa 2016 Presidential Election https://t.co/cjzd04qjm0</v>
      </c>
      <c r="C41" s="2">
        <v>4.0</v>
      </c>
      <c r="D41" s="10" t="s">
        <v>85</v>
      </c>
      <c r="F41" s="2">
        <v>0.0</v>
      </c>
      <c r="G41" s="9"/>
    </row>
    <row r="42">
      <c r="A42" s="1" t="s">
        <v>86</v>
      </c>
      <c r="B42" s="7" t="str">
        <f>IFERROR(__xludf.DUMMYFUNCTION("IF(C42=4,GOOGLETRANSLATE(A42, ""en"",""fil""), """")"),"Ang mga boto ni Duterte ay nagpunta sa Roxas? ... Kita n'yo, kahit na tinanggihan siya ng mga vcmachines!")</f>
        <v>Ang mga boto ni Duterte ay nagpunta sa Roxas? ... Kita n'yo, kahit na tinanggihan siya ng mga vcmachines!</v>
      </c>
      <c r="C42" s="2">
        <v>4.0</v>
      </c>
      <c r="D42" s="10" t="s">
        <v>87</v>
      </c>
      <c r="F42" s="2">
        <v>0.0</v>
      </c>
      <c r="G42" s="9"/>
    </row>
    <row r="43">
      <c r="A43" s="1" t="s">
        <v>88</v>
      </c>
      <c r="B43" s="7" t="str">
        <f>IFERROR(__xludf.DUMMYFUNCTION("IF(C43=4,GOOGLETRANSLATE(A43, ""en"",""fil""), """")"),"4 Mga Dahilan Bakit Hindi Manalo ang Mar Roxas sa 2016 Philippine Presidential Elections - Kumuha ng Real Post https://t.co/7HH4Egpamdd")</f>
        <v>4 Mga Dahilan Bakit Hindi Manalo ang Mar Roxas sa 2016 Philippine Presidential Elections - Kumuha ng Real Post https://t.co/7HH4Egpamdd</v>
      </c>
      <c r="C43" s="2">
        <v>4.0</v>
      </c>
      <c r="D43" s="10" t="s">
        <v>89</v>
      </c>
      <c r="F43" s="2">
        <v>0.0</v>
      </c>
      <c r="G43" s="9"/>
    </row>
    <row r="44">
      <c r="A44" s="1" t="s">
        <v>90</v>
      </c>
      <c r="B44" s="7" t="str">
        <f>IFERROR(__xludf.DUMMYFUNCTION("IF(C44=4,GOOGLETRANSLATE(A44, ""en"",""fil""), """")"),"Tingnan lamang ang pinagsamang boto ng Roxas-poe kumpara kay Duterte. https://t.co/gz3wkc921a")</f>
        <v>Tingnan lamang ang pinagsamang boto ng Roxas-poe kumpara kay Duterte. https://t.co/gz3wkc921a</v>
      </c>
      <c r="C44" s="2">
        <v>4.0</v>
      </c>
      <c r="D44" s="10" t="s">
        <v>91</v>
      </c>
      <c r="F44" s="2">
        <v>0.0</v>
      </c>
      <c r="G44" s="9"/>
    </row>
    <row r="45">
      <c r="A45" s="1" t="s">
        <v>92</v>
      </c>
      <c r="B45" s="7" t="str">
        <f>IFERROR(__xludf.DUMMYFUNCTION("IF(C45=4,GOOGLETRANSLATE(A45, ""en"",""fil""), """")"),"Sinabi ni BALIGOD na hindi lumapit sa kanya sina Poe at Binay Camps mula nang magsampa siya ng mga kaso laban sa ilan sa kanilang mga miyembro.")</f>
        <v>Sinabi ni BALIGOD na hindi lumapit sa kanya sina Poe at Binay Camps mula nang magsampa siya ng mga kaso laban sa ilan sa kanilang mga miyembro.</v>
      </c>
      <c r="C45" s="2">
        <v>4.0</v>
      </c>
      <c r="D45" s="10" t="s">
        <v>93</v>
      </c>
      <c r="F45" s="2">
        <v>0.0</v>
      </c>
      <c r="G45" s="9"/>
    </row>
    <row r="46">
      <c r="A46" s="1" t="s">
        <v>94</v>
      </c>
      <c r="B46" s="7" t="str">
        <f>IFERROR(__xludf.DUMMYFUNCTION("IF(C46=4,GOOGLETRANSLATE(A46, ""en"",""fil""), """")"),"Panoorin: Ang aktwal na naka -print na VCM na mar roxas awtomatikong kapag bumoto ng ibang kandidato ng pangulo! ~ Thepadder https://t.co/scglroqjh2")</f>
        <v>Panoorin: Ang aktwal na naka -print na VCM na mar roxas awtomatikong kapag bumoto ng ibang kandidato ng pangulo! ~ Thepadder https://t.co/scglroqjh2</v>
      </c>
      <c r="C46" s="2">
        <v>4.0</v>
      </c>
      <c r="D46" s="10" t="s">
        <v>95</v>
      </c>
      <c r="F46" s="2">
        <v>0.0</v>
      </c>
      <c r="G46" s="9"/>
    </row>
    <row r="47">
      <c r="A47" s="1" t="s">
        <v>96</v>
      </c>
      <c r="B47" s="7" t="str">
        <f>IFERROR(__xludf.DUMMYFUNCTION("IF(C47=4,GOOGLETRANSLATE(A47, ""en"",""fil""), """")"),"Ang kampo ng VP ay nagpapanatili na ang sinasabing katibayan na ipinakita laban kay Binay ay naririnig lamang. https://t.co/nt2jpngiwp | sa pamamagitan ng anc ale ...")</f>
        <v>Ang kampo ng VP ay nagpapanatili na ang sinasabing katibayan na ipinakita laban kay Binay ay naririnig lamang. https://t.co/nt2jpngiwp | sa pamamagitan ng anc ale ...</v>
      </c>
      <c r="C47" s="2">
        <v>4.0</v>
      </c>
      <c r="D47" s="10" t="s">
        <v>97</v>
      </c>
      <c r="F47" s="2">
        <v>0.0</v>
      </c>
      <c r="G47" s="9"/>
    </row>
    <row r="48">
      <c r="A48" s="1" t="s">
        <v>98</v>
      </c>
      <c r="B48" s="7" t="str">
        <f>IFERROR(__xludf.DUMMYFUNCTION("IF(C48=4,GOOGLETRANSLATE(A48, ""en"",""fil""), """")"),"Si Binay ay labis na may kaalaman.Mindanao problema s hindi isang socio economic problem kundi isang problemang pangkultura! Pananaliksik PG Mayo Oras #PilipinasDebates2016")</f>
        <v>Si Binay ay labis na may kaalaman.Mindanao problema s hindi isang socio economic problem kundi isang problemang pangkultura! Pananaliksik PG Mayo Oras #PilipinasDebates2016</v>
      </c>
      <c r="C48" s="2">
        <v>4.0</v>
      </c>
      <c r="D48" s="10" t="s">
        <v>99</v>
      </c>
      <c r="F48" s="2">
        <v>1.0</v>
      </c>
      <c r="G48" s="9"/>
    </row>
    <row r="49">
      <c r="A49" s="1" t="s">
        <v>100</v>
      </c>
      <c r="B49" s="7" t="str">
        <f>IFERROR(__xludf.DUMMYFUNCTION("IF(C49=4,GOOGLETRANSLATE(A49, ""en"",""fil""), """")"),"Sa palagay ko, nagugutom si Mar Roxas sa kapangyarihan.")</f>
        <v>Sa palagay ko, nagugutom si Mar Roxas sa kapangyarihan.</v>
      </c>
      <c r="C49" s="2">
        <v>4.0</v>
      </c>
      <c r="D49" s="10" t="s">
        <v>101</v>
      </c>
      <c r="F49" s="2">
        <v>0.0</v>
      </c>
      <c r="G49" s="9"/>
    </row>
    <row r="50">
      <c r="A50" s="1" t="s">
        <v>102</v>
      </c>
      <c r="B50" s="7" t="str">
        <f>IFERROR(__xludf.DUMMYFUNCTION("IF(C50=4,GOOGLETRANSLATE(A50, ""en"",""fil""), """")"),"Hindi ko alam kung ano ang mangyayari sa ating bansa kung ang ating pangulo ay mar roxas #dayaangdilaw")</f>
        <v>Hindi ko alam kung ano ang mangyayari sa ating bansa kung ang ating pangulo ay mar roxas #dayaangdilaw</v>
      </c>
      <c r="C50" s="2">
        <v>4.0</v>
      </c>
      <c r="D50" s="10" t="s">
        <v>103</v>
      </c>
      <c r="F50" s="2">
        <v>1.0</v>
      </c>
      <c r="G50" s="9"/>
    </row>
    <row r="51">
      <c r="A51" s="1" t="s">
        <v>104</v>
      </c>
      <c r="B51" s="7" t="str">
        <f>IFERROR(__xludf.DUMMYFUNCTION("IF(C51=4,GOOGLETRANSLATE(A51, ""en"",""fil""), """")"),"Bakit ginagawa ni Abscbn ang Mar Roxas bilang magandang halimbawa para sa mga Pilipino, ang pag -asa ng mga tao ... maghintay, nagbibigay -daan sa pag -uusap ng mga pondo ng yolanda ..")</f>
        <v>Bakit ginagawa ni Abscbn ang Mar Roxas bilang magandang halimbawa para sa mga Pilipino, ang pag -asa ng mga tao ... maghintay, nagbibigay -daan sa pag -uusap ng mga pondo ng yolanda ..</v>
      </c>
      <c r="C51" s="2">
        <v>4.0</v>
      </c>
      <c r="D51" s="10" t="s">
        <v>105</v>
      </c>
      <c r="F51" s="2">
        <v>1.0</v>
      </c>
      <c r="G51" s="9"/>
    </row>
    <row r="52">
      <c r="A52" s="1" t="s">
        <v>106</v>
      </c>
      <c r="B52" s="7" t="str">
        <f>IFERROR(__xludf.DUMMYFUNCTION("IF(C52=4,GOOGLETRANSLATE(A52, ""en"",""fil""), """")"),"6. Tanging Binay 7. BatB 8. PH 2016 9. Ateneo 10. Mac Belo 2015/11/22 03:18 PHT #trndnl https://t.co/OgeyDQB6LV https://t.co/ufpanp51ea")</f>
        <v>6. Tanging Binay 7. BatB 8. PH 2016 9. Ateneo 10. Mac Belo 2015/11/22 03:18 PHT #trndnl https://t.co/OgeyDQB6LV https://t.co/ufpanp51ea</v>
      </c>
      <c r="C52" s="2">
        <v>4.0</v>
      </c>
      <c r="D52" s="10" t="s">
        <v>107</v>
      </c>
      <c r="F52" s="2">
        <v>0.0</v>
      </c>
      <c r="G52" s="9"/>
    </row>
    <row r="53">
      <c r="A53" s="1" t="s">
        <v>108</v>
      </c>
      <c r="B53" s="7" t="str">
        <f>IFERROR(__xludf.DUMMYFUNCTION("IF(C53=4,GOOGLETRANSLATE(A53, ""en"",""fil""), """")"),"Inaasahan ko talaga na ang pagboto sa publiko ay nag -abala upang masaksihan ang debate na ito. Kung bumoboto ka pa rin para kay Duterte o Binay, pagkatapos ay idk. #Phvote")</f>
        <v>Inaasahan ko talaga na ang pagboto sa publiko ay nag -abala upang masaksihan ang debate na ito. Kung bumoboto ka pa rin para kay Duterte o Binay, pagkatapos ay idk. #Phvote</v>
      </c>
      <c r="C53" s="2">
        <v>4.0</v>
      </c>
      <c r="D53" s="10" t="s">
        <v>109</v>
      </c>
      <c r="F53" s="2">
        <v>1.0</v>
      </c>
      <c r="G53" s="9"/>
    </row>
    <row r="54">
      <c r="A54" s="1" t="s">
        <v>110</v>
      </c>
      <c r="B54" s="7" t="str">
        <f>IFERROR(__xludf.DUMMYFUNCTION("IF(C54=4,GOOGLETRANSLATE(A54, ""en"",""fil""), """")"),"Ang impormasyon laban sa VP Binay ay isasampa matapos ang pag -expire ng kanyang termino bilang bise presidente. | sa pamamagitan ng @ombudsmanph")</f>
        <v>Ang impormasyon laban sa VP Binay ay isasampa matapos ang pag -expire ng kanyang termino bilang bise presidente. | sa pamamagitan ng @ombudsmanph</v>
      </c>
      <c r="C54" s="2">
        <v>4.0</v>
      </c>
      <c r="D54" s="10" t="s">
        <v>111</v>
      </c>
      <c r="F54" s="2">
        <v>0.0</v>
      </c>
      <c r="G54" s="9"/>
    </row>
    <row r="55">
      <c r="A55" s="1" t="s">
        <v>112</v>
      </c>
      <c r="B55" s="7" t="str">
        <f>IFERROR(__xludf.DUMMYFUNCTION("IF(C55=4,GOOGLETRANSLATE(A55, ""en"",""fil""), """")"),"Pinutol ng Binay ang maikling paglalakbay sa Ilocos upang maghanda para sa ika -2 na debate sa pangulo https://t.co/feuqxellar https://t.co/k35ezhctvw")</f>
        <v>Pinutol ng Binay ang maikling paglalakbay sa Ilocos upang maghanda para sa ika -2 na debate sa pangulo https://t.co/feuqxellar https://t.co/k35ezhctvw</v>
      </c>
      <c r="C55" s="2">
        <v>4.0</v>
      </c>
      <c r="D55" s="10" t="s">
        <v>113</v>
      </c>
      <c r="F55" s="2">
        <v>0.0</v>
      </c>
      <c r="G55" s="9"/>
    </row>
    <row r="56">
      <c r="A56" s="1" t="s">
        <v>114</v>
      </c>
      <c r="B56" s="7" t="str">
        <f>IFERROR(__xludf.DUMMYFUNCTION("IF(C56=4,GOOGLETRANSLATE(A56, ""en"",""fil""), """")"),"Enrile upang itaas ang #Mamasapano isyu kumpara sa roxas kung ang admin ay gumagamit ng katiwalian kumpara sa binay https://t.co/1ij74sj1sc | @Magerinq https://t.co/653wvh3dim")</f>
        <v>Enrile upang itaas ang #Mamasapano isyu kumpara sa roxas kung ang admin ay gumagamit ng katiwalian kumpara sa binay https://t.co/1ij74sj1sc | @Magerinq https://t.co/653wvh3dim</v>
      </c>
      <c r="C56" s="2">
        <v>4.0</v>
      </c>
      <c r="D56" s="10" t="s">
        <v>115</v>
      </c>
      <c r="F56" s="2">
        <v>1.0</v>
      </c>
      <c r="G56" s="9"/>
    </row>
    <row r="57">
      <c r="A57" s="1" t="s">
        <v>116</v>
      </c>
      <c r="B57" s="7" t="str">
        <f>IFERROR(__xludf.DUMMYFUNCTION("IF(C57=4,GOOGLETRANSLATE(A57, ""en"",""fil""), """")"),"Ang pinaka -saddens sa akin ay sina Roxas, Poe at Binay na inilagay nang mas mataas kaysa sa MDS. Hindi ka talaga natatakot sa isang namamatay na bansa.")</f>
        <v>Ang pinaka -saddens sa akin ay sina Roxas, Poe at Binay na inilagay nang mas mataas kaysa sa MDS. Hindi ka talaga natatakot sa isang namamatay na bansa.</v>
      </c>
      <c r="C57" s="2">
        <v>4.0</v>
      </c>
      <c r="D57" s="10" t="s">
        <v>117</v>
      </c>
      <c r="F57" s="2">
        <v>1.0</v>
      </c>
      <c r="G57" s="9"/>
    </row>
    <row r="58">
      <c r="A58" s="1" t="s">
        <v>118</v>
      </c>
      <c r="B58" s="7" t="str">
        <f>IFERROR(__xludf.DUMMYFUNCTION("IF(C58=4,GOOGLETRANSLATE(A58, ""en"",""fil""), """")"),"RT @marqgc: Ito ay magiging Miriam vs Duterte para sa akin. Kredibilidad kumpara sa Willpower. Sasabihin ng mga debate. #MIRIAM2016 #DUTERTE2016")</f>
        <v>RT @marqgc: Ito ay magiging Miriam vs Duterte para sa akin. Kredibilidad kumpara sa Willpower. Sasabihin ng mga debate. #MIRIAM2016 #DUTERTE2016</v>
      </c>
      <c r="C58" s="2">
        <v>4.0</v>
      </c>
      <c r="D58" s="10" t="s">
        <v>119</v>
      </c>
      <c r="F58" s="2">
        <v>0.0</v>
      </c>
      <c r="G58" s="9"/>
    </row>
    <row r="59">
      <c r="A59" s="1" t="s">
        <v>120</v>
      </c>
      <c r="B59" s="7" t="str">
        <f>IFERROR(__xludf.DUMMYFUNCTION("IF(C59=4,GOOGLETRANSLATE(A59, ""en"",""fil""), """")"),"Nakakalito Pol Ads ng Cagey Binay")</f>
        <v>Nakakalito Pol Ads ng Cagey Binay</v>
      </c>
      <c r="C59" s="2">
        <v>4.0</v>
      </c>
      <c r="D59" s="10" t="s">
        <v>121</v>
      </c>
      <c r="F59" s="2">
        <v>1.0</v>
      </c>
      <c r="G59" s="9"/>
    </row>
    <row r="60">
      <c r="A60" s="1" t="s">
        <v>122</v>
      </c>
      <c r="B60" s="7" t="str">
        <f>IFERROR(__xludf.DUMMYFUNCTION("IF(C60=4,GOOGLETRANSLATE(A60, ""en"",""fil""), """")"),"Ang Pangulo ng Bet Grace Poe ay nahaharap ngayon sa mga paratang sa pagbili ng boto sa Baguio City. #Phvote2016 https://t.co/1bvbgfu0c5")</f>
        <v>Ang Pangulo ng Bet Grace Poe ay nahaharap ngayon sa mga paratang sa pagbili ng boto sa Baguio City. #Phvote2016 https://t.co/1bvbgfu0c5</v>
      </c>
      <c r="C60" s="2">
        <v>4.0</v>
      </c>
      <c r="D60" s="10" t="s">
        <v>123</v>
      </c>
      <c r="F60" s="2">
        <v>0.0</v>
      </c>
      <c r="G60" s="9"/>
    </row>
    <row r="61">
      <c r="A61" s="1" t="s">
        <v>124</v>
      </c>
      <c r="B61" s="7" t="str">
        <f>IFERROR(__xludf.DUMMYFUNCTION("IF(C61=4,GOOGLETRANSLATE(A61, ""en"",""fil""), """")"),"Palasyo sa Binay: Suriin ang Mga Numero ng Aquino https://t.co/feuqxellar https://t.co/vmotc9ocgp")</f>
        <v>Palasyo sa Binay: Suriin ang Mga Numero ng Aquino https://t.co/feuqxellar https://t.co/vmotc9ocgp</v>
      </c>
      <c r="C61" s="2">
        <v>4.0</v>
      </c>
      <c r="D61" s="10" t="s">
        <v>125</v>
      </c>
      <c r="F61" s="2">
        <v>0.0</v>
      </c>
      <c r="G61" s="9"/>
    </row>
    <row r="62">
      <c r="A62" s="1" t="s">
        <v>126</v>
      </c>
      <c r="B62" s="7" t="str">
        <f>IFERROR(__xludf.DUMMYFUNCTION("IF(C62=4,GOOGLETRANSLATE(A62, ""en"",""fil""), """")"),"Pag -aari ng Mercado na 'dummy' firms, sinasabing Binay Bagman Claims https://t.co/feuqxellar https://t.co/pltq3ktosu")</f>
        <v>Pag -aari ng Mercado na 'dummy' firms, sinasabing Binay Bagman Claims https://t.co/feuqxellar https://t.co/pltq3ktosu</v>
      </c>
      <c r="C62" s="2">
        <v>4.0</v>
      </c>
      <c r="D62" s="10" t="s">
        <v>127</v>
      </c>
      <c r="F62" s="2">
        <v>0.0</v>
      </c>
      <c r="G62" s="9"/>
    </row>
    <row r="63">
      <c r="A63" s="1" t="s">
        <v>128</v>
      </c>
      <c r="B63" s="7" t="str">
        <f>IFERROR(__xludf.DUMMYFUNCTION("IF(C63=4,GOOGLETRANSLATE(A63, ""en"",""fil""), """")"),"Video ng bise presidente na si Jejomar Binay Lookalike ay naging viral. Basahin dito: https://t.co/fmhfxlbuqg")</f>
        <v>Video ng bise presidente na si Jejomar Binay Lookalike ay naging viral. Basahin dito: https://t.co/fmhfxlbuqg</v>
      </c>
      <c r="C63" s="2">
        <v>4.0</v>
      </c>
      <c r="D63" s="10" t="s">
        <v>129</v>
      </c>
      <c r="F63" s="2">
        <v>0.0</v>
      </c>
      <c r="G63" s="9"/>
    </row>
    <row r="64">
      <c r="A64" s="1" t="s">
        <v>130</v>
      </c>
      <c r="B64" s="7" t="str">
        <f>IFERROR(__xludf.DUMMYFUNCTION("IF(C64=4,GOOGLETRANSLATE(A64, ""en"",""fil""), """")"),"Pera ng Gov'ts ??? Excuse me, mr. Binay! Iyon ang aming pera !! Galing sa dugo't pawis ng mga hamak na manggawa na ... https://t.co/biyfsxz1cd")</f>
        <v>Pera ng Gov'ts ??? Excuse me, mr. Binay! Iyon ang aming pera !! Galing sa dugo't pawis ng mga hamak na manggawa na ... https://t.co/biyfsxz1cd</v>
      </c>
      <c r="C64" s="2">
        <v>4.0</v>
      </c>
      <c r="D64" s="10" t="s">
        <v>131</v>
      </c>
      <c r="F64" s="2">
        <v>1.0</v>
      </c>
      <c r="G64" s="9"/>
    </row>
    <row r="65">
      <c r="A65" s="1" t="s">
        <v>132</v>
      </c>
      <c r="B65" s="7" t="str">
        <f>IFERROR(__xludf.DUMMYFUNCTION("IF(C65=4,GOOGLETRANSLATE(A65, ""en"",""fil""), """")"),"Ang ad ni Binay ay puno ng ad misericordiam fallacies hahaha")</f>
        <v>Ang ad ni Binay ay puno ng ad misericordiam fallacies hahaha</v>
      </c>
      <c r="C65" s="2">
        <v>4.0</v>
      </c>
      <c r="D65" s="10" t="s">
        <v>133</v>
      </c>
      <c r="F65" s="2">
        <v>1.0</v>
      </c>
      <c r="G65" s="9"/>
    </row>
    <row r="66">
      <c r="A66" s="1" t="s">
        <v>134</v>
      </c>
      <c r="B66" s="7" t="str">
        <f>IFERROR(__xludf.DUMMYFUNCTION("IF(C66=4,GOOGLETRANSLATE(A66, ""en"",""fil""), """")"),"Habang si Miriam: Siya si Korra! Ang avatar. Wahaha #miriamforpresident")</f>
        <v>Habang si Miriam: Siya si Korra! Ang avatar. Wahaha #miriamforpresident</v>
      </c>
      <c r="C66" s="2">
        <v>4.0</v>
      </c>
      <c r="D66" s="10" t="s">
        <v>135</v>
      </c>
      <c r="F66" s="2">
        <v>0.0</v>
      </c>
      <c r="G66" s="9"/>
    </row>
    <row r="67">
      <c r="A67" s="1" t="s">
        <v>136</v>
      </c>
      <c r="B67" s="7" t="str">
        <f>IFERROR(__xludf.DUMMYFUNCTION("IF(C67=4,GOOGLETRANSLATE(A67, ""en"",""fil""), """")"),"Binay: Titiyakin nating maayos ang govt na gumagamit ng mga buwis. Ang pagbabayad ng buwis sa Pilipinas ay hindi masaya sa bansang ito.")</f>
        <v>Binay: Titiyakin nating maayos ang govt na gumagamit ng mga buwis. Ang pagbabayad ng buwis sa Pilipinas ay hindi masaya sa bansang ito.</v>
      </c>
      <c r="C67" s="2">
        <v>4.0</v>
      </c>
      <c r="D67" s="10" t="s">
        <v>137</v>
      </c>
      <c r="G67" s="9"/>
    </row>
    <row r="68">
      <c r="A68" s="1" t="s">
        <v>138</v>
      </c>
      <c r="B68" s="7" t="str">
        <f>IFERROR(__xludf.DUMMYFUNCTION("IF(C68=4,GOOGLETRANSLATE(A68, ""en"",""fil""), """")"),"Nancy Binay: Binigyan ako ng trabaho sa Perfrom, ay hindi mapipigilan mula sa Sengracepoe Set Case | sa pamamagitan ng joseph_morong https://t.co/rd9bf5m4yi")</f>
        <v>Nancy Binay: Binigyan ako ng trabaho sa Perfrom, ay hindi mapipigilan mula sa Sengracepoe Set Case | sa pamamagitan ng joseph_morong https://t.co/rd9bf5m4yi</v>
      </c>
      <c r="C68" s="2">
        <v>4.0</v>
      </c>
      <c r="D68" s="10" t="s">
        <v>139</v>
      </c>
      <c r="F68" s="2">
        <v>0.0</v>
      </c>
      <c r="G68" s="9"/>
    </row>
    <row r="69">
      <c r="A69" s="1" t="s">
        <v>140</v>
      </c>
      <c r="B69" s="7" t="str">
        <f>IFERROR(__xludf.DUMMYFUNCTION("IF(C69=4,GOOGLETRANSLATE(A69, ""en"",""fil""), """")"),"Poe, Duterte, Santiago Hindi pa nakumpirma: Roxas, Binay, Señeres Commit na dumalo sa mga debate sa pangulo https://t.co/zjkpewnaoz")</f>
        <v>Poe, Duterte, Santiago Hindi pa nakumpirma: Roxas, Binay, Señeres Commit na dumalo sa mga debate sa pangulo https://t.co/zjkpewnaoz</v>
      </c>
      <c r="C69" s="2">
        <v>4.0</v>
      </c>
      <c r="D69" s="10" t="s">
        <v>141</v>
      </c>
      <c r="F69" s="2">
        <v>0.0</v>
      </c>
      <c r="G69" s="9"/>
    </row>
    <row r="70">
      <c r="A70" s="1" t="s">
        <v>142</v>
      </c>
      <c r="B70" s="7" t="str">
        <f>IFERROR(__xludf.DUMMYFUNCTION("IF(C70=4,GOOGLETRANSLATE(A70, ""en"",""fil""), """")"),"Ang boto ko ay para kay Duterte at Cayetano kahit anong mangyari. Ang aking boto ay hindi ibinebenta.")</f>
        <v>Ang boto ko ay para kay Duterte at Cayetano kahit anong mangyari. Ang aking boto ay hindi ibinebenta.</v>
      </c>
      <c r="C70" s="2">
        <v>4.0</v>
      </c>
      <c r="D70" s="10" t="s">
        <v>143</v>
      </c>
      <c r="G70" s="9"/>
    </row>
    <row r="71">
      <c r="A71" s="1" t="s">
        <v>144</v>
      </c>
      <c r="B71" s="7" t="str">
        <f>IFERROR(__xludf.DUMMYFUNCTION("IF(C71=4,GOOGLETRANSLATE(A71, ""en"",""fil""), """")"),"Ang mga bumoto na si Sen. Poe ay hindi isang natural na ipinanganak na Pilipino: Justices Carpio, De Castro, Brion, Sen. Nancy Binay | sa pamamagitan ng @inareformina")</f>
        <v>Ang mga bumoto na si Sen. Poe ay hindi isang natural na ipinanganak na Pilipino: Justices Carpio, De Castro, Brion, Sen. Nancy Binay | sa pamamagitan ng @inareformina</v>
      </c>
      <c r="C71" s="2">
        <v>4.0</v>
      </c>
      <c r="D71" s="10" t="s">
        <v>145</v>
      </c>
      <c r="F71" s="2">
        <v>0.0</v>
      </c>
      <c r="G71" s="9"/>
    </row>
    <row r="72">
      <c r="A72" s="1" t="s">
        <v>146</v>
      </c>
      <c r="B72" s="7" t="str">
        <f>IFERROR(__xludf.DUMMYFUNCTION("IF(C72=4,GOOGLETRANSLATE(A72, ""en"",""fil""), """")"),"Pinutol ng Binay ang maikling paglalakbay sa Ilocos upang maghanda para sa ika -2 na debate sa pangulo https://t.co/ekhfgulyfx")</f>
        <v>Pinutol ng Binay ang maikling paglalakbay sa Ilocos upang maghanda para sa ika -2 na debate sa pangulo https://t.co/ekhfgulyfx</v>
      </c>
      <c r="C72" s="2">
        <v>4.0</v>
      </c>
      <c r="D72" s="10" t="s">
        <v>147</v>
      </c>
      <c r="F72" s="2">
        <v>0.0</v>
      </c>
      <c r="G72" s="9"/>
    </row>
    <row r="73">
      <c r="A73" s="1" t="s">
        <v>148</v>
      </c>
      <c r="B73" s="7" t="str">
        <f>IFERROR(__xludf.DUMMYFUNCTION("IF(C73=4,GOOGLETRANSLATE(A73, ""en"",""fil""), """")"),"Binay: Ang ekonomiya ng pH ay naging isang kabalintunaan. Mayroon kaming mataas na paglago ng GDP ngunit lumala ang kahirapan. Ang backlog ng pabahay ay lumala sa gitna ng boom ng pag -aari.")</f>
        <v>Binay: Ang ekonomiya ng pH ay naging isang kabalintunaan. Mayroon kaming mataas na paglago ng GDP ngunit lumala ang kahirapan. Ang backlog ng pabahay ay lumala sa gitna ng boom ng pag -aari.</v>
      </c>
      <c r="C73" s="2">
        <v>4.0</v>
      </c>
      <c r="D73" s="10" t="s">
        <v>149</v>
      </c>
      <c r="G73" s="9"/>
    </row>
    <row r="74">
      <c r="A74" s="1" t="s">
        <v>150</v>
      </c>
      <c r="B74" s="7" t="str">
        <f>IFERROR(__xludf.DUMMYFUNCTION("IF(C74=4,GOOGLETRANSLATE(A74, ""en"",""fil""), """")"),"at ang mga kababaihan at amp; Ang mga ginoo ay kung ano ang kumukulo sa. #Marroxas https://t.co/585x56smzi")</f>
        <v>at ang mga kababaihan at amp; Ang mga ginoo ay kung ano ang kumukulo sa. #Marroxas https://t.co/585x56smzi</v>
      </c>
      <c r="C74" s="2">
        <v>4.0</v>
      </c>
      <c r="D74" s="10" t="s">
        <v>151</v>
      </c>
      <c r="F74" s="2">
        <v>0.0</v>
      </c>
      <c r="G74" s="9"/>
    </row>
    <row r="75">
      <c r="A75" s="1" t="s">
        <v>152</v>
      </c>
      <c r="B75" s="7" t="str">
        <f>IFERROR(__xludf.DUMMYFUNCTION("IF(C75=4,GOOGLETRANSLATE(A75, ""en"",""fil""), """")"),"RT @Manila_Bulletin: lp to Binay: Saan mo nakuha ang P600m na ​​ginugol mo sa mga ad sa TV? - Basahin: https://t.co/hldutvb5gt #befullyinformed https:/…")</f>
        <v>RT @Manila_Bulletin: lp to Binay: Saan mo nakuha ang P600m na ​​ginugol mo sa mga ad sa TV? - Basahin: https://t.co/hldutvb5gt #befullyinformed https:/…</v>
      </c>
      <c r="C75" s="2">
        <v>4.0</v>
      </c>
      <c r="D75" s="10" t="s">
        <v>153</v>
      </c>
      <c r="F75" s="2">
        <v>0.0</v>
      </c>
      <c r="G75" s="9"/>
    </row>
    <row r="76">
      <c r="A76" s="1" t="s">
        <v>154</v>
      </c>
      <c r="B76" s="7" t="str">
        <f>IFERROR(__xludf.DUMMYFUNCTION("IF(C76=4,GOOGLETRANSLATE(A76, ""en"",""fil""), """")"),"Siya ay isang pag -aaksaya ng badyet sa halalan ...")</f>
        <v>Siya ay isang pag -aaksaya ng badyet sa halalan ...</v>
      </c>
      <c r="C76" s="2">
        <v>4.0</v>
      </c>
      <c r="D76" s="10" t="s">
        <v>155</v>
      </c>
      <c r="G76" s="9"/>
    </row>
    <row r="77">
      <c r="A77" s="1" t="s">
        <v>156</v>
      </c>
      <c r="B77" s="7" t="str">
        <f>IFERROR(__xludf.DUMMYFUNCTION("IF(C77=4,GOOGLETRANSLATE(A77, ""en"",""fil""), """")"),"Mar Roxas: Hindi ko na kailangan ang boto ng https://t.co/1ve81v4uwj sa pamamagitan ng @wordpressdotcom")</f>
        <v>Mar Roxas: Hindi ko na kailangan ang boto ng https://t.co/1ve81v4uwj sa pamamagitan ng @wordpressdotcom</v>
      </c>
      <c r="C77" s="2">
        <v>4.0</v>
      </c>
      <c r="D77" s="10" t="s">
        <v>157</v>
      </c>
      <c r="F77" s="2">
        <v>1.0</v>
      </c>
      <c r="G77" s="9"/>
    </row>
    <row r="78">
      <c r="A78" s="1" t="s">
        <v>158</v>
      </c>
      <c r="B78" s="7" t="str">
        <f>IFERROR(__xludf.DUMMYFUNCTION("IF(C78=4,GOOGLETRANSLATE(A78, ""en"",""fil""), """")"),"Hindi tulad ng kanyang mayaman na karibal, sinabi ni Binay na siya ay mula sa mahirap na https://t.co/QLZKFQEWPY")</f>
        <v>Hindi tulad ng kanyang mayaman na karibal, sinabi ni Binay na siya ay mula sa mahirap na https://t.co/QLZKFQEWPY</v>
      </c>
      <c r="C78" s="2">
        <v>4.0</v>
      </c>
      <c r="D78" s="10" t="s">
        <v>159</v>
      </c>
      <c r="F78" s="2">
        <v>0.0</v>
      </c>
      <c r="G78" s="9"/>
    </row>
    <row r="79">
      <c r="A79" s="1" t="s">
        <v>160</v>
      </c>
      <c r="B79" s="7" t="str">
        <f>IFERROR(__xludf.DUMMYFUNCTION("IF(C79=4,GOOGLETRANSLATE(A79, ""en"",""fil""), """")"),"Ang @pnppro1 @pnpluppo ruta ng seguridad ay pinananatili at nai -render sa pagbisita ng VP Binay at kumpanya. https://t.co/ygjtfofpvz")</f>
        <v>Ang @pnppro1 @pnpluppo ruta ng seguridad ay pinananatili at nai -render sa pagbisita ng VP Binay at kumpanya. https://t.co/ygjtfofpvz</v>
      </c>
      <c r="C79" s="2">
        <v>4.0</v>
      </c>
      <c r="D79" s="10" t="s">
        <v>161</v>
      </c>
      <c r="F79" s="2">
        <v>0.0</v>
      </c>
      <c r="G79" s="9"/>
    </row>
    <row r="80">
      <c r="A80" s="1" t="s">
        <v>162</v>
      </c>
      <c r="B80" s="7" t="str">
        <f>IFERROR(__xludf.DUMMYFUNCTION("IF(C80=4,GOOGLETRANSLATE(A80, ""en"",""fil""), """")"),"""Ngunit inaasahan mong tumalon ako sa board kasama mo at sumakay sa iyong hindi sinasadyang paglubog ng araw."" (Hari ng Anumang bagay, Sara Bareilles kay Mar Roxas)")</f>
        <v>"Ngunit inaasahan mong tumalon ako sa board kasama mo at sumakay sa iyong hindi sinasadyang paglubog ng araw." (Hari ng Anumang bagay, Sara Bareilles kay Mar Roxas)</v>
      </c>
      <c r="C80" s="2">
        <v>4.0</v>
      </c>
      <c r="D80" s="10" t="s">
        <v>163</v>
      </c>
      <c r="F80" s="2">
        <v>0.0</v>
      </c>
      <c r="G80" s="9"/>
    </row>
    <row r="81">
      <c r="A81" s="1" t="s">
        <v>164</v>
      </c>
      <c r="B81" s="7" t="str">
        <f>IFERROR(__xludf.DUMMYFUNCTION("IF(C81=4,GOOGLETRANSLATE(A81, ""en"",""fil""), """")"),"Si Sen. @jvejercito ay may magagandang salita #Binay &amp; amp; #Mar, ngunit sabi ni @sengracepoe ay may gilid para sa suporta ng ERAP. #pandesalforum rt https://t.co/2oed6nshal")</f>
        <v>Si Sen. @jvejercito ay may magagandang salita #Binay &amp; amp; #Mar, ngunit sabi ni @sengracepoe ay may gilid para sa suporta ng ERAP. #pandesalforum rt https://t.co/2oed6nshal</v>
      </c>
      <c r="C81" s="2">
        <v>4.0</v>
      </c>
      <c r="D81" s="10" t="s">
        <v>165</v>
      </c>
      <c r="F81" s="2">
        <v>0.0</v>
      </c>
      <c r="G81" s="9"/>
    </row>
    <row r="82">
      <c r="A82" s="1" t="s">
        <v>166</v>
      </c>
      <c r="B82" s="7" t="str">
        <f>IFERROR(__xludf.DUMMYFUNCTION("IF(C82=4,GOOGLETRANSLATE(A82, ""en"",""fil""), """")"),"Huling dumating si Sen Grace Poe. Hindi nagbigay ng pakikipanayam ngunit pumutok ang halik sa media #phvote https://t.co/krnrzow5hj")</f>
        <v>Huling dumating si Sen Grace Poe. Hindi nagbigay ng pakikipanayam ngunit pumutok ang halik sa media #phvote https://t.co/krnrzow5hj</v>
      </c>
      <c r="C82" s="2">
        <v>4.0</v>
      </c>
      <c r="D82" s="10" t="s">
        <v>167</v>
      </c>
      <c r="F82" s="2">
        <v>0.0</v>
      </c>
      <c r="G82" s="9"/>
    </row>
    <row r="83">
      <c r="A83" s="1" t="s">
        <v>168</v>
      </c>
      <c r="B83" s="7" t="str">
        <f>IFERROR(__xludf.DUMMYFUNCTION("IF(C83=4,GOOGLETRANSLATE(A83, ""en"",""fil""), """")"),"Ang mga ad na pampulitika sa binay ay may sakit.")</f>
        <v>Ang mga ad na pampulitika sa binay ay may sakit.</v>
      </c>
      <c r="C83" s="2">
        <v>4.0</v>
      </c>
      <c r="D83" s="10" t="s">
        <v>169</v>
      </c>
      <c r="F83" s="2">
        <v>1.0</v>
      </c>
      <c r="G83" s="9"/>
    </row>
    <row r="84">
      <c r="A84" s="1" t="s">
        <v>170</v>
      </c>
      <c r="B84" s="7" t="str">
        <f>IFERROR(__xludf.DUMMYFUNCTION("IF(C84=4,GOOGLETRANSLATE(A84, ""en"",""fil""), """")"),"Inirerekomenda ng Senate Committee ang kaso ng pandarambong laban sa VP binay at anak na https://t.co/tudg3x8o2a | Via Eagle News")</f>
        <v>Inirerekomenda ng Senate Committee ang kaso ng pandarambong laban sa VP binay at anak na https://t.co/tudg3x8o2a | Via Eagle News</v>
      </c>
      <c r="C84" s="2">
        <v>4.0</v>
      </c>
      <c r="D84" s="10" t="s">
        <v>171</v>
      </c>
      <c r="F84" s="2">
        <v>0.0</v>
      </c>
      <c r="G84" s="9"/>
    </row>
    <row r="85">
      <c r="A85" s="1" t="s">
        <v>172</v>
      </c>
      <c r="B85" s="7" t="str">
        <f>IFERROR(__xludf.DUMMYFUNCTION("IF(C85=4,GOOGLETRANSLATE(A85, ""en"",""fil""), """")"),"@ABSCBNNEWS..MAR ROXAS 'Pahayag ay walang katuturan ... hindi para sa isang pangulo sa hinaharap!")</f>
        <v>@ABSCBNNEWS..MAR ROXAS 'Pahayag ay walang katuturan ... hindi para sa isang pangulo sa hinaharap!</v>
      </c>
      <c r="C85" s="2">
        <v>4.0</v>
      </c>
      <c r="D85" s="10" t="s">
        <v>173</v>
      </c>
      <c r="F85" s="2">
        <v>1.0</v>
      </c>
      <c r="G85" s="9"/>
    </row>
    <row r="86">
      <c r="A86" s="1" t="s">
        <v>174</v>
      </c>
      <c r="B86" s="7" t="str">
        <f>IFERROR(__xludf.DUMMYFUNCTION("IF(C86=4,GOOGLETRANSLATE(A86, ""en"",""fil""), """")"),"Tila sinabi ni Binay kay Justice Sec. Upang ikulong ang tungkol sa isang tiyak, kontrobersyal na kaso/isyu. Lalo Nang Nagdilim. Naku po. #Binaymanaloba?")</f>
        <v>Tila sinabi ni Binay kay Justice Sec. Upang ikulong ang tungkol sa isang tiyak, kontrobersyal na kaso/isyu. Lalo Nang Nagdilim. Naku po. #Binaymanaloba?</v>
      </c>
      <c r="C86" s="2">
        <v>4.0</v>
      </c>
      <c r="D86" s="10" t="s">
        <v>175</v>
      </c>
      <c r="F86" s="2">
        <v>1.0</v>
      </c>
      <c r="G86" s="9"/>
    </row>
    <row r="87">
      <c r="A87" s="1" t="s">
        <v>176</v>
      </c>
      <c r="B87" s="7" t="str">
        <f>IFERROR(__xludf.DUMMYFUNCTION("IF(C87=4,GOOGLETRANSLATE(A87, ""en"",""fil""), """")"),"Dapat basahin: Ang bukas na liham ni Manny Piñol kay Mar Roxas, ""Masisira mo ang Pilipinas kung nanloko ka!"" https://t.co/8gvuynvrao")</f>
        <v>Dapat basahin: Ang bukas na liham ni Manny Piñol kay Mar Roxas, "Masisira mo ang Pilipinas kung nanloko ka!" https://t.co/8gvuynvrao</v>
      </c>
      <c r="C87" s="2">
        <v>4.0</v>
      </c>
      <c r="D87" s="10" t="s">
        <v>177</v>
      </c>
      <c r="F87" s="2">
        <v>1.0</v>
      </c>
      <c r="G87" s="9"/>
    </row>
    <row r="88">
      <c r="A88" s="1" t="s">
        <v>178</v>
      </c>
      <c r="B88" s="7" t="str">
        <f>IFERROR(__xludf.DUMMYFUNCTION("IF(C88=4,GOOGLETRANSLATE(A88, ""en"",""fil""), """")"),"Ang Daan sa Malacanang: Mar Roxas https://t.co/nhezbvtmet")</f>
        <v>Ang Daan sa Malacanang: Mar Roxas https://t.co/nhezbvtmet</v>
      </c>
      <c r="C88" s="2">
        <v>4.0</v>
      </c>
      <c r="D88" s="10" t="s">
        <v>179</v>
      </c>
      <c r="F88" s="2">
        <v>0.0</v>
      </c>
      <c r="G88" s="9"/>
    </row>
    <row r="89">
      <c r="A89" s="1" t="s">
        <v>180</v>
      </c>
      <c r="B89" s="7" t="str">
        <f>IFERROR(__xludf.DUMMYFUNCTION("IF(C89=4,GOOGLETRANSLATE(A89, ""en"",""fil""), """")"),"Inirerekomenda ng Binay Bucks ang 14 porsyento na vat https://t.co/mppbctuv3p")</f>
        <v>Inirerekomenda ng Binay Bucks ang 14 porsyento na vat https://t.co/mppbctuv3p</v>
      </c>
      <c r="C89" s="2">
        <v>4.0</v>
      </c>
      <c r="D89" s="10" t="s">
        <v>181</v>
      </c>
      <c r="F89" s="2">
        <v>0.0</v>
      </c>
      <c r="G89" s="9"/>
    </row>
    <row r="90">
      <c r="A90" s="1" t="s">
        <v>182</v>
      </c>
      <c r="B90" s="7" t="str">
        <f>IFERROR(__xludf.DUMMYFUNCTION("IF(C90=4,GOOGLETRANSLATE(A90, ""en"",""fil""), """")"),"Buweno, ang ranggo ni Duterte ay lubos na inaasahan ngunit hindi ako makapaniwala na sina Roxas, Poe, at Binay sa Santiago? Ito ay isang patunay na maraming PPL ay walang talino")</f>
        <v>Buweno, ang ranggo ni Duterte ay lubos na inaasahan ngunit hindi ako makapaniwala na sina Roxas, Poe, at Binay sa Santiago? Ito ay isang patunay na maraming PPL ay walang talino</v>
      </c>
      <c r="C90" s="2">
        <v>4.0</v>
      </c>
      <c r="D90" s="10" t="s">
        <v>183</v>
      </c>
      <c r="F90" s="2">
        <v>1.0</v>
      </c>
      <c r="G90" s="9"/>
    </row>
    <row r="91">
      <c r="A91" s="1" t="s">
        <v>184</v>
      </c>
      <c r="B91" s="7" t="str">
        <f>IFERROR(__xludf.DUMMYFUNCTION("IF(C91=4,GOOGLETRANSLATE(A91, ""en"",""fil""), """")"),"Nangyayari ngayon: Welfareville Compound, Mandaluyong. Sumipa ang kampanya sa Binay sa 4pm @manila_bulletin https://t.co/Uumpuzkugs")</f>
        <v>Nangyayari ngayon: Welfareville Compound, Mandaluyong. Sumipa ang kampanya sa Binay sa 4pm @manila_bulletin https://t.co/Uumpuzkugs</v>
      </c>
      <c r="C91" s="2">
        <v>4.0</v>
      </c>
      <c r="D91" s="10" t="s">
        <v>185</v>
      </c>
      <c r="F91" s="2">
        <v>0.0</v>
      </c>
      <c r="G91" s="9"/>
    </row>
    <row r="92">
      <c r="A92" s="1" t="s">
        <v>186</v>
      </c>
      <c r="B92" s="7" t="str">
        <f>IFERROR(__xludf.DUMMYFUNCTION("IF(C92=4,GOOGLETRANSLATE(A92, ""en"",""fil""), """")"),"Ang @rapplerdotcom Poe ay hindi isang contender, bababa ito sa VP Binay at maaaring si Duterte. Ngunit sabi ko #phvotebinay")</f>
        <v>Ang @rapplerdotcom Poe ay hindi isang contender, bababa ito sa VP Binay at maaaring si Duterte. Ngunit sabi ko #phvotebinay</v>
      </c>
      <c r="C92" s="2">
        <v>4.0</v>
      </c>
      <c r="D92" s="10" t="s">
        <v>187</v>
      </c>
      <c r="F92" s="2">
        <v>0.0</v>
      </c>
      <c r="G92" s="9"/>
    </row>
    <row r="93">
      <c r="A93" s="1" t="s">
        <v>188</v>
      </c>
      <c r="B93" s="7" t="str">
        <f>IFERROR(__xludf.DUMMYFUNCTION("IF(C93=4,GOOGLETRANSLATE(A93, ""en"",""fil""), """")"),"Hindi sa katiwalian! Oo sa #roxasrobredo! https://t.co/wclzerfvz7")</f>
        <v>Hindi sa katiwalian! Oo sa #roxasrobredo! https://t.co/wclzerfvz7</v>
      </c>
      <c r="C93" s="2">
        <v>4.0</v>
      </c>
      <c r="D93" s="10" t="s">
        <v>189</v>
      </c>
      <c r="F93" s="2">
        <v>0.0</v>
      </c>
      <c r="G93" s="9"/>
    </row>
    <row r="94">
      <c r="A94" s="1" t="s">
        <v>190</v>
      </c>
      <c r="B94" s="7" t="str">
        <f>IFERROR(__xludf.DUMMYFUNCTION("IF(C94=4,GOOGLETRANSLATE(A94, ""en"",""fil""), """")"),"[Lokal na Balita] Binay: kahirapan, hindi katiwalian, isyu sa moral ng oras https://t.co/zqkuizotf8 | Via Sunstar")</f>
        <v>[Lokal na Balita] Binay: kahirapan, hindi katiwalian, isyu sa moral ng oras https://t.co/zqkuizotf8 | Via Sunstar</v>
      </c>
      <c r="C94" s="2">
        <v>4.0</v>
      </c>
      <c r="D94" s="10" t="s">
        <v>191</v>
      </c>
      <c r="F94" s="2">
        <v>0.0</v>
      </c>
      <c r="G94" s="9"/>
    </row>
    <row r="95">
      <c r="A95" s="1" t="s">
        <v>192</v>
      </c>
      <c r="B95" s="7" t="str">
        <f>IFERROR(__xludf.DUMMYFUNCTION("IF(C95=4,GOOGLETRANSLATE(A95, ""en"",""fil""), """")"),"Sa palagay ko ay dapat ding sumang -ayon si Mar Roxas. ??")</f>
        <v>Sa palagay ko ay dapat ding sumang -ayon si Mar Roxas. ??</v>
      </c>
      <c r="C95" s="2">
        <v>4.0</v>
      </c>
      <c r="D95" s="10" t="s">
        <v>193</v>
      </c>
      <c r="F95" s="2">
        <v>0.0</v>
      </c>
      <c r="G95" s="9"/>
    </row>
    <row r="96">
      <c r="A96" s="1" t="s">
        <v>194</v>
      </c>
      <c r="B96" s="7" t="str">
        <f>IFERROR(__xludf.DUMMYFUNCTION("IF(C96=4,GOOGLETRANSLATE(A96, ""en"",""fil""), """")"),"RT @Manila_Bulletin: Kinondena ni Binay ang pagpatay sa https://t.co/c4wapmzjbo")</f>
        <v>RT @Manila_Bulletin: Kinondena ni Binay ang pagpatay sa https://t.co/c4wapmzjbo</v>
      </c>
      <c r="C96" s="2">
        <v>4.0</v>
      </c>
      <c r="D96" s="10" t="s">
        <v>195</v>
      </c>
      <c r="F96" s="2">
        <v>0.0</v>
      </c>
      <c r="G96" s="9"/>
    </row>
    <row r="97">
      <c r="A97" s="1" t="s">
        <v>196</v>
      </c>
      <c r="B97" s="7" t="str">
        <f>IFERROR(__xludf.DUMMYFUNCTION("IF(C97=4,GOOGLETRANSLATE(A97, ""en"",""fil""), """")"),"RT @tropangmarangal: Sec. Edwin Lacierda sa Mar Roxas: ""Hindi tulad ng iba, wala na siyang mga pangako, nakipaglaban siya sa mga bullies at may s…")</f>
        <v>RT @tropangmarangal: Sec. Edwin Lacierda sa Mar Roxas: "Hindi tulad ng iba, wala na siyang mga pangako, nakipaglaban siya sa mga bullies at may s…</v>
      </c>
      <c r="C97" s="2">
        <v>4.0</v>
      </c>
      <c r="D97" s="10" t="s">
        <v>197</v>
      </c>
      <c r="F97" s="2">
        <v>0.0</v>
      </c>
      <c r="G97" s="9"/>
    </row>
    <row r="98">
      <c r="A98" s="1" t="s">
        <v>198</v>
      </c>
      <c r="B98" s="7" t="str">
        <f>IFERROR(__xludf.DUMMYFUNCTION("IF(C98=4,GOOGLETRANSLATE(A98, ""en"",""fil""), """")"),"Tingnan kung sino ang nagsasalita. Ang admin ni Aquino ay gumawa ng isang magandang trabaho sa paglantad ng marumi na gawa ni Binay ?? https://t.co/bj1z42szjf")</f>
        <v>Tingnan kung sino ang nagsasalita. Ang admin ni Aquino ay gumawa ng isang magandang trabaho sa paglantad ng marumi na gawa ni Binay ?? https://t.co/bj1z42szjf</v>
      </c>
      <c r="C98" s="2">
        <v>4.0</v>
      </c>
      <c r="D98" s="10" t="s">
        <v>199</v>
      </c>
      <c r="F98" s="2">
        <v>1.0</v>
      </c>
      <c r="G98" s="9"/>
    </row>
    <row r="99">
      <c r="A99" s="1" t="s">
        <v>200</v>
      </c>
      <c r="B99" s="7" t="str">
        <f>IFERROR(__xludf.DUMMYFUNCTION("IF(C99=4,GOOGLETRANSLATE(A99, ""en"",""fil""), """")"),"Tumingin sa salamin, Sen.
https://t.co/jfetzwgi99")</f>
        <v>Tumingin sa salamin, Sen.
https://t.co/jfetzwgi99</v>
      </c>
      <c r="C99" s="2">
        <v>4.0</v>
      </c>
      <c r="D99" s="10" t="s">
        <v>201</v>
      </c>
      <c r="F99" s="2">
        <v>1.0</v>
      </c>
      <c r="G99" s="9"/>
    </row>
    <row r="100">
      <c r="A100" s="1" t="s">
        <v>202</v>
      </c>
      <c r="B100" s="7" t="str">
        <f>IFERROR(__xludf.DUMMYFUNCTION("IF(C100=4,GOOGLETRANSLATE(A100, ""en"",""fil""), """")"),"Sasabihin kong ako ay tungkol sa fucked bilang Mar Roxas na itinanggi ang kanyang kaso laban sa mga biktima ng Yolanda https://t.co/n4jmgkcrcq")</f>
        <v>Sasabihin kong ako ay tungkol sa fucked bilang Mar Roxas na itinanggi ang kanyang kaso laban sa mga biktima ng Yolanda https://t.co/n4jmgkcrcq</v>
      </c>
      <c r="C100" s="2">
        <v>4.0</v>
      </c>
      <c r="D100" s="10" t="s">
        <v>203</v>
      </c>
      <c r="F100" s="2">
        <v>1.0</v>
      </c>
      <c r="G100" s="9"/>
    </row>
    <row r="101">
      <c r="A101" s="1" t="s">
        <v>204</v>
      </c>
      <c r="B101" s="7" t="str">
        <f>IFERROR(__xludf.DUMMYFUNCTION("IF(C101=4,GOOGLETRANSLATE(A101, ""en"",""fil""), """")"),"Huwag bash DJ dahil sinusuportahan niya ang Mar Roxas. Lumaki mangyaring #PSYPAGYANIG")</f>
        <v>Huwag bash DJ dahil sinusuportahan niya ang Mar Roxas. Lumaki mangyaring #PSYPAGYANIG</v>
      </c>
      <c r="C101" s="2">
        <v>4.0</v>
      </c>
      <c r="D101" s="10" t="s">
        <v>205</v>
      </c>
      <c r="F101" s="2">
        <v>0.0</v>
      </c>
      <c r="G101" s="9"/>
    </row>
    <row r="102">
      <c r="A102" s="1" t="s">
        <v>206</v>
      </c>
      <c r="B102" s="7" t="str">
        <f>IFERROR(__xludf.DUMMYFUNCTION("IF(C102=4,GOOGLETRANSLATE(A102, ""en"",""fil""), """")"),"RT @HugotPost: Duterte vs Mar Roxas sa #tanimbala. https://t.co/8fvSozsfy3")</f>
        <v>RT @HugotPost: Duterte vs Mar Roxas sa #tanimbala. https://t.co/8fvSozsfy3</v>
      </c>
      <c r="C102" s="2">
        <v>4.0</v>
      </c>
      <c r="D102" s="10" t="s">
        <v>207</v>
      </c>
      <c r="F102" s="2">
        <v>0.0</v>
      </c>
      <c r="G102" s="9"/>
    </row>
    <row r="103">
      <c r="A103" s="1" t="s">
        <v>208</v>
      </c>
      <c r="B103" s="7" t="str">
        <f>IFERROR(__xludf.DUMMYFUNCTION("IF(C103=4,GOOGLETRANSLATE(A103, ""en"",""fil""), """")"),"Madaya: Ang reklamo ng Voter Files pagkatapos ng resibo ay nagpakita ng roxas sa halip na duterte https://t.co/lhovehw6ou #pilipinas #halalan2016")</f>
        <v>Madaya: Ang reklamo ng Voter Files pagkatapos ng resibo ay nagpakita ng roxas sa halip na duterte https://t.co/lhovehw6ou #pilipinas #halalan2016</v>
      </c>
      <c r="C103" s="2">
        <v>4.0</v>
      </c>
      <c r="D103" s="10" t="s">
        <v>209</v>
      </c>
      <c r="F103" s="2">
        <v>0.0</v>
      </c>
      <c r="G103" s="9"/>
    </row>
    <row r="104">
      <c r="A104" s="1" t="s">
        <v>210</v>
      </c>
      <c r="B104" s="7" t="str">
        <f>IFERROR(__xludf.DUMMYFUNCTION("IF(C104=4,GOOGLETRANSLATE(A104, ""en"",""fil""), """")"),"VP Binay Eyes Suit kumpara sa Gov'T Execs na nagsasabi sa mahihirap na ititigil niya ang mga cash doles https://t.co/BT90P2WZRY")</f>
        <v>VP Binay Eyes Suit kumpara sa Gov'T Execs na nagsasabi sa mahihirap na ititigil niya ang mga cash doles https://t.co/BT90P2WZRY</v>
      </c>
      <c r="C104" s="2">
        <v>4.0</v>
      </c>
      <c r="D104" s="10" t="s">
        <v>211</v>
      </c>
      <c r="F104" s="2">
        <v>0.0</v>
      </c>
      <c r="G104" s="9"/>
    </row>
    <row r="105">
      <c r="A105" s="1" t="s">
        <v>212</v>
      </c>
      <c r="B105" s="7" t="str">
        <f>IFERROR(__xludf.DUMMYFUNCTION("IF(C105=4,GOOGLETRANSLATE(A105, ""en"",""fil""), """")"),"@cnnphilippines binay sa lahat ng pagnakawan.")</f>
        <v>@cnnphilippines binay sa lahat ng pagnakawan.</v>
      </c>
      <c r="C105" s="2">
        <v>4.0</v>
      </c>
      <c r="D105" s="10" t="s">
        <v>213</v>
      </c>
      <c r="F105" s="2">
        <v>0.0</v>
      </c>
      <c r="G105" s="9"/>
    </row>
    <row r="106">
      <c r="A106" s="1" t="s">
        <v>214</v>
      </c>
      <c r="B106" s="7" t="str">
        <f>IFERROR(__xludf.DUMMYFUNCTION("IF(C106=4,GOOGLETRANSLATE(A106, ""en"",""fil""), """")"),"@Phvote ang mga dayuhan ay hindi dapat makialam sa aming pampulitikang kasanayan tulad ng biyaya poe isang American #duterteroadtomalacanang duterte/cayetano lang")</f>
        <v>@Phvote ang mga dayuhan ay hindi dapat makialam sa aming pampulitikang kasanayan tulad ng biyaya poe isang American #duterteroadtomalacanang duterte/cayetano lang</v>
      </c>
      <c r="C106" s="2">
        <v>4.0</v>
      </c>
      <c r="D106" s="10" t="s">
        <v>215</v>
      </c>
      <c r="F106" s="2">
        <v>0.0</v>
      </c>
      <c r="G106" s="9"/>
    </row>
    <row r="107">
      <c r="A107" s="1" t="s">
        <v>216</v>
      </c>
      <c r="B107" s="7" t="str">
        <f>IFERROR(__xludf.DUMMYFUNCTION("IF(C107=4,GOOGLETRANSLATE(A107, ""en"",""fil""), """")"),"Tama na at dada mar roxas #roxasquitnow #dutertetilltheend")</f>
        <v>Tama na at dada mar roxas #roxasquitnow #dutertetilltheend</v>
      </c>
      <c r="C107" s="2">
        <v>4.0</v>
      </c>
      <c r="D107" s="10" t="s">
        <v>217</v>
      </c>
      <c r="F107" s="2">
        <v>1.0</v>
      </c>
      <c r="G107" s="9"/>
    </row>
    <row r="108">
      <c r="A108" s="1" t="s">
        <v>218</v>
      </c>
      <c r="B108" s="7" t="str">
        <f>IFERROR(__xludf.DUMMYFUNCTION("IF(C108=4,GOOGLETRANSLATE(A108, ""en"",""fil""), """")"),"Poe, Binay Lead sa Pre-Election Survey https://t.co/dbqdq0nnuu | @kayetubadeza sa pamamagitan ng @bworldph http://t.co/CKO09Cogef")</f>
        <v>Poe, Binay Lead sa Pre-Election Survey https://t.co/dbqdq0nnuu | @kayetubadeza sa pamamagitan ng @bworldph http://t.co/CKO09Cogef</v>
      </c>
      <c r="C108" s="2">
        <v>4.0</v>
      </c>
      <c r="D108" s="10" t="s">
        <v>219</v>
      </c>
      <c r="F108" s="2">
        <v>0.0</v>
      </c>
      <c r="G108" s="9"/>
    </row>
    <row r="109">
      <c r="A109" s="1" t="s">
        <v>220</v>
      </c>
      <c r="B109" s="7" t="str">
        <f>IFERROR(__xludf.DUMMYFUNCTION("IF(C109=4,GOOGLETRANSLATE(A109, ""en"",""fil""), """")"),"""Personal, makakasama ko siya hanggang sa huli,"" sabi ni Isabela Gov. Faustino Dy habang inendorso niya ang LP Prexy bet Mar Roxas. https://t.co/ua9hrqeltd")</f>
        <v>"Personal, makakasama ko siya hanggang sa huli," sabi ni Isabela Gov. Faustino Dy habang inendorso niya ang LP Prexy bet Mar Roxas. https://t.co/ua9hrqeltd</v>
      </c>
      <c r="C109" s="2">
        <v>4.0</v>
      </c>
      <c r="D109" s="10" t="s">
        <v>221</v>
      </c>
      <c r="F109" s="2">
        <v>0.0</v>
      </c>
      <c r="G109" s="9"/>
    </row>
    <row r="110">
      <c r="A110" s="1" t="s">
        <v>222</v>
      </c>
      <c r="B110" s="7" t="str">
        <f>IFERROR(__xludf.DUMMYFUNCTION("IF(C110=4,GOOGLETRANSLATE(A110, ""en"",""fil""), """")"),"Binay ikaw ay tiwali. Pagtatapos ng kwento.")</f>
        <v>Binay ikaw ay tiwali. Pagtatapos ng kwento.</v>
      </c>
      <c r="C110" s="2">
        <v>4.0</v>
      </c>
      <c r="D110" s="10" t="s">
        <v>223</v>
      </c>
      <c r="F110" s="2">
        <v>1.0</v>
      </c>
      <c r="G110" s="9"/>
    </row>
    <row r="111">
      <c r="A111" s="1" t="s">
        <v>224</v>
      </c>
      <c r="B111" s="7" t="str">
        <f>IFERROR(__xludf.DUMMYFUNCTION("IF(C111=4,GOOGLETRANSLATE(A111, ""en"",""fil""), """")"),"Mar Roxas, kung ang iyong tunay na pag -aalaga sa Pilipinas, itigil ang paggawa ng katangahan, duwag! TALUNAN! (Roxas to Poe) Nakakainis na kandidato")</f>
        <v>Mar Roxas, kung ang iyong tunay na pag -aalaga sa Pilipinas, itigil ang paggawa ng katangahan, duwag! TALUNAN! (Roxas to Poe) Nakakainis na kandidato</v>
      </c>
      <c r="C111" s="2">
        <v>4.0</v>
      </c>
      <c r="D111" s="10" t="s">
        <v>225</v>
      </c>
      <c r="F111" s="2">
        <v>1.0</v>
      </c>
      <c r="G111" s="9"/>
    </row>
    <row r="112">
      <c r="A112" s="1" t="s">
        <v>226</v>
      </c>
      <c r="B112" s="7" t="str">
        <f>IFERROR(__xludf.DUMMYFUNCTION("IF(C112=4,GOOGLETRANSLATE(A112, ""en"",""fil""), """")"),"Mga resulta mula sa southern Luzon na papasok. Mukhang nahati sa pagitan ng Liberal Party at ang kampanya ng POE. Paliwanag ng mga numero ni Robredo. #Phvote")</f>
        <v>Mga resulta mula sa southern Luzon na papasok. Mukhang nahati sa pagitan ng Liberal Party at ang kampanya ng POE. Paliwanag ng mga numero ni Robredo. #Phvote</v>
      </c>
      <c r="C112" s="2">
        <v>4.0</v>
      </c>
      <c r="D112" s="10" t="s">
        <v>227</v>
      </c>
      <c r="F112" s="2">
        <v>0.0</v>
      </c>
      <c r="G112" s="9"/>
    </row>
    <row r="113">
      <c r="A113" s="1" t="s">
        <v>228</v>
      </c>
      <c r="B113" s="7" t="str">
        <f>IFERROR(__xludf.DUMMYFUNCTION("IF(C113=4,GOOGLETRANSLATE(A113, ""en"",""fil""), """")"),"Inaprubahan ni Duterte ang pag -bid ng pangulo ni Miriam, sinabi na hindi niya i -endorso ang mar https://t.co/T8HX314Gan")</f>
        <v>Inaprubahan ni Duterte ang pag -bid ng pangulo ni Miriam, sinabi na hindi niya i -endorso ang mar https://t.co/T8HX314Gan</v>
      </c>
      <c r="C113" s="2">
        <v>4.0</v>
      </c>
      <c r="D113" s="10" t="s">
        <v>229</v>
      </c>
      <c r="F113" s="2">
        <v>0.0</v>
      </c>
      <c r="G113" s="9"/>
    </row>
    <row r="114">
      <c r="A114" s="1" t="s">
        <v>230</v>
      </c>
      <c r="B114" s="7" t="str">
        <f>IFERROR(__xludf.DUMMYFUNCTION("IF(C114=4,GOOGLETRANSLATE(A114, ""en"",""fil""), """")"),"#Binay: Sabihin, oo, ako ay isang makasalanan; Ngunit hindi, hindi ako tiwali! &amp; amp; Upang sabihin ito nang may takot, baka tatanggapin natin ang katiwalian na iyon bilang isa pang kasalanan.#popefrancis")</f>
        <v>#Binay: Sabihin, oo, ako ay isang makasalanan; Ngunit hindi, hindi ako tiwali! &amp; amp; Upang sabihin ito nang may takot, baka tatanggapin natin ang katiwalian na iyon bilang isa pang kasalanan.#popefrancis</v>
      </c>
      <c r="C114" s="2">
        <v>4.0</v>
      </c>
      <c r="D114" s="10" t="s">
        <v>231</v>
      </c>
      <c r="F114" s="2">
        <v>0.0</v>
      </c>
      <c r="G114" s="9"/>
    </row>
    <row r="115">
      <c r="A115" s="1" t="s">
        <v>232</v>
      </c>
      <c r="B115" s="7" t="str">
        <f>IFERROR(__xludf.DUMMYFUNCTION("IF(C115=4,GOOGLETRANSLATE(A115, ""en"",""fil""), """")"),"Si Mar Roxas ay desperado at ipinapakita kung gaano siya kaaya -aya. Gayundin, ang aming kasalukuyang pangulo ay nagpapahintulot sa gayong kilos sapagkat siya ang nasa likod ...")</f>
        <v>Si Mar Roxas ay desperado at ipinapakita kung gaano siya kaaya -aya. Gayundin, ang aming kasalukuyang pangulo ay nagpapahintulot sa gayong kilos sapagkat siya ang nasa likod ...</v>
      </c>
      <c r="C115" s="2">
        <v>4.0</v>
      </c>
      <c r="D115" s="10" t="s">
        <v>233</v>
      </c>
      <c r="F115" s="2">
        <v>1.0</v>
      </c>
      <c r="G115" s="9"/>
    </row>
    <row r="116">
      <c r="A116" s="1" t="s">
        <v>234</v>
      </c>
      <c r="B116" s="7" t="str">
        <f>IFERROR(__xludf.DUMMYFUNCTION("IF(C116=4,GOOGLETRANSLATE(A116, ""en"",""fil""), """")"),"Sana hindi magsisisi si PH. Huhu. #Halalan2016 #POE2016")</f>
        <v>Sana hindi magsisisi si PH. Huhu. #Halalan2016 #POE2016</v>
      </c>
      <c r="C116" s="2">
        <v>4.0</v>
      </c>
      <c r="D116" s="10" t="s">
        <v>235</v>
      </c>
      <c r="F116" s="2">
        <v>0.0</v>
      </c>
      <c r="G116" s="9"/>
    </row>
    <row r="117">
      <c r="A117" s="1" t="s">
        <v>236</v>
      </c>
      <c r="B117" s="7" t="str">
        <f>IFERROR(__xludf.DUMMYFUNCTION("IF(C117=4,GOOGLETRANSLATE(A117, ""en"",""fil""), """")"),"Mayroon akong mga matagal na pinaghihinalaang debate na ito ay ang mga roxas na tinatalakay ang mga isyu ng pagiging kumplikado, pag -snip ng MDS, at ang Poe/Binay/Du30 na nanonood sa telly")</f>
        <v>Mayroon akong mga matagal na pinaghihinalaang debate na ito ay ang mga roxas na tinatalakay ang mga isyu ng pagiging kumplikado, pag -snip ng MDS, at ang Poe/Binay/Du30 na nanonood sa telly</v>
      </c>
      <c r="C117" s="2">
        <v>4.0</v>
      </c>
      <c r="D117" s="10" t="s">
        <v>237</v>
      </c>
      <c r="F117" s="2">
        <v>0.0</v>
      </c>
      <c r="G117" s="9"/>
    </row>
    <row r="118">
      <c r="A118" s="1" t="s">
        <v>238</v>
      </c>
      <c r="B118" s="7" t="str">
        <f>IFERROR(__xludf.DUMMYFUNCTION("IF(C118=4,GOOGLETRANSLATE(A118, ""en"",""fil""), """")"),"Mula sa isang nababahala na mamamayan:
""Para lang ipagbigay -alam kay Lang. 20 milyong mga balota
ay na -program na sa Mar Roxas at ... https://t.co/3amcql9pfz")</f>
        <v>Mula sa isang nababahala na mamamayan:
"Para lang ipagbigay -alam kay Lang. 20 milyong mga balota
ay na -program na sa Mar Roxas at ... https://t.co/3amcql9pfz</v>
      </c>
      <c r="C118" s="2">
        <v>4.0</v>
      </c>
      <c r="D118" s="10" t="s">
        <v>239</v>
      </c>
      <c r="F118" s="2">
        <v>0.0</v>
      </c>
      <c r="G118" s="9"/>
    </row>
    <row r="119">
      <c r="A119" s="1" t="s">
        <v>240</v>
      </c>
      <c r="B119" s="7" t="str">
        <f>IFERROR(__xludf.DUMMYFUNCTION("IF(C119=4,GOOGLETRANSLATE(A119, ""en"",""fil""), """")"),"Alam na ang Mar Roxas ay humihinga pa rin sa akin ng #dayaangdilaw")</f>
        <v>Alam na ang Mar Roxas ay humihinga pa rin sa akin ng #dayaangdilaw</v>
      </c>
      <c r="C119" s="2">
        <v>4.0</v>
      </c>
      <c r="D119" s="10" t="s">
        <v>241</v>
      </c>
      <c r="F119" s="2">
        <v>1.0</v>
      </c>
      <c r="G119" s="9"/>
    </row>
    <row r="120">
      <c r="A120" s="1" t="s">
        <v>242</v>
      </c>
      <c r="B120" s="7" t="str">
        <f>IFERROR(__xludf.DUMMYFUNCTION("IF(C120=4,GOOGLETRANSLATE(A120, ""en"",""fil""), """")"),"Saksi: Pag -bid para sa mga proyekto ng Makati sa ilalim ng Elenita Binay isang Sham https://t.co/ALKCP1GFSN | sa pamamagitan ng Inquirer")</f>
        <v>Saksi: Pag -bid para sa mga proyekto ng Makati sa ilalim ng Elenita Binay isang Sham https://t.co/ALKCP1GFSN | sa pamamagitan ng Inquirer</v>
      </c>
      <c r="C120" s="2">
        <v>4.0</v>
      </c>
      <c r="D120" s="10" t="s">
        <v>243</v>
      </c>
      <c r="F120" s="2">
        <v>0.0</v>
      </c>
      <c r="G120" s="9"/>
    </row>
    <row r="121">
      <c r="A121" s="1" t="s">
        <v>244</v>
      </c>
      <c r="B121" s="7" t="str">
        <f>IFERROR(__xludf.DUMMYFUNCTION("IF(C121=4,GOOGLETRANSLATE(A121, ""en"",""fil""), """")"),"Ang #untvrepaso2015 CA ay tinanggal ang petisyon ni Junjun Binay laban sa Ombudsman Suspension Order [2-11-2015] [NY-A1800]")</f>
        <v>Ang #untvrepaso2015 CA ay tinanggal ang petisyon ni Junjun Binay laban sa Ombudsman Suspension Order [2-11-2015] [NY-A1800]</v>
      </c>
      <c r="C121" s="2">
        <v>4.0</v>
      </c>
      <c r="D121" s="10" t="s">
        <v>245</v>
      </c>
      <c r="F121" s="2">
        <v>0.0</v>
      </c>
      <c r="G121" s="9"/>
    </row>
    <row r="122">
      <c r="A122" s="1" t="s">
        <v>246</v>
      </c>
      <c r="B122" s="7" t="str">
        <f>IFERROR(__xludf.DUMMYFUNCTION("IF(C122=4,GOOGLETRANSLATE(A122, ""en"",""fil""), """")"),"Pinatunayan lamang ni Mar na hindi niya mahawakan ang stress at hindi siya karapat -dapat sa pagkapangulo. Panahon")</f>
        <v>Pinatunayan lamang ni Mar na hindi niya mahawakan ang stress at hindi siya karapat -dapat sa pagkapangulo. Panahon</v>
      </c>
      <c r="C122" s="2">
        <v>4.0</v>
      </c>
      <c r="D122" s="10" t="s">
        <v>247</v>
      </c>
      <c r="G122" s="9"/>
    </row>
    <row r="123">
      <c r="A123" s="1" t="s">
        <v>248</v>
      </c>
      <c r="B123" s="7" t="str">
        <f>IFERROR(__xludf.DUMMYFUNCTION("IF(C123=4,GOOGLETRANSLATE(A123, ""en"",""fil""), """")"),"Ipinahayag ni Mar Roxas ang Datu ni Lanao Sultanate https://t.co/nyluqomn8h | @Team_inquirer https://t.co/gucbgmzvce")</f>
        <v>Ipinahayag ni Mar Roxas ang Datu ni Lanao Sultanate https://t.co/nyluqomn8h | @Team_inquirer https://t.co/gucbgmzvce</v>
      </c>
      <c r="C123" s="2">
        <v>4.0</v>
      </c>
      <c r="D123" s="10" t="s">
        <v>249</v>
      </c>
      <c r="F123" s="2">
        <v>0.0</v>
      </c>
      <c r="G123" s="9"/>
    </row>
    <row r="124">
      <c r="A124" s="1" t="s">
        <v>250</v>
      </c>
      <c r="B124" s="7" t="str">
        <f>IFERROR(__xludf.DUMMYFUNCTION("IF(C124=4,GOOGLETRANSLATE(A124, ""en"",""fil""), """")"),"Si Mar Roxas ay nauuhaw din upang manalo")</f>
        <v>Si Mar Roxas ay nauuhaw din upang manalo</v>
      </c>
      <c r="C124" s="2">
        <v>4.0</v>
      </c>
      <c r="D124" s="10" t="s">
        <v>251</v>
      </c>
      <c r="F124" s="2">
        <v>1.0</v>
      </c>
      <c r="G124" s="9"/>
    </row>
    <row r="125">
      <c r="A125" s="1" t="s">
        <v>252</v>
      </c>
      <c r="B125" s="7" t="str">
        <f>IFERROR(__xludf.DUMMYFUNCTION("IF(C125=4,GOOGLETRANSLATE(A125, ""en"",""fil""), """")"),"Hindi ko maintindihan ang publisidad ng Mar Roxas 'stunts #smh")</f>
        <v>Hindi ko maintindihan ang publisidad ng Mar Roxas 'stunts #smh</v>
      </c>
      <c r="C125" s="2">
        <v>4.0</v>
      </c>
      <c r="D125" s="10" t="s">
        <v>253</v>
      </c>
      <c r="F125" s="2">
        <v>1.0</v>
      </c>
      <c r="G125" s="9"/>
    </row>
    <row r="126">
      <c r="A126" s="1" t="s">
        <v>254</v>
      </c>
      <c r="B126" s="7" t="str">
        <f>IFERROR(__xludf.DUMMYFUNCTION("IF(C126=4,GOOGLETRANSLATE(A126, ""en"",""fil""), """")"),"Isang salita upang ilarawan ang VP Binay, sinabi ni Trillanes: ""Greed."" #Mbhotseat #trillanesinmb #halalan2016")</f>
        <v>Isang salita upang ilarawan ang VP Binay, sinabi ni Trillanes: "Greed." #Mbhotseat #trillanesinmb #halalan2016</v>
      </c>
      <c r="C126" s="2">
        <v>4.0</v>
      </c>
      <c r="D126" s="10" t="s">
        <v>255</v>
      </c>
      <c r="F126" s="2">
        <v>1.0</v>
      </c>
      <c r="G126" s="9"/>
    </row>
    <row r="127">
      <c r="A127" s="1" t="s">
        <v>256</v>
      </c>
      <c r="B127" s="7" t="str">
        <f>IFERROR(__xludf.DUMMYFUNCTION("IF(C127=4,GOOGLETRANSLATE(A127, ""en"",""fil""), """")"),"Kung hindi mo nais para sa Poe o Roxas na manalo sa halalan na ito, pagkatapos ay huwag bumoto para kay Miriam. Bumoto para kay Duterte.")</f>
        <v>Kung hindi mo nais para sa Poe o Roxas na manalo sa halalan na ito, pagkatapos ay huwag bumoto para kay Miriam. Bumoto para kay Duterte.</v>
      </c>
      <c r="C127" s="2">
        <v>4.0</v>
      </c>
      <c r="D127" s="10" t="s">
        <v>257</v>
      </c>
      <c r="F127" s="2">
        <v>0.0</v>
      </c>
      <c r="G127" s="9"/>
    </row>
    <row r="128">
      <c r="A128" s="1" t="s">
        <v>258</v>
      </c>
      <c r="B128" s="7" t="str">
        <f>IFERROR(__xludf.DUMMYFUNCTION("IF(C128=4,GOOGLETRANSLATE(A128, ""en"",""fil""), """")"),"4 Ang mga ahensya ng govt pagkatapos ng pagsisiyasat w ebidensya ay nagsabing si Binay ay tiwali. @SyrilleCute @chip2chip2 @binayteam @iamcitizenp @clarenzenixon")</f>
        <v>4 Ang mga ahensya ng govt pagkatapos ng pagsisiyasat w ebidensya ay nagsabing si Binay ay tiwali. @SyrilleCute @chip2chip2 @binayteam @iamcitizenp @clarenzenixon</v>
      </c>
      <c r="C128" s="2">
        <v>4.0</v>
      </c>
      <c r="D128" s="10" t="s">
        <v>259</v>
      </c>
      <c r="F128" s="2">
        <v>1.0</v>
      </c>
      <c r="G128" s="9"/>
    </row>
    <row r="129">
      <c r="A129" s="1" t="s">
        <v>260</v>
      </c>
      <c r="B129" s="7" t="str">
        <f>IFERROR(__xludf.DUMMYFUNCTION("IF(C129=4,GOOGLETRANSLATE(A129, ""en"",""fil""), """")"),"Wow kung ang isang anti-Roxas ad ay pinakawalan, tinanggap. Ngunit kung ang isang anti-duterte ad ay pinakawalan, ito ay isang anyo ng sabotahe. Pagkakapantay -pantay, sabi mo? Yuck")</f>
        <v>Wow kung ang isang anti-Roxas ad ay pinakawalan, tinanggap. Ngunit kung ang isang anti-duterte ad ay pinakawalan, ito ay isang anyo ng sabotahe. Pagkakapantay -pantay, sabi mo? Yuck</v>
      </c>
      <c r="C129" s="2">
        <v>4.0</v>
      </c>
      <c r="D129" s="10" t="s">
        <v>261</v>
      </c>
      <c r="F129" s="2">
        <v>1.0</v>
      </c>
      <c r="G129" s="9"/>
    </row>
    <row r="130">
      <c r="A130" s="1" t="s">
        <v>262</v>
      </c>
      <c r="B130" s="7" t="str">
        <f>IFERROR(__xludf.DUMMYFUNCTION("IF(C130=4,GOOGLETRANSLATE(A130, ""en"",""fil""), """")"),"Tiyak sa ilalim ng Mar Roxas at Leni Robredo, lumaban sa katiwalian; Ang mga kagustuhan ng Enrile, Revilla, Estrada at Binays ay nagpapatuloy. #politicsph")</f>
        <v>Tiyak sa ilalim ng Mar Roxas at Leni Robredo, lumaban sa katiwalian; Ang mga kagustuhan ng Enrile, Revilla, Estrada at Binays ay nagpapatuloy. #politicsph</v>
      </c>
      <c r="C130" s="2">
        <v>4.0</v>
      </c>
      <c r="D130" s="10" t="s">
        <v>263</v>
      </c>
      <c r="F130" s="2">
        <v>1.0</v>
      </c>
      <c r="G130" s="9"/>
    </row>
    <row r="131">
      <c r="A131" s="1" t="s">
        <v>264</v>
      </c>
      <c r="B131" s="7" t="str">
        <f>IFERROR(__xludf.DUMMYFUNCTION("IF(C131=4,GOOGLETRANSLATE(A131, ""en"",""fil""), """")"),"Ang galit na galit na tawag ni Roxas ay nagbabago ng baho ng pagkatalo.")</f>
        <v>Ang galit na galit na tawag ni Roxas ay nagbabago ng baho ng pagkatalo.</v>
      </c>
      <c r="C131" s="2">
        <v>4.0</v>
      </c>
      <c r="D131" s="10" t="s">
        <v>265</v>
      </c>
      <c r="G131" s="9"/>
    </row>
    <row r="132">
      <c r="A132" s="1" t="s">
        <v>266</v>
      </c>
      <c r="B132" s="7" t="str">
        <f>IFERROR(__xludf.DUMMYFUNCTION("IF(C132=4,GOOGLETRANSLATE(A132, ""en"",""fil""), """")"),"Ang apela ni Mar Roxas para sa isang diyalogo ""anumang oras at saanman"" na may biyaya ... https://t.co/sepuduq5gg")</f>
        <v>Ang apela ni Mar Roxas para sa isang diyalogo "anumang oras at saanman" na may biyaya ... https://t.co/sepuduq5gg</v>
      </c>
      <c r="C132" s="2">
        <v>4.0</v>
      </c>
      <c r="D132" s="10" t="s">
        <v>267</v>
      </c>
      <c r="F132" s="2">
        <v>0.0</v>
      </c>
      <c r="G132" s="9"/>
    </row>
    <row r="133">
      <c r="A133" s="1" t="s">
        <v>268</v>
      </c>
      <c r="B133" s="7" t="str">
        <f>IFERROR(__xludf.DUMMYFUNCTION("IF(C133=4,GOOGLETRANSLATE(A133, ""en"",""fil""), """")"),"RT @joyceilas: Moderator Coco Alcuaz sinabi ni VP Binay na hiniling na ipakita nila ang kanilang mga platform nang paisa -isa @cnnphilippines")</f>
        <v>RT @joyceilas: Moderator Coco Alcuaz sinabi ni VP Binay na hiniling na ipakita nila ang kanilang mga platform nang paisa -isa @cnnphilippines</v>
      </c>
      <c r="C133" s="2">
        <v>4.0</v>
      </c>
      <c r="D133" s="10" t="s">
        <v>269</v>
      </c>
      <c r="F133" s="2">
        <v>0.0</v>
      </c>
      <c r="G133" s="9"/>
    </row>
    <row r="134">
      <c r="A134" s="1" t="s">
        <v>270</v>
      </c>
      <c r="B134" s="7" t="str">
        <f>IFERROR(__xludf.DUMMYFUNCTION("IF(C134=4,GOOGLETRANSLATE(A134, ""en"",""fil""), """")"),"Si Binay ay may halo -halong sentimento sa #apec2015 https://t.co/qjuwqt7nz8 https://t.co/qbueamjagf")</f>
        <v>Si Binay ay may halo -halong sentimento sa #apec2015 https://t.co/qjuwqt7nz8 https://t.co/qbueamjagf</v>
      </c>
      <c r="C134" s="2">
        <v>4.0</v>
      </c>
      <c r="D134" s="10" t="s">
        <v>271</v>
      </c>
      <c r="F134" s="2">
        <v>0.0</v>
      </c>
      <c r="G134" s="9"/>
    </row>
    <row r="135">
      <c r="A135" s="1" t="s">
        <v>272</v>
      </c>
      <c r="B135" s="7" t="str">
        <f>IFERROR(__xludf.DUMMYFUNCTION("IF(C135=4,GOOGLETRANSLATE(A135, ""en"",""fil""), """")"),"Ang tanong ay hindi kung si Binay ay masama ngunit kung siya ay magiging badder #phvote https://t.co/xaulpkzvbv https://t.co/7tuxpyjc8j")</f>
        <v>Ang tanong ay hindi kung si Binay ay masama ngunit kung siya ay magiging badder #phvote https://t.co/xaulpkzvbv https://t.co/7tuxpyjc8j</v>
      </c>
      <c r="C135" s="2">
        <v>4.0</v>
      </c>
      <c r="D135" s="10" t="s">
        <v>273</v>
      </c>
      <c r="F135" s="2">
        <v>1.0</v>
      </c>
      <c r="G135" s="9"/>
    </row>
    <row r="136">
      <c r="A136" s="1" t="s">
        <v>274</v>
      </c>
      <c r="B136" s="7" t="str">
        <f>IFERROR(__xludf.DUMMYFUNCTION("IF(C136=4,GOOGLETRANSLATE(A136, ""en"",""fil""), """")"),"Hiniling ng SC kay Oust Binay mula sa Boy Scout ng Pilipinas | https://t.co/tfhcfvfd9q https://t.co/esltcdxh7k")</f>
        <v>Hiniling ng SC kay Oust Binay mula sa Boy Scout ng Pilipinas | https://t.co/tfhcfvfd9q https://t.co/esltcdxh7k</v>
      </c>
      <c r="C136" s="2">
        <v>4.0</v>
      </c>
      <c r="D136" s="10" t="s">
        <v>275</v>
      </c>
      <c r="F136" s="2">
        <v>0.0</v>
      </c>
      <c r="G136" s="9"/>
    </row>
    <row r="137">
      <c r="A137" s="1" t="s">
        <v>276</v>
      </c>
      <c r="B137" s="7" t="str">
        <f>IFERROR(__xludf.DUMMYFUNCTION("IF(C137=4,GOOGLETRANSLATE(A137, ""en"",""fil""), """")"),"Si Poe ay higit na karapat -dapat kaysa sa Roxas &amp; amp; du30, hindi upang sawang poe .. mypresidentis gracepoe")</f>
        <v>Si Poe ay higit na karapat -dapat kaysa sa Roxas &amp; amp; du30, hindi upang sawang poe .. mypresidentis gracepoe</v>
      </c>
      <c r="C137" s="2">
        <v>4.0</v>
      </c>
      <c r="D137" s="10" t="s">
        <v>277</v>
      </c>
      <c r="F137" s="2">
        <v>0.0</v>
      </c>
      <c r="G137" s="9"/>
    </row>
    <row r="138">
      <c r="A138" s="1" t="s">
        <v>278</v>
      </c>
      <c r="B138" s="7" t="str">
        <f>IFERROR(__xludf.DUMMYFUNCTION("IF(C138=4,GOOGLETRANSLATE(A138, ""en"",""fil""), """")"),"Ang dami ng lilim na itinapon sa Binay Ha")</f>
        <v>Ang dami ng lilim na itinapon sa Binay Ha</v>
      </c>
      <c r="C138" s="2">
        <v>4.0</v>
      </c>
      <c r="D138" s="10" t="s">
        <v>279</v>
      </c>
      <c r="F138" s="2">
        <v>0.0</v>
      </c>
      <c r="G138" s="9"/>
    </row>
    <row r="139">
      <c r="A139" s="1" t="s">
        <v>280</v>
      </c>
      <c r="B139" s="7" t="str">
        <f>IFERROR(__xludf.DUMMYFUNCTION("IF(C139=4,GOOGLETRANSLATE(A139, ""en"",""fil""), """")"),"RT @Cinephillaacy: Listahan ng mga kandidato ng Nuisance:")</f>
        <v>RT @Cinephillaacy: Listahan ng mga kandidato ng Nuisance:</v>
      </c>
      <c r="C139" s="2">
        <v>4.0</v>
      </c>
      <c r="D139" s="10" t="s">
        <v>281</v>
      </c>
      <c r="G139" s="9"/>
    </row>
    <row r="140">
      <c r="A140" s="1" t="s">
        <v>282</v>
      </c>
      <c r="B140" s="7" t="str">
        <f>IFERROR(__xludf.DUMMYFUNCTION("IF(C140=4,GOOGLETRANSLATE(A140, ""en"",""fil""), """")"),"Souvenir mula sa Bise Presidente Jejomar Binay https://t.co/feladbkckw")</f>
        <v>Souvenir mula sa Bise Presidente Jejomar Binay https://t.co/feladbkckw</v>
      </c>
      <c r="C140" s="2">
        <v>4.0</v>
      </c>
      <c r="D140" s="10" t="s">
        <v>283</v>
      </c>
      <c r="F140" s="2">
        <v>0.0</v>
      </c>
      <c r="G140" s="9"/>
    </row>
    <row r="141">
      <c r="A141" s="1" t="s">
        <v>284</v>
      </c>
      <c r="B141" s="7" t="str">
        <f>IFERROR(__xludf.DUMMYFUNCTION("IF(C141=4,GOOGLETRANSLATE(A141, ""en"",""fil""), """")"),"#Binay #enrile 'Upang maging masaya ay hindi nangangahulugang magpakasawa sa kamangmangan!'")</f>
        <v>#Binay #enrile 'Upang maging masaya ay hindi nangangahulugang magpakasawa sa kamangmangan!'</v>
      </c>
      <c r="C141" s="2">
        <v>4.0</v>
      </c>
      <c r="D141" s="10" t="s">
        <v>285</v>
      </c>
      <c r="G141" s="9"/>
    </row>
    <row r="142">
      <c r="A142" s="1" t="s">
        <v>286</v>
      </c>
      <c r="B142" s="7" t="str">
        <f>IFERROR(__xludf.DUMMYFUNCTION("IF(C142=4,GOOGLETRANSLATE(A142, ""en"",""fil""), """")"),"Dahil hindi pa ako isang rehistradong botante, hiniling ko sa kanya na iboto si Poe/Santiago para sa Pres at Trillanes para sa VP. Boooo Mar Roxas.")</f>
        <v>Dahil hindi pa ako isang rehistradong botante, hiniling ko sa kanya na iboto si Poe/Santiago para sa Pres at Trillanes para sa VP. Boooo Mar Roxas.</v>
      </c>
      <c r="C142" s="2">
        <v>4.0</v>
      </c>
      <c r="D142" s="10" t="s">
        <v>287</v>
      </c>
      <c r="F142" s="2">
        <v>0.0</v>
      </c>
      <c r="G142" s="9"/>
    </row>
    <row r="143">
      <c r="A143" s="1" t="s">
        <v>288</v>
      </c>
      <c r="B143" s="7" t="str">
        <f>IFERROR(__xludf.DUMMYFUNCTION("IF(C143=4,GOOGLETRANSLATE(A143, ""en"",""fil""), """")"),"Inutusan ng SC ang CA na lutasin ang suspensyon ni Junjun Binay - Basahin: https://t.co/hmjfyvsxeo #befullyoformed https://t.co/jgejfxck7h")</f>
        <v>Inutusan ng SC ang CA na lutasin ang suspensyon ni Junjun Binay - Basahin: https://t.co/hmjfyvsxeo #befullyoformed https://t.co/jgejfxck7h</v>
      </c>
      <c r="C143" s="2">
        <v>4.0</v>
      </c>
      <c r="D143" s="10" t="s">
        <v>289</v>
      </c>
      <c r="F143" s="2">
        <v>0.0</v>
      </c>
      <c r="G143" s="9"/>
    </row>
    <row r="144">
      <c r="A144" s="1" t="s">
        <v>290</v>
      </c>
      <c r="B144" s="7" t="str">
        <f>IFERROR(__xludf.DUMMYFUNCTION("IF(C144=4,GOOGLETRANSLATE(A144, ""en"",""fil""), """")"),"Mula nang magsimula akong bumoto, hindi ko gusto ang Mar Roxas ..
Naramdaman ko ang hindi katapatan at hypocricy sa kanya kahit na bago ang #ayAWsAdilaW")</f>
        <v>Mula nang magsimula akong bumoto, hindi ko gusto ang Mar Roxas ..
Naramdaman ko ang hindi katapatan at hypocricy sa kanya kahit na bago ang #ayAWsAdilaW</v>
      </c>
      <c r="C144" s="2">
        <v>4.0</v>
      </c>
      <c r="D144" s="10" t="s">
        <v>291</v>
      </c>
      <c r="F144" s="2">
        <v>1.0</v>
      </c>
      <c r="G144" s="9"/>
    </row>
    <row r="145">
      <c r="A145" s="1" t="s">
        <v>292</v>
      </c>
      <c r="B145" s="7" t="str">
        <f>IFERROR(__xludf.DUMMYFUNCTION("IF(C145=4,GOOGLETRANSLATE(A145, ""en"",""fil""), """")"),"Binay, ito ay alinman sa iyong koponan na nabigo sa pananaliksik o sadyang nagkamali ka. Ngunit ang pagkilala sa iyo, dapat itong b ang huli https://t.co/7fxk63rfro")</f>
        <v>Binay, ito ay alinman sa iyong koponan na nabigo sa pananaliksik o sadyang nagkamali ka. Ngunit ang pagkilala sa iyo, dapat itong b ang huli https://t.co/7fxk63rfro</v>
      </c>
      <c r="C145" s="2">
        <v>4.0</v>
      </c>
      <c r="D145" s="10" t="s">
        <v>293</v>
      </c>
      <c r="F145" s="2">
        <v>1.0</v>
      </c>
      <c r="G145" s="9"/>
    </row>
    <row r="146">
      <c r="A146" s="1" t="s">
        <v>294</v>
      </c>
      <c r="B146" s="7" t="str">
        <f>IFERROR(__xludf.DUMMYFUNCTION("IF(C146=4,GOOGLETRANSLATE(A146, ""en"",""fil""), """")"),"Balita: Mar Roxas upang harapin ang pag -ihaw ng enrile kapag ang #mamasapano probe ay muling nagbabago https://t.co/pdothtrlmd | sa pamamagitan ng @inquirerdotnet #thelance #stayupdated")</f>
        <v>Balita: Mar Roxas upang harapin ang pag -ihaw ng enrile kapag ang #mamasapano probe ay muling nagbabago https://t.co/pdothtrlmd | sa pamamagitan ng @inquirerdotnet #thelance #stayupdated</v>
      </c>
      <c r="C146" s="2">
        <v>4.0</v>
      </c>
      <c r="D146" s="10" t="s">
        <v>295</v>
      </c>
      <c r="F146" s="2">
        <v>1.0</v>
      </c>
      <c r="G146" s="9"/>
    </row>
    <row r="147">
      <c r="A147" s="1" t="s">
        <v>296</v>
      </c>
      <c r="B147" s="7" t="str">
        <f>IFERROR(__xludf.DUMMYFUNCTION("IF(C147=4,GOOGLETRANSLATE(A147, ""en"",""fil""), """")"),"VP JoJo ""3%"" Binay kumpara sa DOTC Secretary Joseph ""0.004%"" abaya")</f>
        <v>VP JoJo "3%" Binay kumpara sa DOTC Secretary Joseph "0.004%" abaya</v>
      </c>
      <c r="C147" s="2">
        <v>4.0</v>
      </c>
      <c r="D147" s="10" t="s">
        <v>297</v>
      </c>
      <c r="F147" s="2">
        <v>0.0</v>
      </c>
      <c r="G147" s="9"/>
    </row>
    <row r="148">
      <c r="A148" s="1" t="s">
        <v>298</v>
      </c>
      <c r="B148" s="7" t="str">
        <f>IFERROR(__xludf.DUMMYFUNCTION("IF(C148=4,GOOGLETRANSLATE(A148, ""en"",""fil""), """")"),"Kinumpirma lang ng #Sumbongko. Binay tarps sa gilid ng bundok sa kahabaan ng Kennon Road #epalwatch @joycemakitalo @dpwhph https://t.co/ew5a1q12yq")</f>
        <v>Kinumpirma lang ng #Sumbongko. Binay tarps sa gilid ng bundok sa kahabaan ng Kennon Road #epalwatch @joycemakitalo @dpwhph https://t.co/ew5a1q12yq</v>
      </c>
      <c r="C148" s="2">
        <v>4.0</v>
      </c>
      <c r="D148" s="10" t="s">
        <v>299</v>
      </c>
      <c r="F148" s="2">
        <v>0.0</v>
      </c>
      <c r="G148" s="9"/>
    </row>
    <row r="149">
      <c r="A149" s="1" t="s">
        <v>300</v>
      </c>
      <c r="B149" s="7" t="str">
        <f>IFERROR(__xludf.DUMMYFUNCTION("IF(C149=4,GOOGLETRANSLATE(A149, ""en"",""fil""), """")"),"Ang VP Binay ay muling nagsasabi ng pagtanggi sa pagmamay -ari ng hacienda sa Batangas https://t.co/tcj3ych2rp | Via GMA News")</f>
        <v>Ang VP Binay ay muling nagsasabi ng pagtanggi sa pagmamay -ari ng hacienda sa Batangas https://t.co/tcj3ych2rp | Via GMA News</v>
      </c>
      <c r="C149" s="2">
        <v>4.0</v>
      </c>
      <c r="D149" s="10" t="s">
        <v>301</v>
      </c>
      <c r="F149" s="2">
        <v>0.0</v>
      </c>
      <c r="G149" s="9"/>
    </row>
    <row r="150">
      <c r="A150" s="1" t="s">
        <v>302</v>
      </c>
      <c r="B150" s="7" t="str">
        <f>IFERROR(__xludf.DUMMYFUNCTION("IF(C150=4,GOOGLETRANSLATE(A150, ""en"",""fil""), """")"),"RT @cnnphilippines: Inutusan ng CA na mamuno sa binay petisyon para sa certiorari sa paglipas ng suspensyon ng Ombudsman | Live https://t.co/caczwf9cth")</f>
        <v>RT @cnnphilippines: Inutusan ng CA na mamuno sa binay petisyon para sa certiorari sa paglipas ng suspensyon ng Ombudsman | Live https://t.co/caczwf9cth</v>
      </c>
      <c r="C150" s="2">
        <v>4.0</v>
      </c>
      <c r="D150" s="10" t="s">
        <v>303</v>
      </c>
      <c r="F150" s="2">
        <v>0.0</v>
      </c>
      <c r="G150" s="9"/>
    </row>
    <row r="151">
      <c r="A151" s="1" t="s">
        <v>304</v>
      </c>
      <c r="B151" s="7" t="str">
        <f>IFERROR(__xludf.DUMMYFUNCTION("IF(C151=4,GOOGLETRANSLATE(A151, ""en"",""fil""), """")"),"Kaya pagod sa pagbabasa ni Kim Henares vs Pia. Paano mo nalaman kung bakit hindi mahanap ng pulisya ang mga bagmen ni Binay. https://t.co/vkj8mxxcw3")</f>
        <v>Kaya pagod sa pagbabasa ni Kim Henares vs Pia. Paano mo nalaman kung bakit hindi mahanap ng pulisya ang mga bagmen ni Binay. https://t.co/vkj8mxxcw3</v>
      </c>
      <c r="C151" s="2">
        <v>4.0</v>
      </c>
      <c r="D151" s="10" t="s">
        <v>305</v>
      </c>
      <c r="F151" s="2">
        <v>0.0</v>
      </c>
      <c r="G151" s="9"/>
    </row>
    <row r="152">
      <c r="A152" s="1" t="s">
        <v>306</v>
      </c>
      <c r="B152" s="7" t="str">
        <f>IFERROR(__xludf.DUMMYFUNCTION("IF(C152=4,GOOGLETRANSLATE(A152, ""en"",""fil""), """")"),"VP Binay: Panahon na upang baguhin ang ating Konstitusyon")</f>
        <v>VP Binay: Panahon na upang baguhin ang ating Konstitusyon</v>
      </c>
      <c r="C152" s="2">
        <v>4.0</v>
      </c>
      <c r="D152" s="10" t="s">
        <v>307</v>
      </c>
      <c r="F152" s="2">
        <v>0.0</v>
      </c>
      <c r="G152" s="9"/>
    </row>
    <row r="153">
      <c r="A153" s="1" t="s">
        <v>308</v>
      </c>
      <c r="B153" s="7" t="str">
        <f>IFERROR(__xludf.DUMMYFUNCTION("IF(C153=4,GOOGLETRANSLATE(A153, ""en"",""fil""), """")"),"Si @Phvote Roxas na nanawagan para sa pagkakaisa na itigil si Duterte ay nagpapakita lamang kung gaano kahina ang pinuno niya.")</f>
        <v>Si @Phvote Roxas na nanawagan para sa pagkakaisa na itigil si Duterte ay nagpapakita lamang kung gaano kahina ang pinuno niya.</v>
      </c>
      <c r="C153" s="2">
        <v>4.0</v>
      </c>
      <c r="D153" s="10" t="s">
        <v>309</v>
      </c>
      <c r="F153" s="2">
        <v>0.0</v>
      </c>
      <c r="G153" s="9"/>
    </row>
    <row r="154">
      <c r="A154" s="1" t="s">
        <v>310</v>
      </c>
      <c r="B154" s="7" t="str">
        <f>IFERROR(__xludf.DUMMYFUNCTION("IF(C154=4,GOOGLETRANSLATE(A154, ""en"",""fil""), """")"),"RT @josephcataan: jogging with iPad. Hassle, Mar Roxas. ?? https://t.co/CKTYITAVSC")</f>
        <v>RT @josephcataan: jogging with iPad. Hassle, Mar Roxas. ?? https://t.co/CKTYITAVSC</v>
      </c>
      <c r="C154" s="2">
        <v>4.0</v>
      </c>
      <c r="D154" s="10" t="s">
        <v>311</v>
      </c>
      <c r="F154" s="2">
        <v>1.0</v>
      </c>
      <c r="G154" s="9"/>
    </row>
    <row r="155">
      <c r="A155" s="1" t="s">
        <v>312</v>
      </c>
      <c r="B155" s="7" t="str">
        <f>IFERROR(__xludf.DUMMYFUNCTION("IF(C155=4,GOOGLETRANSLATE(A155, ""en"",""fil""), """")"),"#Pilipinasdebates2016 Mar Binay at Grace, umalis ka rito. Wala kang negosyo dito.")</f>
        <v>#Pilipinasdebates2016 Mar Binay at Grace, umalis ka rito. Wala kang negosyo dito.</v>
      </c>
      <c r="C155" s="2">
        <v>4.0</v>
      </c>
      <c r="D155" s="10" t="s">
        <v>313</v>
      </c>
      <c r="F155" s="2">
        <v>1.0</v>
      </c>
      <c r="G155" s="9"/>
    </row>
    <row r="156">
      <c r="A156" s="1" t="s">
        <v>314</v>
      </c>
      <c r="B156" s="7" t="str">
        <f>IFERROR(__xludf.DUMMYFUNCTION("IF(C156=4,GOOGLETRANSLATE(A156, ""en"",""fil""), """")"),"@Lloydcadenacafe @kathleen_cuacho ang sakit binay ??")</f>
        <v>@Lloydcadenacafe @kathleen_cuacho ang sakit binay ??</v>
      </c>
      <c r="C156" s="2">
        <v>4.0</v>
      </c>
      <c r="D156" s="10" t="s">
        <v>315</v>
      </c>
      <c r="F156" s="2">
        <v>0.0</v>
      </c>
      <c r="G156" s="9"/>
    </row>
    <row r="157">
      <c r="A157" s="1" t="s">
        <v>316</v>
      </c>
      <c r="B157" s="7" t="str">
        <f>IFERROR(__xludf.DUMMYFUNCTION("IF(C157=4,GOOGLETRANSLATE(A157, ""en"",""fil""), """")"),"Mar Roxas! Naamoy ko ang isang bagay na malagkit! #HalalanResults")</f>
        <v>Mar Roxas! Naamoy ko ang isang bagay na malagkit! #HalalanResults</v>
      </c>
      <c r="C157" s="2">
        <v>4.0</v>
      </c>
      <c r="D157" s="10" t="s">
        <v>317</v>
      </c>
      <c r="F157" s="2">
        <v>1.0</v>
      </c>
      <c r="G157" s="9"/>
    </row>
    <row r="158">
      <c r="A158" s="1" t="s">
        <v>318</v>
      </c>
      <c r="B158" s="7" t="str">
        <f>IFERROR(__xludf.DUMMYFUNCTION("IF(C158=4,GOOGLETRANSLATE(A158, ""en"",""fil""), """")"),"Isang napakahusay at detalyadong pagkasira para sa hindi natukoy kung bakit pumili ng Mar Roxas, na may impormasyon at mga detalye. Ikaw ... https://t.co/ci1rh4d5on")</f>
        <v>Isang napakahusay at detalyadong pagkasira para sa hindi natukoy kung bakit pumili ng Mar Roxas, na may impormasyon at mga detalye. Ikaw ... https://t.co/ci1rh4d5on</v>
      </c>
      <c r="C158" s="2">
        <v>4.0</v>
      </c>
      <c r="D158" s="10" t="s">
        <v>319</v>
      </c>
      <c r="F158" s="2">
        <v>0.0</v>
      </c>
      <c r="G158" s="9"/>
    </row>
    <row r="159">
      <c r="A159" s="1" t="s">
        <v>320</v>
      </c>
      <c r="B159" s="7" t="str">
        <f>IFERROR(__xludf.DUMMYFUNCTION("IF(C159=4,GOOGLETRANSLATE(A159, ""en"",""fil""), """")"),"Mar Roxas: Hindi ko na kailangan ang boto ng https://t.co/3eydotytmu sa pamamagitan ng @wordpressdotcom")</f>
        <v>Mar Roxas: Hindi ko na kailangan ang boto ng https://t.co/3eydotytmu sa pamamagitan ng @wordpressdotcom</v>
      </c>
      <c r="C159" s="2">
        <v>4.0</v>
      </c>
      <c r="D159" s="10" t="s">
        <v>321</v>
      </c>
      <c r="F159" s="2">
        <v>0.0</v>
      </c>
      <c r="G159" s="9"/>
    </row>
    <row r="160">
      <c r="A160" s="1" t="s">
        <v>322</v>
      </c>
      <c r="B160" s="7" t="str">
        <f>IFERROR(__xludf.DUMMYFUNCTION("IF(C160=4,GOOGLETRANSLATE(A160, ""en"",""fil""), """")"),"Sinabi ng aktres na si Ai-Ai Delas Alas na narito siya bilang isang kaibigan ng VP Binay, sinabi na hindi siya nakakakuha ng talento na lumitaw dito https://t.co/r7qqyowvu8")</f>
        <v>Sinabi ng aktres na si Ai-Ai Delas Alas na narito siya bilang isang kaibigan ng VP Binay, sinabi na hindi siya nakakakuha ng talento na lumitaw dito https://t.co/r7qqyowvu8</v>
      </c>
      <c r="C160" s="2">
        <v>4.0</v>
      </c>
      <c r="D160" s="10" t="s">
        <v>323</v>
      </c>
      <c r="F160" s="2">
        <v>0.0</v>
      </c>
      <c r="G160" s="9"/>
    </row>
    <row r="161">
      <c r="A161" s="1" t="s">
        <v>324</v>
      </c>
      <c r="B161" s="7" t="str">
        <f>IFERROR(__xludf.DUMMYFUNCTION("IF(C161=4,GOOGLETRANSLATE(A161, ""en"",""fil""), """")"),"Binay upang mabawasan ang kahirapan")</f>
        <v>Binay upang mabawasan ang kahirapan</v>
      </c>
      <c r="C161" s="2">
        <v>4.0</v>
      </c>
      <c r="D161" s="10" t="s">
        <v>325</v>
      </c>
      <c r="G161" s="9"/>
    </row>
    <row r="162">
      <c r="A162" s="1" t="s">
        <v>326</v>
      </c>
      <c r="B162" s="7" t="str">
        <f>IFERROR(__xludf.DUMMYFUNCTION("IF(C162=4,GOOGLETRANSLATE(A162, ""en"",""fil""), """")"),"Si Roxas ay tulad ng isang desperadong aso na sumusubok na magnakaw ng korona na pag -aari ni Duterte #ayAWSADILAW")</f>
        <v>Si Roxas ay tulad ng isang desperadong aso na sumusubok na magnakaw ng korona na pag -aari ni Duterte #ayAWSADILAW</v>
      </c>
      <c r="C162" s="2">
        <v>4.0</v>
      </c>
      <c r="D162" s="10" t="s">
        <v>327</v>
      </c>
      <c r="F162" s="2">
        <v>1.0</v>
      </c>
      <c r="G162" s="9"/>
    </row>
    <row r="163">
      <c r="A163" s="1" t="s">
        <v>328</v>
      </c>
      <c r="B163" s="7" t="str">
        <f>IFERROR(__xludf.DUMMYFUNCTION("IF(C163=4,GOOGLETRANSLATE(A163, ""en"",""fil""), """")"),"Bise Pres. Nakahuli si Binay sa camera na nagbibigay ng maliliit na sobre na naglalaman ng P500.00: Kandidato ng Pangulo na si Vice Pr ... https://t.co/hvlw7o5vvp")</f>
        <v>Bise Pres. Nakahuli si Binay sa camera na nagbibigay ng maliliit na sobre na naglalaman ng P500.00: Kandidato ng Pangulo na si Vice Pr ... https://t.co/hvlw7o5vvp</v>
      </c>
      <c r="C163" s="2">
        <v>4.0</v>
      </c>
      <c r="D163" s="10" t="s">
        <v>329</v>
      </c>
      <c r="F163" s="2">
        <v>0.0</v>
      </c>
      <c r="G163" s="9"/>
    </row>
    <row r="164">
      <c r="A164" s="1" t="s">
        <v>330</v>
      </c>
      <c r="B164" s="7" t="str">
        <f>IFERROR(__xludf.DUMMYFUNCTION("IF(C164=4,GOOGLETRANSLATE(A164, ""en"",""fil""), """")"),"#PilipinasDebates2016 Mga kandidato sa panguluhan ngayon sa lugar. Binay, Poe &amp; amp; Naghihintay na ngayon si Duterte na magsimula ang debate")</f>
        <v>#PilipinasDebates2016 Mga kandidato sa panguluhan ngayon sa lugar. Binay, Poe &amp; amp; Naghihintay na ngayon si Duterte na magsimula ang debate</v>
      </c>
      <c r="C164" s="2">
        <v>4.0</v>
      </c>
      <c r="D164" s="10" t="s">
        <v>331</v>
      </c>
      <c r="F164" s="2">
        <v>0.0</v>
      </c>
      <c r="G164" s="9"/>
    </row>
    <row r="165">
      <c r="A165" s="1" t="s">
        <v>332</v>
      </c>
      <c r="B165" s="7" t="str">
        <f>IFERROR(__xludf.DUMMYFUNCTION("IF(C165=4,GOOGLETRANSLATE(A165, ""en"",""fil""), """")"),"Mayroon kaming isang dating kaibigan ng FF (na hindi na naglalaro ng FF) at binago ang kanyang pangalan sa:")</f>
        <v>Mayroon kaming isang dating kaibigan ng FF (na hindi na naglalaro ng FF) at binago ang kanyang pangalan sa:</v>
      </c>
      <c r="C165" s="2">
        <v>4.0</v>
      </c>
      <c r="D165" s="10" t="s">
        <v>333</v>
      </c>
      <c r="G165" s="9"/>
    </row>
    <row r="166">
      <c r="A166" s="1" t="s">
        <v>334</v>
      </c>
      <c r="B166" s="7" t="str">
        <f>IFERROR(__xludf.DUMMYFUNCTION("IF(C166=4,GOOGLETRANSLATE(A166, ""en"",""fil""), """")"),"Ginagawa kong mangyari ang mga bagay. Naglalakad ako ng usapan. - vp binay https://t.co/hdho8eski8")</f>
        <v>Ginagawa kong mangyari ang mga bagay. Naglalakad ako ng usapan. - vp binay https://t.co/hdho8eski8</v>
      </c>
      <c r="C166" s="2">
        <v>4.0</v>
      </c>
      <c r="D166" s="10" t="s">
        <v>335</v>
      </c>
      <c r="F166" s="2">
        <v>0.0</v>
      </c>
      <c r="G166" s="9"/>
    </row>
    <row r="167">
      <c r="A167" s="1" t="s">
        <v>336</v>
      </c>
      <c r="B167" s="7" t="str">
        <f>IFERROR(__xludf.DUMMYFUNCTION("IF(C167=4,GOOGLETRANSLATE(A167, ""en"",""fil""), """")"),"ICYMI: Bahagi 1 ng serye ng pangulo na nagtatampok ng bise presidente na si Jejomar Binay!")</f>
        <v>ICYMI: Bahagi 1 ng serye ng pangulo na nagtatampok ng bise presidente na si Jejomar Binay!</v>
      </c>
      <c r="C167" s="2">
        <v>4.0</v>
      </c>
      <c r="D167" s="10" t="s">
        <v>337</v>
      </c>
      <c r="G167" s="9"/>
    </row>
    <row r="168">
      <c r="A168" s="1" t="s">
        <v>338</v>
      </c>
      <c r="B168" s="7" t="str">
        <f>IFERROR(__xludf.DUMMYFUNCTION("IF(C168=4,GOOGLETRANSLATE(A168, ""en"",""fil""), """")"),"In -engganyo ni Grace Poe ang mga tao w/ 500php ngunit hindi nagbabayad sa kanila. Nag -rally sila sa Baguio. ht @v_vangogh")</f>
        <v>In -engganyo ni Grace Poe ang mga tao w/ 500php ngunit hindi nagbabayad sa kanila. Nag -rally sila sa Baguio. ht @v_vangogh</v>
      </c>
      <c r="C168" s="2">
        <v>4.0</v>
      </c>
      <c r="D168" s="10" t="s">
        <v>339</v>
      </c>
      <c r="F168" s="2">
        <v>1.0</v>
      </c>
      <c r="G168" s="9"/>
    </row>
    <row r="169">
      <c r="A169" s="1" t="s">
        <v>340</v>
      </c>
      <c r="B169" s="7" t="str">
        <f>IFERROR(__xludf.DUMMYFUNCTION("IF(C169=4,GOOGLETRANSLATE(A169, ""en"",""fil""), """")"),"Hindi kay Mar Roxas ????")</f>
        <v>Hindi kay Mar Roxas ????</v>
      </c>
      <c r="C169" s="2">
        <v>4.0</v>
      </c>
      <c r="D169" s="10" t="s">
        <v>341</v>
      </c>
      <c r="F169" s="2">
        <v>1.0</v>
      </c>
      <c r="G169" s="9"/>
    </row>
    <row r="170">
      <c r="A170" s="1" t="s">
        <v>342</v>
      </c>
      <c r="B170" s="7" t="str">
        <f>IFERROR(__xludf.DUMMYFUNCTION("IF(C170=4,GOOGLETRANSLATE(A170, ""en"",""fil""), """")"),"#Binay o #duterte: Nagboboto ka ba para sa mas maliit sa 2 kasamaan?")</f>
        <v>#Binay o #duterte: Nagboboto ka ba para sa mas maliit sa 2 kasamaan?</v>
      </c>
      <c r="C170" s="2">
        <v>4.0</v>
      </c>
      <c r="D170" s="10" t="s">
        <v>343</v>
      </c>
      <c r="G170" s="9"/>
    </row>
    <row r="171">
      <c r="A171" s="1" t="s">
        <v>344</v>
      </c>
      <c r="B171" s="7" t="str">
        <f>IFERROR(__xludf.DUMMYFUNCTION("IF(C171=4,GOOGLETRANSLATE(A171, ""en"",""fil""), """")"),"Ang pagpili ng mas kaunti sa dalawang kasamaan ay pumipili pa rin ng masamang https://t.co/lgsp8cmglw")</f>
        <v>Ang pagpili ng mas kaunti sa dalawang kasamaan ay pumipili pa rin ng masamang https://t.co/lgsp8cmglw</v>
      </c>
      <c r="C171" s="2">
        <v>4.0</v>
      </c>
      <c r="D171" s="10" t="s">
        <v>345</v>
      </c>
      <c r="F171" s="2">
        <v>1.0</v>
      </c>
      <c r="G171" s="9"/>
    </row>
    <row r="172">
      <c r="A172" s="1" t="s">
        <v>346</v>
      </c>
      <c r="B172" s="7" t="str">
        <f>IFERROR(__xludf.DUMMYFUNCTION("IF(C172=4,GOOGLETRANSLATE(A172, ""en"",""fil""), """")"),"Sa tuwing nagpapakita ang mga komersyal ni Binay sa TV I mute dem o Change Channel Coz hindi ko sila matiis. Kaya ang paglilingkod sa sarili at amp; Pretentious")</f>
        <v>Sa tuwing nagpapakita ang mga komersyal ni Binay sa TV I mute dem o Change Channel Coz hindi ko sila matiis. Kaya ang paglilingkod sa sarili at amp; Pretentious</v>
      </c>
      <c r="C172" s="2">
        <v>4.0</v>
      </c>
      <c r="D172" s="10" t="s">
        <v>347</v>
      </c>
      <c r="G172" s="9"/>
    </row>
    <row r="173">
      <c r="A173" s="1" t="s">
        <v>348</v>
      </c>
      <c r="B173" s="7" t="str">
        <f>IFERROR(__xludf.DUMMYFUNCTION("IF(C173=4,GOOGLETRANSLATE(A173, ""en"",""fil""), """")"),"@ijuanph @bobbylagsa sa Samaiego OMB desisyon executive na nakabinbin ang R43 na nagsusumikap sa AO 17.In Binay, sinabi ng SC na ang CA ay may hurisdiksyon sa mga app para sa lunas.")</f>
        <v>@ijuanph @bobbylagsa sa Samaiego OMB desisyon executive na nakabinbin ang R43 na nagsusumikap sa AO 17.In Binay, sinabi ng SC na ang CA ay may hurisdiksyon sa mga app para sa lunas.</v>
      </c>
      <c r="C173" s="2">
        <v>4.0</v>
      </c>
      <c r="D173" s="10" t="s">
        <v>349</v>
      </c>
      <c r="F173" s="2">
        <v>0.0</v>
      </c>
      <c r="G173" s="9"/>
    </row>
    <row r="174">
      <c r="A174" s="1" t="s">
        <v>350</v>
      </c>
      <c r="B174" s="7" t="str">
        <f>IFERROR(__xludf.DUMMYFUNCTION("IF(C174=4,GOOGLETRANSLATE(A174, ""en"",""fil""), """")"),"Dito kami pupunta #go4poe #poe2016 https://t.co/x2e4agwj4e")</f>
        <v>Dito kami pupunta #go4poe #poe2016 https://t.co/x2e4agwj4e</v>
      </c>
      <c r="C174" s="2">
        <v>4.0</v>
      </c>
      <c r="D174" s="10" t="s">
        <v>351</v>
      </c>
      <c r="F174" s="2">
        <v>0.0</v>
      </c>
      <c r="G174" s="9"/>
    </row>
    <row r="175">
      <c r="A175" s="1" t="s">
        <v>352</v>
      </c>
      <c r="B175" s="7" t="str">
        <f>IFERROR(__xludf.DUMMYFUNCTION("IF(C175=4,GOOGLETRANSLATE(A175, ""en"",""fil""), """")"),"Bakit hindi lang nila ito tinatanggap?")</f>
        <v>Bakit hindi lang nila ito tinatanggap?</v>
      </c>
      <c r="C175" s="2">
        <v>4.0</v>
      </c>
      <c r="D175" s="10" t="s">
        <v>353</v>
      </c>
      <c r="G175" s="9"/>
    </row>
    <row r="176">
      <c r="A176" s="1" t="s">
        <v>354</v>
      </c>
      <c r="B176" s="7" t="str">
        <f>IFERROR(__xludf.DUMMYFUNCTION("IF(C176=4,GOOGLETRANSLATE(A176, ""en"",""fil""), """")"),"Binay: Higit pang mga mahihirap na Pilipino sa ilalim ng Aquino Administration https://t.co/rcwzwbnwna")</f>
        <v>Binay: Higit pang mga mahihirap na Pilipino sa ilalim ng Aquino Administration https://t.co/rcwzwbnwna</v>
      </c>
      <c r="C176" s="2">
        <v>4.0</v>
      </c>
      <c r="D176" s="10" t="s">
        <v>355</v>
      </c>
      <c r="F176" s="2">
        <v>0.0</v>
      </c>
      <c r="G176" s="9"/>
    </row>
    <row r="177">
      <c r="A177" s="1" t="s">
        <v>356</v>
      </c>
      <c r="B177" s="7" t="str">
        <f>IFERROR(__xludf.DUMMYFUNCTION("IF(C177=4,GOOGLETRANSLATE(A177, ""en"",""fil""), """")"),"Hindi pa sigurado si @SouthKorya ngunit siguradong hindi sina Miriam, Binay, o Duterte.")</f>
        <v>Hindi pa sigurado si @SouthKorya ngunit siguradong hindi sina Miriam, Binay, o Duterte.</v>
      </c>
      <c r="C177" s="2">
        <v>4.0</v>
      </c>
      <c r="D177" s="10" t="s">
        <v>357</v>
      </c>
      <c r="F177" s="2">
        <v>0.0</v>
      </c>
      <c r="G177" s="9"/>
    </row>
    <row r="178">
      <c r="A178" s="1" t="s">
        <v>358</v>
      </c>
      <c r="B178" s="7" t="str">
        <f>IFERROR(__xludf.DUMMYFUNCTION("IF(C178=4,GOOGLETRANSLATE(A178, ""en"",""fil""), """")"),"Hindi tulad ng kanyang mayaman na karibal, ang mga binay ay mula sa mahirap na https://t.co/mzhiubfy3s")</f>
        <v>Hindi tulad ng kanyang mayaman na karibal, ang mga binay ay mula sa mahirap na https://t.co/mzhiubfy3s</v>
      </c>
      <c r="C178" s="2">
        <v>4.0</v>
      </c>
      <c r="D178" s="10" t="s">
        <v>359</v>
      </c>
      <c r="F178" s="2">
        <v>0.0</v>
      </c>
      <c r="G178" s="9"/>
    </row>
    <row r="179">
      <c r="A179" s="1" t="s">
        <v>360</v>
      </c>
      <c r="B179" s="7" t="str">
        <f>IFERROR(__xludf.DUMMYFUNCTION("IF(C179=4,GOOGLETRANSLATE(A179, ""en"",""fil""), """")"),". | sa pamamagitan ng @mbmadelsabater")</f>
        <v>. | sa pamamagitan ng @mbmadelsabater</v>
      </c>
      <c r="C179" s="2">
        <v>4.0</v>
      </c>
      <c r="D179" s="10" t="s">
        <v>361</v>
      </c>
      <c r="F179" s="2">
        <v>0.0</v>
      </c>
      <c r="G179" s="9"/>
    </row>
    <row r="180">
      <c r="A180" s="1" t="s">
        <v>362</v>
      </c>
      <c r="B180" s="7" t="str">
        <f>IFERROR(__xludf.DUMMYFUNCTION("IF(C180=4,GOOGLETRANSLATE(A180, ""en"",""fil""), """")"),"Sinabi ng mga tagapayo ni Poe na higit pa sa isang tugma para sa Binay's Puno https://t.co/hjf2yu7kgt sa pamamagitan ng @inquirerdotnet")</f>
        <v>Sinabi ng mga tagapayo ni Poe na higit pa sa isang tugma para sa Binay's Puno https://t.co/hjf2yu7kgt sa pamamagitan ng @inquirerdotnet</v>
      </c>
      <c r="C180" s="2">
        <v>4.0</v>
      </c>
      <c r="D180" s="10" t="s">
        <v>363</v>
      </c>
      <c r="F180" s="2">
        <v>0.0</v>
      </c>
      <c r="G180" s="9"/>
    </row>
    <row r="181">
      <c r="A181" s="1" t="s">
        <v>364</v>
      </c>
      <c r="B181" s="7" t="str">
        <f>IFERROR(__xludf.DUMMYFUNCTION("IF(C181=4,GOOGLETRANSLATE(A181, ""en"",""fil""), """")"),"""Ang Mar Roxas ay marahil ang pinaka-hindi pagkakaunawaan, pinaka-bashed, pinaka-belittled na pinuno na mayroon kami."" - https://t.co/kojxlgngec")</f>
        <v>"Ang Mar Roxas ay marahil ang pinaka-hindi pagkakaunawaan, pinaka-bashed, pinaka-belittled na pinuno na mayroon kami." - https://t.co/kojxlgngec</v>
      </c>
      <c r="C181" s="2">
        <v>4.0</v>
      </c>
      <c r="D181" s="10" t="s">
        <v>365</v>
      </c>
      <c r="F181" s="2">
        <v>1.0</v>
      </c>
      <c r="G181" s="9"/>
    </row>
    <row r="182">
      <c r="A182" s="1" t="s">
        <v>366</v>
      </c>
      <c r="B182" s="7" t="str">
        <f>IFERROR(__xludf.DUMMYFUNCTION("IF(C182=4,GOOGLETRANSLATE(A182, ""en"",""fil""), """")"),"At hindi ka manalo ng @sengracepoe! Ikaw o @maroxas ay kailangang magbigay! Sasal Poe! Fuck multi-party system! Ngunit iboboto ko ang 4U! #Halalan2016 #phvote")</f>
        <v>At hindi ka manalo ng @sengracepoe! Ikaw o @maroxas ay kailangang magbigay! Sasal Poe! Fuck multi-party system! Ngunit iboboto ko ang 4U! #Halalan2016 #phvote</v>
      </c>
      <c r="C182" s="2">
        <v>4.0</v>
      </c>
      <c r="D182" s="10" t="s">
        <v>367</v>
      </c>
      <c r="F182" s="2">
        <v>1.0</v>
      </c>
      <c r="G182" s="9"/>
    </row>
    <row r="183">
      <c r="A183" s="1" t="s">
        <v>368</v>
      </c>
      <c r="B183" s="7" t="str">
        <f>IFERROR(__xludf.DUMMYFUNCTION("IF(C183=4,GOOGLETRANSLATE(A183, ""en"",""fil""), """")"),"Ted Failon Ay Pro-Duterte vs Buddy Korina Mar Roxas? #du30: Si Rodrigo Roa Duterte ay ang aming Pangulo 2016! Wala nang ibang https://t.co/qx0yqmrd4h")</f>
        <v>Ted Failon Ay Pro-Duterte vs Buddy Korina Mar Roxas? #du30: Si Rodrigo Roa Duterte ay ang aming Pangulo 2016! Wala nang ibang https://t.co/qx0yqmrd4h</v>
      </c>
      <c r="C183" s="2">
        <v>4.0</v>
      </c>
      <c r="D183" s="10" t="s">
        <v>369</v>
      </c>
      <c r="F183" s="2">
        <v>0.0</v>
      </c>
      <c r="G183" s="9"/>
    </row>
    <row r="184">
      <c r="A184" s="1" t="s">
        <v>370</v>
      </c>
      <c r="B184" s="7" t="str">
        <f>IFERROR(__xludf.DUMMYFUNCTION("IF(C184=4,GOOGLETRANSLATE(A184, ""en"",""fil""), """")"),"RT GMANEWSBREAKING: VP Jejomar Binay, Sen. Grace Poe na nasa loob ng lugar ng debate. #Pilipinasdebates2016 sa pamamagitan ng Kaeceealvarez")</f>
        <v>RT GMANEWSBREAKING: VP Jejomar Binay, Sen. Grace Poe na nasa loob ng lugar ng debate. #Pilipinasdebates2016 sa pamamagitan ng Kaeceealvarez</v>
      </c>
      <c r="C184" s="2">
        <v>4.0</v>
      </c>
      <c r="D184" s="10" t="s">
        <v>371</v>
      </c>
      <c r="F184" s="2">
        <v>0.0</v>
      </c>
      <c r="G184" s="9"/>
    </row>
    <row r="185">
      <c r="A185" s="1" t="s">
        <v>372</v>
      </c>
      <c r="B185" s="7" t="str">
        <f>IFERROR(__xludf.DUMMYFUNCTION("IF(C185=4,GOOGLETRANSLATE(A185, ""en"",""fil""), """")"),"Binay sa Mindanao Peace, pangmatagalang kapayapaan sa pamamagitan ng paglutas ng kahirapan. #Halalan2016")</f>
        <v>Binay sa Mindanao Peace, pangmatagalang kapayapaan sa pamamagitan ng paglutas ng kahirapan. #Halalan2016</v>
      </c>
      <c r="C185" s="2">
        <v>4.0</v>
      </c>
      <c r="D185" s="10" t="s">
        <v>373</v>
      </c>
      <c r="F185" s="2">
        <v>0.0</v>
      </c>
      <c r="G185" s="9"/>
    </row>
    <row r="186">
      <c r="A186" s="1" t="s">
        <v>374</v>
      </c>
      <c r="B186" s="7" t="str">
        <f>IFERROR(__xludf.DUMMYFUNCTION("IF(C186=4,GOOGLETRANSLATE(A186, ""en"",""fil""), """")"),"Ang binay na komersyal na doe na iyon kaya hypnotizing")</f>
        <v>Ang binay na komersyal na doe na iyon kaya hypnotizing</v>
      </c>
      <c r="C186" s="2">
        <v>4.0</v>
      </c>
      <c r="D186" s="10" t="s">
        <v>375</v>
      </c>
      <c r="F186" s="2">
        <v>1.0</v>
      </c>
      <c r="G186" s="9"/>
    </row>
    <row r="187">
      <c r="A187" s="1" t="s">
        <v>376</v>
      </c>
      <c r="B187" s="7" t="str">
        <f>IFERROR(__xludf.DUMMYFUNCTION("IF(C187=4,GOOGLETRANSLATE(A187, ""en"",""fil""), """")"),"Ang #GracePoe ay bumili ng mga boto, ha? Well, ngayon alam ko na. Sobrang dami para sa pagtaguyod ng isang malinis na pamamahala. Tsk. #Phvote")</f>
        <v>Ang #GracePoe ay bumili ng mga boto, ha? Well, ngayon alam ko na. Sobrang dami para sa pagtaguyod ng isang malinis na pamamahala. Tsk. #Phvote</v>
      </c>
      <c r="C187" s="2">
        <v>4.0</v>
      </c>
      <c r="D187" s="10" t="s">
        <v>377</v>
      </c>
      <c r="F187" s="2">
        <v>1.0</v>
      </c>
      <c r="G187" s="9"/>
    </row>
    <row r="188">
      <c r="A188" s="1" t="s">
        <v>378</v>
      </c>
      <c r="B188" s="7" t="str">
        <f>IFERROR(__xludf.DUMMYFUNCTION("IF(C188=4,GOOGLETRANSLATE(A188, ""en"",""fil""), """")"),"Bumalik ang palasyo sa kampo ng Binay https://t.co/601rjv71c6 | Via DZRH News")</f>
        <v>Bumalik ang palasyo sa kampo ng Binay https://t.co/601rjv71c6 | Via DZRH News</v>
      </c>
      <c r="C188" s="2">
        <v>4.0</v>
      </c>
      <c r="D188" s="10" t="s">
        <v>379</v>
      </c>
      <c r="F188" s="2">
        <v>0.0</v>
      </c>
      <c r="G188" s="9"/>
    </row>
    <row r="189">
      <c r="A189" s="1" t="s">
        <v>380</v>
      </c>
      <c r="B189" s="7" t="str">
        <f>IFERROR(__xludf.DUMMYFUNCTION("IF(C189=4,GOOGLETRANSLATE(A189, ""en"",""fil""), """")"),"Ang bagong ad ng kampanya sa TV ni Binay ay nagkakasakit sa akin. ??")</f>
        <v>Ang bagong ad ng kampanya sa TV ni Binay ay nagkakasakit sa akin. ??</v>
      </c>
      <c r="C189" s="2">
        <v>4.0</v>
      </c>
      <c r="D189" s="10" t="s">
        <v>381</v>
      </c>
      <c r="F189" s="2">
        <v>1.0</v>
      </c>
      <c r="G189" s="9"/>
    </row>
    <row r="190">
      <c r="A190" s="1" t="s">
        <v>382</v>
      </c>
      <c r="B190" s="7" t="str">
        <f>IFERROR(__xludf.DUMMYFUNCTION("IF(C190=4,GOOGLETRANSLATE(A190, ""en"",""fil""), """")"),"Sinisi ni VP Binay si Abad sa Gov'T Underspending: Bise Presidente Jejomar Binay noong Biyernes na sinisi ang Bud ... https://t.co/flgr5S5UQW (sa pamamagitan ng GMA News)")</f>
        <v>Sinisi ni VP Binay si Abad sa Gov'T Underspending: Bise Presidente Jejomar Binay noong Biyernes na sinisi ang Bud ... https://t.co/flgr5S5UQW (sa pamamagitan ng GMA News)</v>
      </c>
      <c r="C190" s="2">
        <v>4.0</v>
      </c>
      <c r="D190" s="10" t="s">
        <v>383</v>
      </c>
      <c r="F190" s="2">
        <v>0.0</v>
      </c>
      <c r="G190" s="9"/>
    </row>
    <row r="191">
      <c r="A191" s="1" t="s">
        <v>384</v>
      </c>
      <c r="B191" s="7" t="str">
        <f>IFERROR(__xludf.DUMMYFUNCTION("IF(C191=4,GOOGLETRANSLATE(A191, ""en"",""fil""), """")"),"@orapips huwag mo akong i -tag. Ayoko kay Binay. Pagtatapos ng convo. @dzrhnews @sherwinalfaro @leth_abinales")</f>
        <v>@orapips huwag mo akong i -tag. Ayoko kay Binay. Pagtatapos ng convo. @dzrhnews @sherwinalfaro @leth_abinales</v>
      </c>
      <c r="C191" s="2">
        <v>4.0</v>
      </c>
      <c r="D191" s="10" t="s">
        <v>385</v>
      </c>
      <c r="F191" s="2">
        <v>1.0</v>
      </c>
      <c r="G191" s="9"/>
    </row>
    <row r="192">
      <c r="A192" s="1" t="s">
        <v>386</v>
      </c>
      <c r="B192" s="7" t="str">
        <f>IFERROR(__xludf.DUMMYFUNCTION("IF(C192=4,GOOGLETRANSLATE(A192, ""en"",""fil""), """")"),"Ang Bcoz ng Binay na iyon ay may pinakamaraming potensyal na manalo ng karera para sa pagkakaroon ng solidong tagasuporta. #Duterte2016")</f>
        <v>Ang Bcoz ng Binay na iyon ay may pinakamaraming potensyal na manalo ng karera para sa pagkakaroon ng solidong tagasuporta. #Duterte2016</v>
      </c>
      <c r="C192" s="2">
        <v>4.0</v>
      </c>
      <c r="D192" s="10" t="s">
        <v>387</v>
      </c>
      <c r="F192" s="2">
        <v>0.0</v>
      </c>
      <c r="G192" s="9"/>
    </row>
    <row r="193">
      <c r="A193" s="1" t="s">
        <v>388</v>
      </c>
      <c r="B193" s="7" t="str">
        <f>IFERROR(__xludf.DUMMYFUNCTION("IF(C193=4,GOOGLETRANSLATE(A193, ""en"",""fil""), """")"),"Ang panawagan ni Mar Roxas para sa pagkakaisa kay Poe ay nagpapatunay lamang ng kawalan ng kakayahan sa kanilang kandidatura! Sa palagay ko ay nagnanais na makuha ang ... https://t.co/e5royv16uv")</f>
        <v>Ang panawagan ni Mar Roxas para sa pagkakaisa kay Poe ay nagpapatunay lamang ng kawalan ng kakayahan sa kanilang kandidatura! Sa palagay ko ay nagnanais na makuha ang ... https://t.co/e5royv16uv</v>
      </c>
      <c r="C193" s="2">
        <v>4.0</v>
      </c>
      <c r="D193" s="10" t="s">
        <v>389</v>
      </c>
      <c r="F193" s="2">
        <v>0.0</v>
      </c>
      <c r="G193" s="9"/>
    </row>
    <row r="194">
      <c r="A194" s="1" t="s">
        <v>390</v>
      </c>
      <c r="B194" s="7" t="str">
        <f>IFERROR(__xludf.DUMMYFUNCTION("IF(C194=4,GOOGLETRANSLATE(A194, ""en"",""fil""), """")"),"Mar Roxas: Pinakamasamang kandidato ng pangulo")</f>
        <v>Mar Roxas: Pinakamasamang kandidato ng pangulo</v>
      </c>
      <c r="C194" s="2">
        <v>4.0</v>
      </c>
      <c r="D194" s="10" t="s">
        <v>391</v>
      </c>
      <c r="G194" s="9"/>
    </row>
    <row r="195">
      <c r="A195" s="1" t="s">
        <v>392</v>
      </c>
      <c r="B195" s="7" t="str">
        <f>IFERROR(__xludf.DUMMYFUNCTION("IF(C195=4,GOOGLETRANSLATE(A195, ""en"",""fil""), """")"),"ABSCBN Pinakamasamang istasyon")</f>
        <v>ABSCBN Pinakamasamang istasyon</v>
      </c>
      <c r="C195" s="2">
        <v>4.0</v>
      </c>
      <c r="D195" s="10" t="s">
        <v>393</v>
      </c>
      <c r="G195" s="9"/>
    </row>
    <row r="196">
      <c r="A196" s="1" t="s">
        <v>394</v>
      </c>
      <c r="B196" s="7" t="str">
        <f>IFERROR(__xludf.DUMMYFUNCTION("IF(C196=4,GOOGLETRANSLATE(A196, ""en"",""fil""), """")"),"Duterte hanggang sa huli")</f>
        <v>Duterte hanggang sa huli</v>
      </c>
      <c r="C196" s="2">
        <v>4.0</v>
      </c>
      <c r="D196" s="10" t="s">
        <v>395</v>
      </c>
      <c r="F196" s="2">
        <v>1.0</v>
      </c>
      <c r="G196" s="9"/>
    </row>
    <row r="197">
      <c r="A197" s="1" t="s">
        <v>396</v>
      </c>
      <c r="B197" s="7" t="str">
        <f>IFERROR(__xludf.DUMMYFUNCTION("IF(C197=4,GOOGLETRANSLATE(A197, ""en"",""fil""), """")"),"Binay sa halalan ay tulad ng ""Hindi ko itinapon ang aking pagbaril!""
https://t.co/k9wbxvggqe
#Ham4halalan #notforbinaythough")</f>
        <v>Binay sa halalan ay tulad ng "Hindi ko itinapon ang aking pagbaril!"
https://t.co/k9wbxvggqe
#Ham4halalan #notforbinaythough</v>
      </c>
      <c r="C197" s="2">
        <v>4.0</v>
      </c>
      <c r="D197" s="10" t="s">
        <v>397</v>
      </c>
      <c r="F197" s="2">
        <v>0.0</v>
      </c>
      <c r="G197" s="9"/>
    </row>
    <row r="198">
      <c r="A198" s="1" t="s">
        <v>398</v>
      </c>
      <c r="B198" s="7" t="str">
        <f>IFERROR(__xludf.DUMMYFUNCTION("IF(C198=4,GOOGLETRANSLATE(A198, ""en"",""fil""), """")"),"#PilipinasDebates2016")</f>
        <v>#PilipinasDebates2016</v>
      </c>
      <c r="C198" s="2">
        <v>4.0</v>
      </c>
      <c r="D198" s="10" t="s">
        <v>399</v>
      </c>
      <c r="F198" s="2">
        <v>0.0</v>
      </c>
      <c r="G198" s="9"/>
    </row>
    <row r="199">
      <c r="A199" s="1" t="s">
        <v>400</v>
      </c>
      <c r="B199" s="7" t="str">
        <f>IFERROR(__xludf.DUMMYFUNCTION("IF(C199=4,GOOGLETRANSLATE(A199, ""en"",""fil""), """")"),"Walang Lihim na Pagpupulong kay Binay - Chiz https://t.co/hoensqj8d2")</f>
        <v>Walang Lihim na Pagpupulong kay Binay - Chiz https://t.co/hoensqj8d2</v>
      </c>
      <c r="C199" s="2">
        <v>4.0</v>
      </c>
      <c r="D199" s="10" t="s">
        <v>401</v>
      </c>
      <c r="F199" s="2">
        <v>0.0</v>
      </c>
      <c r="G199" s="9"/>
    </row>
    <row r="200">
      <c r="A200" s="1" t="s">
        <v>402</v>
      </c>
      <c r="B200" s="7" t="str">
        <f>IFERROR(__xludf.DUMMYFUNCTION("IF(C200=4,GOOGLETRANSLATE(A200, ""en"",""fil""), """")"),"Nangako si Binay na ibalik ang PNR sa BICOL Region https://t.co/owplaxQB2R | Via Manila Bulletin")</f>
        <v>Nangako si Binay na ibalik ang PNR sa BICOL Region https://t.co/owplaxQB2R | Via Manila Bulletin</v>
      </c>
      <c r="C200" s="2">
        <v>4.0</v>
      </c>
      <c r="D200" s="10" t="s">
        <v>403</v>
      </c>
      <c r="F200" s="2">
        <v>0.0</v>
      </c>
      <c r="G200" s="9"/>
    </row>
    <row r="201">
      <c r="A201" s="1" t="s">
        <v>404</v>
      </c>
      <c r="B201" s="7" t="str">
        <f>IFERROR(__xludf.DUMMYFUNCTION("IF(C201=4,GOOGLETRANSLATE(A201, ""en"",""fil""), """")"),"Maraming mga tao na lumilipat mula sa Duterte patungong Roxas kahit na sa huli na ito ay tumataas si Roro")</f>
        <v>Maraming mga tao na lumilipat mula sa Duterte patungong Roxas kahit na sa huli na ito ay tumataas si Roro</v>
      </c>
      <c r="C201" s="2">
        <v>4.0</v>
      </c>
      <c r="D201" s="10" t="s">
        <v>405</v>
      </c>
      <c r="F201" s="2">
        <v>0.0</v>
      </c>
      <c r="G201" s="9"/>
    </row>
    <row r="202">
      <c r="A202" s="1" t="s">
        <v>406</v>
      </c>
      <c r="B202" s="7" t="str">
        <f>IFERROR(__xludf.DUMMYFUNCTION("IF(C202=4,GOOGLETRANSLATE(A202, ""en"",""fil""), """")"),"Binay, Poe, Roxas upang harapin ang pinakamalaking grupo ng negosyo ng PHL https://t.co/tmefo6kmbe | Via Manila Bulletin")</f>
        <v>Binay, Poe, Roxas upang harapin ang pinakamalaking grupo ng negosyo ng PHL https://t.co/tmefo6kmbe | Via Manila Bulletin</v>
      </c>
      <c r="C202" s="2">
        <v>4.0</v>
      </c>
      <c r="D202" s="10" t="s">
        <v>407</v>
      </c>
      <c r="F202" s="2">
        <v>0.0</v>
      </c>
      <c r="G202" s="9"/>
    </row>
    <row r="203">
      <c r="A203" s="1" t="s">
        <v>408</v>
      </c>
      <c r="B203" s="7" t="str">
        <f>IFERROR(__xludf.DUMMYFUNCTION("IF(C203=4,GOOGLETRANSLATE(A203, ""en"",""fil""), """")"),"Si Mar Roxas ay napaka desperado")</f>
        <v>Si Mar Roxas ay napaka desperado</v>
      </c>
      <c r="C203" s="2">
        <v>4.0</v>
      </c>
      <c r="D203" s="10" t="s">
        <v>409</v>
      </c>
      <c r="F203" s="2">
        <v>1.0</v>
      </c>
      <c r="G203" s="9"/>
    </row>
    <row r="204">
      <c r="A204" s="1" t="s">
        <v>410</v>
      </c>
      <c r="B204" s="7" t="str">
        <f>IFERROR(__xludf.DUMMYFUNCTION("IF(C204=4,GOOGLETRANSLATE(A204, ""en"",""fil""), """")"),"Tumatawag sa lahat ng mga tagasuporta ng Marcos, ERAP, CJ Corona, Binay, PGMA ....
#Abscbndontlie
 https://t.co/e05kz3f6yh")</f>
        <v>Tumatawag sa lahat ng mga tagasuporta ng Marcos, ERAP, CJ Corona, Binay, PGMA ....
#Abscbndontlie
 https://t.co/e05kz3f6yh</v>
      </c>
      <c r="C204" s="2">
        <v>4.0</v>
      </c>
      <c r="D204" s="10" t="s">
        <v>411</v>
      </c>
      <c r="F204" s="2">
        <v>1.0</v>
      </c>
      <c r="G204" s="9"/>
    </row>
    <row r="205">
      <c r="A205" s="1" t="s">
        <v>412</v>
      </c>
      <c r="B205" s="7" t="str">
        <f>IFERROR(__xludf.DUMMYFUNCTION("IF(C205=4,GOOGLETRANSLATE(A205, ""en"",""fil""), """")"),"4 Senador Fire Back Matapos Inakusahan sila ni Nancy Binay ng Paggamit ng Ulat upang mapalakas ang mga rating https://t.co/ol7tihbwrc sa pamamagitan ng @gmanews")</f>
        <v>4 Senador Fire Back Matapos Inakusahan sila ni Nancy Binay ng Paggamit ng Ulat upang mapalakas ang mga rating https://t.co/ol7tihbwrc sa pamamagitan ng @gmanews</v>
      </c>
      <c r="C205" s="2">
        <v>4.0</v>
      </c>
      <c r="D205" s="10" t="s">
        <v>413</v>
      </c>
      <c r="F205" s="2">
        <v>0.0</v>
      </c>
      <c r="G205" s="9"/>
    </row>
    <row r="206">
      <c r="A206" s="1" t="s">
        <v>414</v>
      </c>
      <c r="B206" s="7" t="str">
        <f>IFERROR(__xludf.DUMMYFUNCTION("IF(C206=4,GOOGLETRANSLATE(A206, ""en"",""fil""), """")"),"Prof: Ano ang normal na balanse ng isang pag -aari? Debit o kredito?")</f>
        <v>Prof: Ano ang normal na balanse ng isang pag -aari? Debit o kredito?</v>
      </c>
      <c r="C206" s="2">
        <v>4.0</v>
      </c>
      <c r="D206" s="10" t="s">
        <v>415</v>
      </c>
      <c r="G206" s="9"/>
    </row>
    <row r="207">
      <c r="A207" s="1" t="s">
        <v>416</v>
      </c>
      <c r="B207" s="7" t="str">
        <f>IFERROR(__xludf.DUMMYFUNCTION("IF(C207=4,GOOGLETRANSLATE(A207, ""en"",""fil""), """")"),"Prof: Ano?")</f>
        <v>Prof: Ano?</v>
      </c>
      <c r="C207" s="2">
        <v>4.0</v>
      </c>
      <c r="D207" s="10" t="s">
        <v>417</v>
      </c>
      <c r="G207" s="9"/>
    </row>
    <row r="208">
      <c r="A208" s="1" t="s">
        <v>418</v>
      </c>
      <c r="B208" s="7" t="str">
        <f>IFERROR(__xludf.DUMMYFUNCTION("IF(C208=4,GOOGLETRANSLATE(A208, ""en"",""fil""), """")"),"@TheYangScarlet @ChrisSeans Mas gugustuhin kong binay-trillianes.")</f>
        <v>@TheYangScarlet @ChrisSeans Mas gugustuhin kong binay-trillianes.</v>
      </c>
      <c r="C208" s="2">
        <v>4.0</v>
      </c>
      <c r="D208" s="10" t="s">
        <v>419</v>
      </c>
      <c r="F208" s="2">
        <v>0.0</v>
      </c>
      <c r="G208" s="9"/>
    </row>
    <row r="209">
      <c r="A209" s="1" t="s">
        <v>420</v>
      </c>
      <c r="B209" s="7" t="str">
        <f>IFERROR(__xludf.DUMMYFUNCTION("IF(C209=4,GOOGLETRANSLATE(A209, ""en"",""fil""), """")"),"Sinasabi ni Binay na naniniwala siya na ang Senado ay hindi tamang lugar upang matugunan ang mga hamon sa katiwalian. ""Ngunit nagsampa ako ng affidavit na nagtatanghal ng pagtatanggol""")</f>
        <v>Sinasabi ni Binay na naniniwala siya na ang Senado ay hindi tamang lugar upang matugunan ang mga hamon sa katiwalian. "Ngunit nagsampa ako ng affidavit na nagtatanghal ng pagtatanggol"</v>
      </c>
      <c r="C209" s="2">
        <v>4.0</v>
      </c>
      <c r="D209" s="10" t="s">
        <v>421</v>
      </c>
      <c r="G209" s="9"/>
    </row>
    <row r="210">
      <c r="A210" s="1" t="s">
        <v>422</v>
      </c>
      <c r="B210" s="7" t="str">
        <f>IFERROR(__xludf.DUMMYFUNCTION("IF(C210=4,GOOGLETRANSLATE(A210, ""en"",""fil""), """")"),"Narito ang Mar Roxas ???????")</f>
        <v>Narito ang Mar Roxas ???????</v>
      </c>
      <c r="C210" s="2">
        <v>4.0</v>
      </c>
      <c r="D210" s="10" t="s">
        <v>423</v>
      </c>
      <c r="F210" s="2">
        <v>0.0</v>
      </c>
      <c r="G210" s="9"/>
    </row>
    <row r="211">
      <c r="A211" s="1" t="s">
        <v>424</v>
      </c>
      <c r="B211" s="7" t="str">
        <f>IFERROR(__xludf.DUMMYFUNCTION("IF(C211=4,GOOGLETRANSLATE(A211, ""en"",""fil""), """")"),"@Chip2chip2 Kaya't napagpasyahan ko na si Binay ay napakahusay sa negosyo ng pagnanakaw. @cocoy")</f>
        <v>@Chip2chip2 Kaya't napagpasyahan ko na si Binay ay napakahusay sa negosyo ng pagnanakaw. @cocoy</v>
      </c>
      <c r="C211" s="2">
        <v>4.0</v>
      </c>
      <c r="D211" s="10" t="s">
        <v>425</v>
      </c>
      <c r="F211" s="2">
        <v>1.0</v>
      </c>
      <c r="G211" s="9"/>
    </row>
    <row r="212">
      <c r="A212" s="1" t="s">
        <v>426</v>
      </c>
      <c r="B212" s="7" t="str">
        <f>IFERROR(__xludf.DUMMYFUNCTION("IF(C212=4,GOOGLETRANSLATE(A212, ""en"",""fil""), """")"),"@iammariafil I VOTE MAR Roxas! Talagang apat sa amin! https://t.co/uiiy7br4pm")</f>
        <v>@iammariafil I VOTE MAR Roxas! Talagang apat sa amin! https://t.co/uiiy7br4pm</v>
      </c>
      <c r="C212" s="2">
        <v>4.0</v>
      </c>
      <c r="D212" s="10" t="s">
        <v>427</v>
      </c>
      <c r="F212" s="2">
        <v>0.0</v>
      </c>
      <c r="G212" s="9"/>
    </row>
    <row r="213">
      <c r="A213" s="1" t="s">
        <v>398</v>
      </c>
      <c r="B213" s="7" t="str">
        <f>IFERROR(__xludf.DUMMYFUNCTION("IF(C213=4,GOOGLETRANSLATE(A213, ""en"",""fil""), """")"),"#PilipinasDebates2016")</f>
        <v>#PilipinasDebates2016</v>
      </c>
      <c r="C213" s="2">
        <v>4.0</v>
      </c>
      <c r="D213" s="10" t="s">
        <v>399</v>
      </c>
      <c r="F213" s="2">
        <v>0.0</v>
      </c>
      <c r="G213" s="9"/>
    </row>
    <row r="214">
      <c r="A214" s="1" t="s">
        <v>428</v>
      </c>
      <c r="B214" s="7" t="str">
        <f>IFERROR(__xludf.DUMMYFUNCTION("IF(C214=4,GOOGLETRANSLATE(A214, ""en"",""fil""), """")"),"Si Trillanes ay walang pondo upang maipalabas ang kanyang sariling VP ad na may pera upang magbayad para sa anti-duterte ad? Labo di ba?")</f>
        <v>Si Trillanes ay walang pondo upang maipalabas ang kanyang sariling VP ad na may pera upang magbayad para sa anti-duterte ad? Labo di ba?</v>
      </c>
      <c r="C214" s="2">
        <v>4.0</v>
      </c>
      <c r="D214" s="10" t="s">
        <v>429</v>
      </c>
      <c r="F214" s="2">
        <v>0.0</v>
      </c>
      <c r="G214" s="9"/>
    </row>
    <row r="215">
      <c r="A215" s="1" t="s">
        <v>430</v>
      </c>
      <c r="B215" s="7" t="str">
        <f>IFERROR(__xludf.DUMMYFUNCTION("IF(C215=4,GOOGLETRANSLATE(A215, ""en"",""fil""), """")"),"Sinabi rin ni VP Binay na ang aming pag -unlad ay walang kahulugan kung walang mga trabaho. Headline ngayon: 2015 walang trabaho ang pinakamababang sa 11 taon!")</f>
        <v>Sinabi rin ni VP Binay na ang aming pag -unlad ay walang kahulugan kung walang mga trabaho. Headline ngayon: 2015 walang trabaho ang pinakamababang sa 11 taon!</v>
      </c>
      <c r="C215" s="2">
        <v>4.0</v>
      </c>
      <c r="D215" s="10" t="s">
        <v>431</v>
      </c>
      <c r="F215" s="2">
        <v>0.0</v>
      </c>
      <c r="G215" s="9"/>
    </row>
    <row r="216">
      <c r="A216" s="1" t="s">
        <v>432</v>
      </c>
      <c r="B216" s="7" t="str">
        <f>IFERROR(__xludf.DUMMYFUNCTION("IF(C216=4,GOOGLETRANSLATE(A216, ""en"",""fil""), """")"),"Binay: Sa ilalim ng Pangulo ng Binay, ang GOT ay magkakaroon ng mas epektibong pangangasiwa, pagsubaybay sa mga proyekto, suporta ng negosyo
#Phvote")</f>
        <v>Binay: Sa ilalim ng Pangulo ng Binay, ang GOT ay magkakaroon ng mas epektibong pangangasiwa, pagsubaybay sa mga proyekto, suporta ng negosyo
#Phvote</v>
      </c>
      <c r="C216" s="2">
        <v>4.0</v>
      </c>
      <c r="D216" s="10" t="s">
        <v>433</v>
      </c>
      <c r="F216" s="2">
        <v>0.0</v>
      </c>
      <c r="G216" s="9"/>
    </row>
    <row r="217">
      <c r="A217" s="1" t="s">
        <v>434</v>
      </c>
      <c r="B217" s="7" t="str">
        <f>IFERROR(__xludf.DUMMYFUNCTION("IF(C217=4,GOOGLETRANSLATE(A217, ""en"",""fil""), """")"),"Ngayon, hinahangad ko ang Mar Roxas ay may mga pekeng balota upang mailagay siya sa posisyon. Hindi ako handa na isuko ang aking kalayaan na ipinaglaban ng aking mga ninuno.")</f>
        <v>Ngayon, hinahangad ko ang Mar Roxas ay may mga pekeng balota upang mailagay siya sa posisyon. Hindi ako handa na isuko ang aking kalayaan na ipinaglaban ng aking mga ninuno.</v>
      </c>
      <c r="C217" s="2">
        <v>4.0</v>
      </c>
      <c r="D217" s="10" t="s">
        <v>435</v>
      </c>
      <c r="F217" s="2">
        <v>0.0</v>
      </c>
      <c r="G217" s="9"/>
    </row>
    <row r="218">
      <c r="A218" s="1" t="s">
        <v>436</v>
      </c>
      <c r="B218" s="7" t="str">
        <f>IFERROR(__xludf.DUMMYFUNCTION("IF(C218=4,GOOGLETRANSLATE(A218, ""en"",""fil""), """")"),"VP Binay Ads: Lahat ng drama. Lahat ng ""Paawa"". Si Binay ay nagpinta ng larawan ng pagiging bulalas, paghahambing ng kanyang sarili sa mga magsasaka, OFW, atbp. #Politicsph")</f>
        <v>VP Binay Ads: Lahat ng drama. Lahat ng "Paawa". Si Binay ay nagpinta ng larawan ng pagiging bulalas, paghahambing ng kanyang sarili sa mga magsasaka, OFW, atbp. #Politicsph</v>
      </c>
      <c r="C218" s="2">
        <v>4.0</v>
      </c>
      <c r="D218" s="10" t="s">
        <v>437</v>
      </c>
      <c r="F218" s="2">
        <v>1.0</v>
      </c>
      <c r="G218" s="9"/>
    </row>
    <row r="219">
      <c r="A219" s="1" t="s">
        <v>438</v>
      </c>
      <c r="B219" s="7" t="str">
        <f>IFERROR(__xludf.DUMMYFUNCTION("IF(C219=4,GOOGLETRANSLATE(A219, ""en"",""fil""), """")"),"Sa huli, lahat tayo ay nagtapos na kinamumuhian natin si Binay")</f>
        <v>Sa huli, lahat tayo ay nagtapos na kinamumuhian natin si Binay</v>
      </c>
      <c r="C219" s="2">
        <v>4.0</v>
      </c>
      <c r="D219" s="10" t="s">
        <v>439</v>
      </c>
      <c r="F219" s="2">
        <v>1.0</v>
      </c>
      <c r="G219" s="9"/>
    </row>
    <row r="220">
      <c r="A220" s="1" t="s">
        <v>440</v>
      </c>
      <c r="B220" s="7" t="str">
        <f>IFERROR(__xludf.DUMMYFUNCTION("IF(C220=4,GOOGLETRANSLATE(A220, ""en"",""fil""), """")"),"Bakit ang FVCK Mar Roxas?! Ito ay isang hindi naaangkop na paglipat. Ininsulto mo lang ang mga hindi pamagat na datu. Kelan ka pa napasahan ng Royal Dugo?!")</f>
        <v>Bakit ang FVCK Mar Roxas?! Ito ay isang hindi naaangkop na paglipat. Ininsulto mo lang ang mga hindi pamagat na datu. Kelan ka pa napasahan ng Royal Dugo?!</v>
      </c>
      <c r="C220" s="2">
        <v>4.0</v>
      </c>
      <c r="D220" s="10" t="s">
        <v>441</v>
      </c>
      <c r="F220" s="2">
        <v>1.0</v>
      </c>
      <c r="G220" s="9"/>
    </row>
    <row r="221">
      <c r="A221" s="1" t="s">
        <v>442</v>
      </c>
      <c r="B221" s="7" t="str">
        <f>IFERROR(__xludf.DUMMYFUNCTION("IF(C221=4,GOOGLETRANSLATE(A221, ""en"",""fil""), """")"),"VP Binay: Natapos ko ang mga bagay. Maaari akong maglakad sa usapan. #Bilangpilipino")</f>
        <v>VP Binay: Natapos ko ang mga bagay. Maaari akong maglakad sa usapan. #Bilangpilipino</v>
      </c>
      <c r="C221" s="2">
        <v>4.0</v>
      </c>
      <c r="D221" s="10" t="s">
        <v>443</v>
      </c>
      <c r="F221" s="2">
        <v>0.0</v>
      </c>
      <c r="G221" s="9"/>
    </row>
    <row r="222">
      <c r="A222" s="1" t="s">
        <v>444</v>
      </c>
      <c r="B222" s="7" t="str">
        <f>IFERROR(__xludf.DUMMYFUNCTION("IF(C222=4,GOOGLETRANSLATE(A222, ""en"",""fil""), """")"),"Ipinagtanggol ni Pangulong Aquino ang kanyang kampanya sa anti-kahirapan, ngunit sinabi ng kampo ni VP Binay na hindi sapat ang https://t.co/wnec6vivpq")</f>
        <v>Ipinagtanggol ni Pangulong Aquino ang kanyang kampanya sa anti-kahirapan, ngunit sinabi ng kampo ni VP Binay na hindi sapat ang https://t.co/wnec6vivpq</v>
      </c>
      <c r="C222" s="2">
        <v>4.0</v>
      </c>
      <c r="D222" s="10" t="s">
        <v>445</v>
      </c>
      <c r="F222" s="2">
        <v>0.0</v>
      </c>
      <c r="G222" s="9"/>
    </row>
    <row r="223">
      <c r="A223" s="1" t="s">
        <v>446</v>
      </c>
      <c r="B223" s="7" t="str">
        <f>IFERROR(__xludf.DUMMYFUNCTION("IF(C223=4,GOOGLETRANSLATE(A223, ""en"",""fil""), """")"),"Si Mar Roxas ay tumahimik sa pagsubok")</f>
        <v>Si Mar Roxas ay tumahimik sa pagsubok</v>
      </c>
      <c r="C223" s="2">
        <v>4.0</v>
      </c>
      <c r="D223" s="10" t="s">
        <v>447</v>
      </c>
      <c r="F223" s="2">
        <v>1.0</v>
      </c>
      <c r="G223" s="9"/>
    </row>
    <row r="224">
      <c r="A224" s="1" t="s">
        <v>448</v>
      </c>
      <c r="B224" s="7" t="str">
        <f>IFERROR(__xludf.DUMMYFUNCTION("IF(C224=4,GOOGLETRANSLATE(A224, ""en"",""fil""), """")"),"Paano nabili ng VP Binay ang tatlong mga pag -aari kahit na isang bata at mahirap na mag -aaral ng batas? https://t.co/v3fdpbnzme sa pamamagitan ng @raissawriter")</f>
        <v>Paano nabili ng VP Binay ang tatlong mga pag -aari kahit na isang bata at mahirap na mag -aaral ng batas? https://t.co/v3fdpbnzme sa pamamagitan ng @raissawriter</v>
      </c>
      <c r="C224" s="2">
        <v>4.0</v>
      </c>
      <c r="D224" s="10" t="s">
        <v>449</v>
      </c>
      <c r="F224" s="2">
        <v>0.0</v>
      </c>
      <c r="G224" s="9"/>
    </row>
    <row r="225">
      <c r="A225" s="1" t="s">
        <v>450</v>
      </c>
      <c r="B225" s="7" t="str">
        <f>IFERROR(__xludf.DUMMYFUNCTION("IF(C225=4,GOOGLETRANSLATE(A225, ""en"",""fil""), """")"),"Cayetano sa mga komento ni Trillanes sa 'Killer' Duterte: Siya ay isang 'Poetector' ngunit sinabi niya na nais niyang maging VP ni Duterte. https://t.co/r3klc3sitn")</f>
        <v>Cayetano sa mga komento ni Trillanes sa 'Killer' Duterte: Siya ay isang 'Poetector' ngunit sinabi niya na nais niyang maging VP ni Duterte. https://t.co/r3klc3sitn</v>
      </c>
      <c r="C225" s="2">
        <v>4.0</v>
      </c>
      <c r="D225" s="10" t="s">
        <v>451</v>
      </c>
      <c r="F225" s="2">
        <v>0.0</v>
      </c>
      <c r="G225" s="9"/>
    </row>
    <row r="226">
      <c r="A226" s="1" t="s">
        <v>452</v>
      </c>
      <c r="B226" s="7" t="str">
        <f>IFERROR(__xludf.DUMMYFUNCTION("IF(C226=4,GOOGLETRANSLATE(A226, ""en"",""fil""), """")"),"Hayaan mo akong makuha ito nang diretso. Binago niya ang kanyang isip dahil sa palagay niya si Grace Poe ay hindi natural na ipinanganak. Sa gayon siya ay tatakbo ... https://t.co/tauglupyqn")</f>
        <v>Hayaan mo akong makuha ito nang diretso. Binago niya ang kanyang isip dahil sa palagay niya si Grace Poe ay hindi natural na ipinanganak. Sa gayon siya ay tatakbo ... https://t.co/tauglupyqn</v>
      </c>
      <c r="C226" s="2">
        <v>4.0</v>
      </c>
      <c r="D226" s="10" t="s">
        <v>453</v>
      </c>
      <c r="F226" s="2">
        <v>0.0</v>
      </c>
      <c r="G226" s="9"/>
    </row>
    <row r="227">
      <c r="A227" s="1" t="s">
        <v>454</v>
      </c>
      <c r="B227" s="7" t="str">
        <f>IFERROR(__xludf.DUMMYFUNCTION("IF(C227=4,GOOGLETRANSLATE(A227, ""en"",""fil""), """")"),"Mar Roxas .. Zero Charm sa mga panayam ... mas maraming nagsasalita siya ng mas malamang na iboboto ko siya .. #Votemainefpp #KCA")</f>
        <v>Mar Roxas .. Zero Charm sa mga panayam ... mas maraming nagsasalita siya ng mas malamang na iboboto ko siya .. #Votemainefpp #KCA</v>
      </c>
      <c r="C227" s="2">
        <v>4.0</v>
      </c>
      <c r="D227" s="10" t="s">
        <v>455</v>
      </c>
      <c r="F227" s="2">
        <v>1.0</v>
      </c>
      <c r="G227" s="9"/>
    </row>
    <row r="228">
      <c r="A228" s="1" t="s">
        <v>456</v>
      </c>
      <c r="B228" s="7" t="str">
        <f>IFERROR(__xludf.DUMMYFUNCTION("IF(C228=4,GOOGLETRANSLATE(A228, ""en"",""fil""), """")"),"Maniniwala ako kay Binay kung ang kanyang kampanya ay isaksak ang kanyang mga nagawa bilang VP, hindi palaging tungkol sa Makati. Tulad ni Duh.")</f>
        <v>Maniniwala ako kay Binay kung ang kanyang kampanya ay isaksak ang kanyang mga nagawa bilang VP, hindi palaging tungkol sa Makati. Tulad ni Duh.</v>
      </c>
      <c r="C228" s="2">
        <v>4.0</v>
      </c>
      <c r="D228" s="10" t="s">
        <v>457</v>
      </c>
      <c r="F228" s="2">
        <v>1.0</v>
      </c>
      <c r="G228" s="9"/>
    </row>
    <row r="229">
      <c r="A229" s="1" t="s">
        <v>458</v>
      </c>
      <c r="B229" s="7" t="str">
        <f>IFERROR(__xludf.DUMMYFUNCTION("IF(C229=4,GOOGLETRANSLATE(A229, ""en"",""fil""), """")"),"RT @politiko_ph: Si Alma Moreno ay nakawala mula sa nakaplanong pagretiro ng Juicy Alok ni Binay")</f>
        <v>RT @politiko_ph: Si Alma Moreno ay nakawala mula sa nakaplanong pagretiro ng Juicy Alok ni Binay</v>
      </c>
      <c r="C229" s="2">
        <v>4.0</v>
      </c>
      <c r="D229" s="10" t="s">
        <v>459</v>
      </c>
      <c r="G229" s="9"/>
    </row>
    <row r="230">
      <c r="A230" s="1" t="s">
        <v>460</v>
      </c>
      <c r="B230" s="7" t="str">
        <f>IFERROR(__xludf.DUMMYFUNCTION("IF(C230=4,GOOGLETRANSLATE(A230, ""en"",""fil""), """")"),"RT @Philippinestar: LP Standard Bearer Mar Roxas sa Comelec Rift: Ang mga ito ay may sapat na gulang. Maaari nilang malutas ito sa kanilang sarili. | @AlexisBromero")</f>
        <v>RT @Philippinestar: LP Standard Bearer Mar Roxas sa Comelec Rift: Ang mga ito ay may sapat na gulang. Maaari nilang malutas ito sa kanilang sarili. | @AlexisBromero</v>
      </c>
      <c r="C230" s="2">
        <v>4.0</v>
      </c>
      <c r="D230" s="10" t="s">
        <v>461</v>
      </c>
      <c r="F230" s="2">
        <v>0.0</v>
      </c>
      <c r="G230" s="9"/>
    </row>
    <row r="231">
      <c r="A231" s="1" t="s">
        <v>462</v>
      </c>
      <c r="B231" s="7" t="str">
        <f>IFERROR(__xludf.DUMMYFUNCTION("IF(C231=4,GOOGLETRANSLATE(A231, ""en"",""fil""), """")"),"Kinondena ni Binay ang pagpatay sa https://t.co/c4wapmzjbo")</f>
        <v>Kinondena ni Binay ang pagpatay sa https://t.co/c4wapmzjbo</v>
      </c>
      <c r="C231" s="2">
        <v>4.0</v>
      </c>
      <c r="D231" s="10" t="s">
        <v>463</v>
      </c>
      <c r="F231" s="2">
        <v>0.0</v>
      </c>
      <c r="G231" s="9"/>
    </row>
    <row r="232">
      <c r="A232" s="1" t="s">
        <v>464</v>
      </c>
      <c r="B232" s="7" t="str">
        <f>IFERROR(__xludf.DUMMYFUNCTION("IF(C232=4,GOOGLETRANSLATE(A232, ""en"",""fil""), """")"),"Sa pagitan ng Enero 1 at Nob. https://t.co/wxqetyhfiq https://t.co/kg1mqmv0tt")</f>
        <v>Sa pagitan ng Enero 1 at Nob. https://t.co/wxqetyhfiq https://t.co/kg1mqmv0tt</v>
      </c>
      <c r="C232" s="2">
        <v>4.0</v>
      </c>
      <c r="D232" s="10" t="s">
        <v>465</v>
      </c>
      <c r="F232" s="2">
        <v>0.0</v>
      </c>
      <c r="G232" s="9"/>
    </row>
    <row r="233">
      <c r="A233" s="1" t="s">
        <v>466</v>
      </c>
      <c r="B233" s="7" t="str">
        <f>IFERROR(__xludf.DUMMYFUNCTION("IF(C233=4,GOOGLETRANSLATE(A233, ""en"",""fil""), """")"),"Kinondena ng Binay Camp ang pagpatay kay Laguna Councilor bet https://t.co/feuqxellar https://t.co/hyfnq5umtm")</f>
        <v>Kinondena ng Binay Camp ang pagpatay kay Laguna Councilor bet https://t.co/feuqxellar https://t.co/hyfnq5umtm</v>
      </c>
      <c r="C233" s="2">
        <v>4.0</v>
      </c>
      <c r="D233" s="10" t="s">
        <v>467</v>
      </c>
      <c r="F233" s="2">
        <v>0.0</v>
      </c>
      <c r="G233" s="9"/>
    </row>
    <row r="234">
      <c r="A234" s="1" t="s">
        <v>468</v>
      </c>
      <c r="B234" s="7" t="str">
        <f>IFERROR(__xludf.DUMMYFUNCTION("IF(C234=4,GOOGLETRANSLATE(A234, ""en"",""fil""), """")"),"Hindi ko nakukuha kung bakit talagang iboboto ng mga tao sina Binay at Roxas sa MDS. Mangyaring paliwanagan ako !!!! Wala akong makitang aspeto kung saan sila higit sa MDS")</f>
        <v>Hindi ko nakukuha kung bakit talagang iboboto ng mga tao sina Binay at Roxas sa MDS. Mangyaring paliwanagan ako !!!! Wala akong makitang aspeto kung saan sila higit sa MDS</v>
      </c>
      <c r="C234" s="2">
        <v>4.0</v>
      </c>
      <c r="D234" s="10" t="s">
        <v>469</v>
      </c>
      <c r="F234" s="2">
        <v>0.0</v>
      </c>
      <c r="G234" s="9"/>
    </row>
    <row r="235">
      <c r="A235" s="1" t="s">
        <v>470</v>
      </c>
      <c r="B235" s="7" t="str">
        <f>IFERROR(__xludf.DUMMYFUNCTION("IF(C235=4,GOOGLETRANSLATE(A235, ""en"",""fil""), """")"),"RT @francesgarsain: Ang pampulitikang patalastas ni Binay ay hindi kailanman nabigo na inisin ako")</f>
        <v>RT @francesgarsain: Ang pampulitikang patalastas ni Binay ay hindi kailanman nabigo na inisin ako</v>
      </c>
      <c r="C235" s="2">
        <v>4.0</v>
      </c>
      <c r="D235" s="10" t="s">
        <v>471</v>
      </c>
      <c r="F235" s="2">
        <v>1.0</v>
      </c>
      <c r="G235" s="9"/>
    </row>
    <row r="236">
      <c r="A236" s="1" t="s">
        <v>472</v>
      </c>
      <c r="B236" s="7" t="str">
        <f>IFERROR(__xludf.DUMMYFUNCTION("IF(C236=4,GOOGLETRANSLATE(A236, ""en"",""fil""), """")"),"Ang Ombudsman ay nagtataguyod ng mga singil sa kriminal vs vp binay, anak https://t.co/WHHWZWFPXD")</f>
        <v>Ang Ombudsman ay nagtataguyod ng mga singil sa kriminal vs vp binay, anak https://t.co/WHHWZWFPXD</v>
      </c>
      <c r="C236" s="2">
        <v>4.0</v>
      </c>
      <c r="D236" s="10" t="s">
        <v>473</v>
      </c>
      <c r="F236" s="2">
        <v>0.0</v>
      </c>
      <c r="G236" s="9"/>
    </row>
    <row r="237">
      <c r="A237" s="1" t="s">
        <v>474</v>
      </c>
      <c r="B237" s="7" t="str">
        <f>IFERROR(__xludf.DUMMYFUNCTION("IF(C237=4,GOOGLETRANSLATE(A237, ""en"",""fil""), """")"),"Tapos na ako sa pakikinig sa isang baliw na monarkista na naniniwala na dapat na inorden ni Duterte ang kanyang sarili na hari ng kapuluan. Mahirap na tao.")</f>
        <v>Tapos na ako sa pakikinig sa isang baliw na monarkista na naniniwala na dapat na inorden ni Duterte ang kanyang sarili na hari ng kapuluan. Mahirap na tao.</v>
      </c>
      <c r="C237" s="2">
        <v>4.0</v>
      </c>
      <c r="D237" s="10" t="s">
        <v>475</v>
      </c>
      <c r="F237" s="2">
        <v>1.0</v>
      </c>
      <c r="G237" s="9"/>
    </row>
    <row r="238">
      <c r="A238" s="1" t="s">
        <v>476</v>
      </c>
      <c r="B238" s="7" t="str">
        <f>IFERROR(__xludf.DUMMYFUNCTION("IF(C238=4,GOOGLETRANSLATE(A238, ""en"",""fil""), """")"),"Mga Artista para sa Mar Roxas: https://t.co/z5zwweExkk sa pamamagitan ng @youtube")</f>
        <v>Mga Artista para sa Mar Roxas: https://t.co/z5zwweExkk sa pamamagitan ng @youtube</v>
      </c>
      <c r="C238" s="2">
        <v>4.0</v>
      </c>
      <c r="D238" s="10" t="s">
        <v>477</v>
      </c>
      <c r="F238" s="2">
        <v>0.0</v>
      </c>
      <c r="G238" s="9"/>
    </row>
    <row r="239">
      <c r="A239" s="1" t="s">
        <v>478</v>
      </c>
      <c r="B239" s="7" t="str">
        <f>IFERROR(__xludf.DUMMYFUNCTION("IF(C239=4,GOOGLETRANSLATE(A239, ""en"",""fil""), """")"),"Binay: 'Ito ang bisperas ng ating kalayaan mula sa kahirapan' - https://t.co/lmwezc0pia #phvote https://t.co/gu5cjo7xvb")</f>
        <v>Binay: 'Ito ang bisperas ng ating kalayaan mula sa kahirapan' - https://t.co/lmwezc0pia #phvote https://t.co/gu5cjo7xvb</v>
      </c>
      <c r="C239" s="2">
        <v>4.0</v>
      </c>
      <c r="D239" s="10" t="s">
        <v>479</v>
      </c>
      <c r="F239" s="2">
        <v>0.0</v>
      </c>
      <c r="G239" s="9"/>
    </row>
    <row r="240">
      <c r="A240" s="1" t="s">
        <v>480</v>
      </c>
      <c r="B240" s="7" t="str">
        <f>IFERROR(__xludf.DUMMYFUNCTION("IF(C240=4,GOOGLETRANSLATE(A240, ""en"",""fil""), """")"),"Mga panata ng binay upang ipagpatuloy ang programa ng CCT https://t.co/QKNBSTDFOW")</f>
        <v>Mga panata ng binay upang ipagpatuloy ang programa ng CCT https://t.co/QKNBSTDFOW</v>
      </c>
      <c r="C240" s="2">
        <v>4.0</v>
      </c>
      <c r="D240" s="10" t="s">
        <v>481</v>
      </c>
      <c r="F240" s="2">
        <v>0.0</v>
      </c>
      <c r="G240" s="9"/>
    </row>
    <row r="241">
      <c r="A241" s="1" t="s">
        <v>482</v>
      </c>
      <c r="B241" s="7" t="str">
        <f>IFERROR(__xludf.DUMMYFUNCTION("IF(C241=4,GOOGLETRANSLATE(A241, ""en"",""fil""), """")"),"Nagbibiro lang ako. ??????")</f>
        <v>Nagbibiro lang ako. ??????</v>
      </c>
      <c r="C241" s="2">
        <v>4.0</v>
      </c>
      <c r="D241" s="10" t="s">
        <v>483</v>
      </c>
      <c r="F241" s="2">
        <v>1.0</v>
      </c>
      <c r="G241" s="9"/>
    </row>
    <row r="242">
      <c r="A242" s="1" t="s">
        <v>484</v>
      </c>
      <c r="B242" s="7" t="str">
        <f>IFERROR(__xludf.DUMMYFUNCTION("IF(C242=4,GOOGLETRANSLATE(A242, ""en"",""fil""), """")"),"Si Binay ay tatitigan sa isang pelikula na tinatawag na ""The Dark Force Awakens"" @jimparedes #nognoghambog")</f>
        <v>Si Binay ay tatitigan sa isang pelikula na tinatawag na "The Dark Force Awakens" @jimparedes #nognoghambog</v>
      </c>
      <c r="C242" s="2">
        <v>4.0</v>
      </c>
      <c r="D242" s="10" t="s">
        <v>485</v>
      </c>
      <c r="F242" s="2">
        <v>1.0</v>
      </c>
      <c r="G242" s="9"/>
    </row>
    <row r="243">
      <c r="A243" s="1" t="s">
        <v>486</v>
      </c>
      <c r="B243" s="7" t="str">
        <f>IFERROR(__xludf.DUMMYFUNCTION("IF(C243=4,GOOGLETRANSLATE(A243, ""en"",""fil""), """")"),"Ang mga T-shirt na sina Binay at Honasan ay ipinamamahagi sa Magandang Biyernes ay may mga salitang, ""Pangulong Binay 2016"" at ""Pangulong Binay, VP Gringo"" #talkph")</f>
        <v>Ang mga T-shirt na sina Binay at Honasan ay ipinamamahagi sa Magandang Biyernes ay may mga salitang, "Pangulong Binay 2016" at "Pangulong Binay, VP Gringo" #talkph</v>
      </c>
      <c r="C243" s="2">
        <v>4.0</v>
      </c>
      <c r="D243" s="10" t="s">
        <v>487</v>
      </c>
      <c r="F243" s="2">
        <v>0.0</v>
      </c>
      <c r="G243" s="9"/>
    </row>
    <row r="244">
      <c r="A244" s="1" t="s">
        <v>488</v>
      </c>
      <c r="B244" s="7" t="str">
        <f>IFERROR(__xludf.DUMMYFUNCTION("IF(C244=4,GOOGLETRANSLATE(A244, ""en"",""fil""), """")"),"Kapag pinag -uusapan nina Pnoy at Mar Roxas ang tungkol sa demokrasya ??????")</f>
        <v>Kapag pinag -uusapan nina Pnoy at Mar Roxas ang tungkol sa demokrasya ??????</v>
      </c>
      <c r="C244" s="2">
        <v>4.0</v>
      </c>
      <c r="D244" s="10" t="s">
        <v>489</v>
      </c>
      <c r="F244" s="2">
        <v>0.0</v>
      </c>
      <c r="G244" s="9"/>
    </row>
    <row r="245">
      <c r="A245" s="1" t="s">
        <v>490</v>
      </c>
      <c r="B245" s="7" t="str">
        <f>IFERROR(__xludf.DUMMYFUNCTION("IF(C245=4,GOOGLETRANSLATE(A245, ""en"",""fil""), """")"),"Hinahangaan ko si Senador Grace Poe na hindi nahuhulog sa bitag at lumaban hanggang sa araw ng halalan. Dedikasyon sa kapangyarihan. #Patasnalamaban")</f>
        <v>Hinahangaan ko si Senador Grace Poe na hindi nahuhulog sa bitag at lumaban hanggang sa araw ng halalan. Dedikasyon sa kapangyarihan. #Patasnalamaban</v>
      </c>
      <c r="C245" s="2">
        <v>4.0</v>
      </c>
      <c r="D245" s="10" t="s">
        <v>491</v>
      </c>
      <c r="F245" s="2">
        <v>0.0</v>
      </c>
      <c r="G245" s="9"/>
    </row>
    <row r="246">
      <c r="A246" s="1" t="s">
        <v>492</v>
      </c>
      <c r="B246" s="7" t="str">
        <f>IFERROR(__xludf.DUMMYFUNCTION("IF(C246=4,GOOGLETRANSLATE(A246, ""en"",""fil""), """")"),"RT @Pointless_Drama: Anuman! VP Binay ..")</f>
        <v>RT @Pointless_Drama: Anuman! VP Binay ..</v>
      </c>
      <c r="C246" s="2">
        <v>4.0</v>
      </c>
      <c r="D246" s="10" t="s">
        <v>493</v>
      </c>
      <c r="F246" s="2">
        <v>1.0</v>
      </c>
      <c r="G246" s="9"/>
    </row>
    <row r="247">
      <c r="A247" s="1" t="s">
        <v>494</v>
      </c>
      <c r="B247" s="7" t="str">
        <f>IFERROR(__xludf.DUMMYFUNCTION("IF(C247=4,GOOGLETRANSLATE(A247, ""en"",""fil""), """")"),"RT @kevinxkirby: Binay lang? Hmm yeah ka lang: d https://t.co/wllhkf0feb")</f>
        <v>RT @kevinxkirby: Binay lang? Hmm yeah ka lang: d https://t.co/wllhkf0feb</v>
      </c>
      <c r="C247" s="2">
        <v>4.0</v>
      </c>
      <c r="D247" s="10" t="s">
        <v>495</v>
      </c>
      <c r="F247" s="2">
        <v>0.0</v>
      </c>
      <c r="G247" s="9"/>
    </row>
    <row r="248">
      <c r="A248" s="1" t="s">
        <v>496</v>
      </c>
      <c r="B248" s="7" t="str">
        <f>IFERROR(__xludf.DUMMYFUNCTION("IF(C248=4,GOOGLETRANSLATE(A248, ""en"",""fil""), """")"),"Lahat tungkol sa Bise Presidente Binay #WantedPresident")</f>
        <v>Lahat tungkol sa Bise Presidente Binay #WantedPresident</v>
      </c>
      <c r="C248" s="2">
        <v>4.0</v>
      </c>
      <c r="D248" s="10" t="s">
        <v>497</v>
      </c>
      <c r="G248" s="9"/>
    </row>
    <row r="249">
      <c r="A249" s="1" t="s">
        <v>498</v>
      </c>
      <c r="B249" s="7" t="str">
        <f>IFERROR(__xludf.DUMMYFUNCTION("IF(C249=4,GOOGLETRANSLATE(A249, ""en"",""fil""), """")"),"O higit pa ito dahil sa Binay na hindi nagbibigay ng ilaw (pun intended) sa kasalukuyang administrasyon? #Phvote #Pilipinas2016")</f>
        <v>O higit pa ito dahil sa Binay na hindi nagbibigay ng ilaw (pun intended) sa kasalukuyang administrasyon? #Phvote #Pilipinas2016</v>
      </c>
      <c r="C249" s="2">
        <v>4.0</v>
      </c>
      <c r="D249" s="10" t="s">
        <v>499</v>
      </c>
      <c r="F249" s="2">
        <v>0.0</v>
      </c>
      <c r="G249" s="9"/>
    </row>
    <row r="250">
      <c r="A250" s="1" t="s">
        <v>500</v>
      </c>
      <c r="B250" s="7" t="str">
        <f>IFERROR(__xludf.DUMMYFUNCTION("IF(C250=4,GOOGLETRANSLATE(A250, ""en"",""fil""), """")"),"O sabihin sa amin kung ang isang tao mula sa PNP na nagpoprotekta sa Napoles Brother at Binay Bagmen - dahilan kung bakit hindi nila matagpuan.")</f>
        <v>O sabihin sa amin kung ang isang tao mula sa PNP na nagpoprotekta sa Napoles Brother at Binay Bagmen - dahilan kung bakit hindi nila matagpuan.</v>
      </c>
      <c r="C250" s="2">
        <v>4.0</v>
      </c>
      <c r="D250" s="10" t="s">
        <v>501</v>
      </c>
      <c r="G250" s="9"/>
    </row>
    <row r="251">
      <c r="A251" s="1" t="s">
        <v>502</v>
      </c>
      <c r="B251" s="7" t="str">
        <f>IFERROR(__xludf.DUMMYFUNCTION("IF(C251=4,GOOGLETRANSLATE(A251, ""en"",""fil""), """")"),"Araw -araw ito ay bir vs pia.")</f>
        <v>Araw -araw ito ay bir vs pia.</v>
      </c>
      <c r="C251" s="2">
        <v>4.0</v>
      </c>
      <c r="D251" s="10" t="s">
        <v>503</v>
      </c>
      <c r="F251" s="2">
        <v>0.0</v>
      </c>
      <c r="G251" s="9"/>
    </row>
    <row r="252">
      <c r="A252" s="1" t="s">
        <v>504</v>
      </c>
      <c r="B252" s="7" t="str">
        <f>IFERROR(__xludf.DUMMYFUNCTION("IF(C252=4,GOOGLETRANSLATE(A252, ""en"",""fil""), """")"),"Hindi na ako nagtatrabaho para sa Mar Roxas, ngunit ang kuwentong ito ay nararapat na masabihan https://t.co/wt4qcgvtwt")</f>
        <v>Hindi na ako nagtatrabaho para sa Mar Roxas, ngunit ang kuwentong ito ay nararapat na masabihan https://t.co/wt4qcgvtwt</v>
      </c>
      <c r="C252" s="2">
        <v>4.0</v>
      </c>
      <c r="D252" s="10" t="s">
        <v>505</v>
      </c>
      <c r="F252" s="2">
        <v>0.0</v>
      </c>
      <c r="G252" s="9"/>
    </row>
    <row r="253">
      <c r="A253" s="1" t="s">
        <v>506</v>
      </c>
      <c r="B253" s="7" t="str">
        <f>IFERROR(__xludf.DUMMYFUNCTION("IF(C253=4,GOOGLETRANSLATE(A253, ""en"",""fil""), """")"),".Maroxas sabi ng #laglagbala isyu ay maaaring bahagi ng demolition job kumpara sa govt https://t.co/92lj8ytnq2 https://t.co/dbkp2uta4d")</f>
        <v>.Maroxas sabi ng #laglagbala isyu ay maaaring bahagi ng demolition job kumpara sa govt https://t.co/92lj8ytnq2 https://t.co/dbkp2uta4d</v>
      </c>
      <c r="C253" s="2">
        <v>4.0</v>
      </c>
      <c r="D253" s="10" t="s">
        <v>507</v>
      </c>
      <c r="F253" s="2">
        <v>0.0</v>
      </c>
      <c r="G253" s="9"/>
    </row>
    <row r="254">
      <c r="A254" s="1" t="s">
        <v>508</v>
      </c>
      <c r="B254" s="7" t="str">
        <f>IFERROR(__xludf.DUMMYFUNCTION("IF(C254=4,GOOGLETRANSLATE(A254, ""en"",""fil""), """")"),"Pinagsisisihan ni Mar si Grace upang labanan si Duterte para sa kapakanan ng bansa. Hindi Mar, ito ay upang mailigtas ang bansa mula sa higit pa sa parehong panuntunan ng Noynoy. ??")</f>
        <v>Pinagsisisihan ni Mar si Grace upang labanan si Duterte para sa kapakanan ng bansa. Hindi Mar, ito ay upang mailigtas ang bansa mula sa higit pa sa parehong panuntunan ng Noynoy. ??</v>
      </c>
      <c r="C254" s="2">
        <v>4.0</v>
      </c>
      <c r="D254" s="10" t="s">
        <v>509</v>
      </c>
      <c r="F254" s="2">
        <v>1.0</v>
      </c>
      <c r="G254" s="9"/>
    </row>
    <row r="255">
      <c r="A255" s="1" t="s">
        <v>510</v>
      </c>
      <c r="B255" s="7" t="str">
        <f>IFERROR(__xludf.DUMMYFUNCTION("IF(C255=4,GOOGLETRANSLATE(A255, ""en"",""fil""), """")"),"Si Binay ay nasa huling lugar na ngayon! Poe up ng 1 lugar. https://t.co/tng3nwxue8 #halalan2016 #phvote #eleksyon2016 https://t.co/bn0nrvln0o")</f>
        <v>Si Binay ay nasa huling lugar na ngayon! Poe up ng 1 lugar. https://t.co/tng3nwxue8 #halalan2016 #phvote #eleksyon2016 https://t.co/bn0nrvln0o</v>
      </c>
      <c r="C255" s="2">
        <v>4.0</v>
      </c>
      <c r="D255" s="10" t="s">
        <v>511</v>
      </c>
      <c r="F255" s="2">
        <v>0.0</v>
      </c>
      <c r="G255" s="9"/>
    </row>
    <row r="256">
      <c r="A256" s="1" t="s">
        <v>512</v>
      </c>
      <c r="B256" s="7" t="str">
        <f>IFERROR(__xludf.DUMMYFUNCTION("IF(C256=4,GOOGLETRANSLATE(A256, ""en"",""fil""), """")"),"#Binay: Ang katiwalian ay nagnanakaw mula sa mahihirap. Nagnanakaw ito ng pangako ng isang mas maliwanag na hinaharap! https://t.co/romv7Alvpv")</f>
        <v>#Binay: Ang katiwalian ay nagnanakaw mula sa mahihirap. Nagnanakaw ito ng pangako ng isang mas maliwanag na hinaharap! https://t.co/romv7Alvpv</v>
      </c>
      <c r="C256" s="2">
        <v>4.0</v>
      </c>
      <c r="D256" s="10" t="s">
        <v>513</v>
      </c>
      <c r="F256" s="2">
        <v>0.0</v>
      </c>
      <c r="G256" s="9"/>
    </row>
    <row r="257">
      <c r="A257" s="1" t="s">
        <v>514</v>
      </c>
      <c r="B257" s="7" t="str">
        <f>IFERROR(__xludf.DUMMYFUNCTION("IF(C257=4,GOOGLETRANSLATE(A257, ""en"",""fil""), """")"),"Binay, Binay ... manahimik ka lang. https://t.co/lzpsavfub8")</f>
        <v>Binay, Binay ... manahimik ka lang. https://t.co/lzpsavfub8</v>
      </c>
      <c r="C257" s="2">
        <v>4.0</v>
      </c>
      <c r="D257" s="12" t="s">
        <v>515</v>
      </c>
      <c r="F257" s="2">
        <v>0.0</v>
      </c>
      <c r="G257" s="9"/>
    </row>
    <row r="258">
      <c r="A258" s="1" t="s">
        <v>516</v>
      </c>
      <c r="B258" s="7" t="str">
        <f>IFERROR(__xludf.DUMMYFUNCTION("IF(C258=4,GOOGLETRANSLATE(A258, ""en"",""fil""), """")"),"#Duterte hindi ka papatay,#Gracepoe hindi ka tatanggihan ang katapatan sa bansa.Binay hindi ka magnanakaw! https://t.co/yzbb5zbmzh")</f>
        <v>#Duterte hindi ka papatay,#Gracepoe hindi ka tatanggihan ang katapatan sa bansa.Binay hindi ka magnanakaw! https://t.co/yzbb5zbmzh</v>
      </c>
      <c r="C258" s="2">
        <v>4.0</v>
      </c>
      <c r="D258" s="10" t="s">
        <v>517</v>
      </c>
      <c r="F258" s="2">
        <v>1.0</v>
      </c>
      <c r="G258" s="9"/>
    </row>
    <row r="259">
      <c r="A259" s="1" t="s">
        <v>518</v>
      </c>
      <c r="B259" s="7" t="str">
        <f>IFERROR(__xludf.DUMMYFUNCTION("IF(C259=4,GOOGLETRANSLATE(A259, ""en"",""fil""), """")"),"Mar Roxas sa ika -2 lugar.")</f>
        <v>Mar Roxas sa ika -2 lugar.</v>
      </c>
      <c r="C259" s="2">
        <v>4.0</v>
      </c>
      <c r="D259" s="10" t="s">
        <v>519</v>
      </c>
      <c r="G259" s="9"/>
    </row>
    <row r="260">
      <c r="A260" s="11" t="s">
        <v>520</v>
      </c>
      <c r="B260" s="7" t="str">
        <f>IFERROR(__xludf.DUMMYFUNCTION("IF(C260=4,GOOGLETRANSLATE(A260, ""en"",""fil""), """")"),"Ang pag -atras ni Mar Roxas, sinabi na hindi niya nais na lumikha ng problema https://t.co/krjlldpmzx | Via News 5")</f>
        <v>Ang pag -atras ni Mar Roxas, sinabi na hindi niya nais na lumikha ng problema https://t.co/krjlldpmzx | Via News 5</v>
      </c>
      <c r="C260" s="2">
        <v>4.0</v>
      </c>
      <c r="D260" s="10" t="s">
        <v>521</v>
      </c>
      <c r="F260" s="2">
        <v>0.0</v>
      </c>
      <c r="G260" s="9"/>
    </row>
    <row r="261">
      <c r="A261" s="1" t="s">
        <v>522</v>
      </c>
      <c r="B261" s="7" t="str">
        <f>IFERROR(__xludf.DUMMYFUNCTION("IF(C261=4,GOOGLETRANSLATE(A261, ""en"",""fil""), """")"),"Ang Mar Roxas at Jejomar Binay ay dapat manood ng #mycandidate. Tiyak na matututo sila ng isang aralin. https://t.co/l9lbqsfzrr")</f>
        <v>Ang Mar Roxas at Jejomar Binay ay dapat manood ng #mycandidate. Tiyak na matututo sila ng isang aralin. https://t.co/l9lbqsfzrr</v>
      </c>
      <c r="C261" s="2">
        <v>4.0</v>
      </c>
      <c r="D261" s="10" t="s">
        <v>523</v>
      </c>
      <c r="F261" s="2">
        <v>0.0</v>
      </c>
      <c r="G261" s="9"/>
    </row>
    <row r="262">
      <c r="A262" s="1" t="s">
        <v>524</v>
      </c>
      <c r="B262" s="7" t="str">
        <f>IFERROR(__xludf.DUMMYFUNCTION("IF(C262=4,GOOGLETRANSLATE(A262, ""en"",""fil""), """")"),"Binay Camp: Pnoy's Rice Sufficiency Program Isang pagkabigo https://t.co/r6jkhobyst https://t.co/9vnhz08dxg")</f>
        <v>Binay Camp: Pnoy's Rice Sufficiency Program Isang pagkabigo https://t.co/r6jkhobyst https://t.co/9vnhz08dxg</v>
      </c>
      <c r="C262" s="2">
        <v>4.0</v>
      </c>
      <c r="D262" s="10" t="s">
        <v>525</v>
      </c>
      <c r="F262" s="2">
        <v>0.0</v>
      </c>
      <c r="G262" s="9"/>
    </row>
    <row r="263">
      <c r="A263" s="1" t="s">
        <v>526</v>
      </c>
      <c r="B263" s="7" t="str">
        <f>IFERROR(__xludf.DUMMYFUNCTION("IF(C263=4,GOOGLETRANSLATE(A263, ""en"",""fil""), """")"),"Hindi ako magulat kung nanalo si Mar Roxas sa halalan na ito ??")</f>
        <v>Hindi ako magulat kung nanalo si Mar Roxas sa halalan na ito ??</v>
      </c>
      <c r="C263" s="2">
        <v>4.0</v>
      </c>
      <c r="D263" s="10" t="s">
        <v>527</v>
      </c>
      <c r="F263" s="2">
        <v>0.0</v>
      </c>
      <c r="G263" s="9"/>
    </row>
    <row r="264">
      <c r="A264" s="1" t="s">
        <v>528</v>
      </c>
      <c r="B264" s="7" t="str">
        <f>IFERROR(__xludf.DUMMYFUNCTION("IF(C264=4,GOOGLETRANSLATE(A264, ""en"",""fil""), """")"),"@Philippinestar @janvicmateo Naghahanap ng magandang vp binay. #Onlybinaynangabakilocos")</f>
        <v>@Philippinestar @janvicmateo Naghahanap ng magandang vp binay. #Onlybinaynangabakilocos</v>
      </c>
      <c r="C264" s="2">
        <v>4.0</v>
      </c>
      <c r="D264" s="10" t="s">
        <v>529</v>
      </c>
      <c r="F264" s="2">
        <v>0.0</v>
      </c>
      <c r="G264" s="9"/>
    </row>
    <row r="265">
      <c r="A265" s="1" t="s">
        <v>530</v>
      </c>
      <c r="B265" s="7" t="str">
        <f>IFERROR(__xludf.DUMMYFUNCTION("IF(C265=4,GOOGLETRANSLATE(A265, ""en"",""fil""), """")"),"Ito ay ganap na mabuti kung si Miriam ay hindi mananalo, ngunit nakikita siya sa ibaba ng Roxas at Binay ay hindi makatwiran. ????? #Neveragain #HalalanResults")</f>
        <v>Ito ay ganap na mabuti kung si Miriam ay hindi mananalo, ngunit nakikita siya sa ibaba ng Roxas at Binay ay hindi makatwiran. ????? #Neveragain #HalalanResults</v>
      </c>
      <c r="C265" s="2">
        <v>4.0</v>
      </c>
      <c r="D265" s="10" t="s">
        <v>531</v>
      </c>
      <c r="F265" s="2">
        <v>0.0</v>
      </c>
      <c r="G265" s="9"/>
    </row>
    <row r="266">
      <c r="A266" s="1" t="s">
        <v>532</v>
      </c>
      <c r="B266" s="7" t="str">
        <f>IFERROR(__xludf.DUMMYFUNCTION("IF(C266=4,GOOGLETRANSLATE(A266, ""en"",""fil""), """")"),"Hon. Jejomar Binay, binibigyan ngayon ng bise presidente ang kanyang pagsasalita sa pbce @cocoalcuaz https://t.co/dg6pdekskd")</f>
        <v>Hon. Jejomar Binay, binibigyan ngayon ng bise presidente ang kanyang pagsasalita sa pbce @cocoalcuaz https://t.co/dg6pdekskd</v>
      </c>
      <c r="C266" s="2">
        <v>4.0</v>
      </c>
      <c r="D266" s="10" t="s">
        <v>533</v>
      </c>
      <c r="F266" s="2">
        <v>0.0</v>
      </c>
      <c r="G266" s="9"/>
    </row>
    <row r="267">
      <c r="A267" s="1" t="s">
        <v>534</v>
      </c>
      <c r="B267" s="7" t="str">
        <f>IFERROR(__xludf.DUMMYFUNCTION("IF(C267=4,GOOGLETRANSLATE(A267, ""en"",""fil""), """")"),"Binay upang makakuha ng pagtatagubilin mula sa kanyang koponan sa kampanya sa mga pagbabago sa format ng debate ng pangulo na itinakda sa Linggo. (sa pamamagitan ng @thestandard_ph)")</f>
        <v>Binay upang makakuha ng pagtatagubilin mula sa kanyang koponan sa kampanya sa mga pagbabago sa format ng debate ng pangulo na itinakda sa Linggo. (sa pamamagitan ng @thestandard_ph)</v>
      </c>
      <c r="C267" s="2">
        <v>4.0</v>
      </c>
      <c r="D267" s="10" t="s">
        <v>535</v>
      </c>
      <c r="F267" s="2">
        <v>0.0</v>
      </c>
      <c r="G267" s="9"/>
    </row>
    <row r="268">
      <c r="A268" s="1" t="s">
        <v>536</v>
      </c>
      <c r="B268" s="7" t="str">
        <f>IFERROR(__xludf.DUMMYFUNCTION("IF(C268=4,GOOGLETRANSLATE(A268, ""en"",""fil""), """")"),"#Roxasrobredo2016 Kumuha ng Limlingan; Ang iyong mga alalahanin ay mawawala.")</f>
        <v>#Roxasrobredo2016 Kumuha ng Limlingan; Ang iyong mga alalahanin ay mawawala.</v>
      </c>
      <c r="C268" s="2">
        <v>4.0</v>
      </c>
      <c r="D268" s="10" t="s">
        <v>537</v>
      </c>
      <c r="F268" s="2">
        <v>0.0</v>
      </c>
      <c r="G268" s="9"/>
    </row>
    <row r="269">
      <c r="A269" s="1" t="s">
        <v>538</v>
      </c>
      <c r="B269" s="7" t="str">
        <f>IFERROR(__xludf.DUMMYFUNCTION("IF(C269=4,GOOGLETRANSLATE(A269, ""en"",""fil""), """")"),"Bagong kampanya ad ng Mar Roxas OMG")</f>
        <v>Bagong kampanya ad ng Mar Roxas OMG</v>
      </c>
      <c r="C269" s="2">
        <v>4.0</v>
      </c>
      <c r="D269" s="10" t="s">
        <v>539</v>
      </c>
      <c r="F269" s="2">
        <v>0.0</v>
      </c>
      <c r="G269" s="9"/>
    </row>
    <row r="270">
      <c r="A270" s="1" t="s">
        <v>540</v>
      </c>
      <c r="B270" s="7" t="str">
        <f>IFERROR(__xludf.DUMMYFUNCTION("IF(C270=4,GOOGLETRANSLATE(A270, ""en"",""fil""), """")"),"Itchura ni Abby Binay Ang wala.")</f>
        <v>Itchura ni Abby Binay Ang wala.</v>
      </c>
      <c r="C270" s="2">
        <v>4.0</v>
      </c>
      <c r="D270" s="10" t="s">
        <v>541</v>
      </c>
      <c r="F270" s="2">
        <v>1.0</v>
      </c>
      <c r="G270" s="9"/>
    </row>
    <row r="271">
      <c r="A271" s="1" t="s">
        <v>542</v>
      </c>
      <c r="B271" s="7" t="str">
        <f>IFERROR(__xludf.DUMMYFUNCTION("IF(C271=4,GOOGLETRANSLATE(A271, ""en"",""fil""), """")"),"Korekong !!! #Roxasna #ituloyangdaangmatuwid mar roxas minus ang 'razzle dazzle' https://t.co/cn4rwdqpth sa pamamagitan ng @inquirerdotnet")</f>
        <v>Korekong !!! #Roxasna #ituloyangdaangmatuwid mar roxas minus ang 'razzle dazzle' https://t.co/cn4rwdqpth sa pamamagitan ng @inquirerdotnet</v>
      </c>
      <c r="C271" s="2">
        <v>4.0</v>
      </c>
      <c r="D271" s="10" t="s">
        <v>543</v>
      </c>
      <c r="F271" s="2">
        <v>0.0</v>
      </c>
      <c r="G271" s="9"/>
    </row>
    <row r="272">
      <c r="A272" s="1" t="s">
        <v>544</v>
      </c>
      <c r="B272" s="7" t="str">
        <f>IFERROR(__xludf.DUMMYFUNCTION("IF(C272=4,GOOGLETRANSLATE(A272, ""en"",""fil""), """")"),"RT @azeleenann: Si Mar Roxas Forever Arrogant, hindi ko siya maisip bilang isang pangulo kasama ang nakakainis na unang ginang sa kanyang tagiliran.")</f>
        <v>RT @azeleenann: Si Mar Roxas Forever Arrogant, hindi ko siya maisip bilang isang pangulo kasama ang nakakainis na unang ginang sa kanyang tagiliran.</v>
      </c>
      <c r="C272" s="2">
        <v>4.0</v>
      </c>
      <c r="D272" s="10" t="s">
        <v>545</v>
      </c>
      <c r="F272" s="2">
        <v>1.0</v>
      </c>
      <c r="G272" s="9"/>
    </row>
    <row r="273">
      <c r="A273" s="1" t="s">
        <v>546</v>
      </c>
      <c r="B273" s="7" t="str">
        <f>IFERROR(__xludf.DUMMYFUNCTION("IF(C273=4,GOOGLETRANSLATE(A273, ""en"",""fil""), """")"),"Ano talaga ang nangyari sa pagitan nina Alfred Romualdez, Mar Roxas at Yolanda? https://t.co/l29ug2oz30")</f>
        <v>Ano talaga ang nangyari sa pagitan nina Alfred Romualdez, Mar Roxas at Yolanda? https://t.co/l29ug2oz30</v>
      </c>
      <c r="C273" s="2">
        <v>4.0</v>
      </c>
      <c r="D273" s="10" t="s">
        <v>547</v>
      </c>
      <c r="F273" s="2">
        <v>0.0</v>
      </c>
      <c r="G273" s="9"/>
    </row>
    <row r="274">
      <c r="A274" s="1" t="s">
        <v>548</v>
      </c>
      <c r="B274" s="7" t="str">
        <f>IFERROR(__xludf.DUMMYFUNCTION("IF(C274=4,GOOGLETRANSLATE(A274, ""en"",""fil""), """")"),"Sa loob lang. Ang LP Standard Bearer Maroxas upang mag -isyu ng pahayag noong Martes. Ang kanyang tagapagsalita na si Barry Gutierrez ay tumanggi upang ipaliwanag | sa pamamagitan ng Alexisbromero")</f>
        <v>Sa loob lang. Ang LP Standard Bearer Maroxas upang mag -isyu ng pahayag noong Martes. Ang kanyang tagapagsalita na si Barry Gutierrez ay tumanggi upang ipaliwanag | sa pamamagitan ng Alexisbromero</v>
      </c>
      <c r="C274" s="2">
        <v>4.0</v>
      </c>
      <c r="D274" s="10" t="s">
        <v>549</v>
      </c>
      <c r="F274" s="2">
        <v>0.0</v>
      </c>
      <c r="G274" s="9"/>
    </row>
    <row r="275">
      <c r="A275" s="1" t="s">
        <v>550</v>
      </c>
      <c r="B275" s="7" t="str">
        <f>IFERROR(__xludf.DUMMYFUNCTION("IF(C275=4,GOOGLETRANSLATE(A275, ""en"",""fil""), """")"),"Kaya, nagpasya ako. Hindi ako iboboto para sa #du30. Hindi rin ako bumoto para kay Roxas. Pati na rin sina Binay at Poe. Heck, i ... https://t.co/sttwv80igq")</f>
        <v>Kaya, nagpasya ako. Hindi ako iboboto para sa #du30. Hindi rin ako bumoto para kay Roxas. Pati na rin sina Binay at Poe. Heck, i ... https://t.co/sttwv80igq</v>
      </c>
      <c r="C275" s="2">
        <v>4.0</v>
      </c>
      <c r="D275" s="10" t="s">
        <v>551</v>
      </c>
      <c r="F275" s="2">
        <v>1.0</v>
      </c>
      <c r="G275" s="9"/>
    </row>
    <row r="276">
      <c r="A276" s="1" t="s">
        <v>552</v>
      </c>
      <c r="B276" s="7" t="str">
        <f>IFERROR(__xludf.DUMMYFUNCTION("IF(C276=4,GOOGLETRANSLATE(A276, ""en"",""fil""), """")"),"Bakit dapat sisihin ng mga tagasuporta ng Roxas si Grace Poe sa pagkatalo ni Mar? Sinisisi sa halip na manager ng kampanya ni Roxas, ang pangulo ng Pilipinas.")</f>
        <v>Bakit dapat sisihin ng mga tagasuporta ng Roxas si Grace Poe sa pagkatalo ni Mar? Sinisisi sa halip na manager ng kampanya ni Roxas, ang pangulo ng Pilipinas.</v>
      </c>
      <c r="C276" s="2">
        <v>4.0</v>
      </c>
      <c r="D276" s="10" t="s">
        <v>553</v>
      </c>
      <c r="F276" s="2">
        <v>0.0</v>
      </c>
      <c r="G276" s="9"/>
    </row>
    <row r="277">
      <c r="A277" s="1" t="s">
        <v>554</v>
      </c>
      <c r="B277" s="7" t="str">
        <f>IFERROR(__xludf.DUMMYFUNCTION("IF(C277=4,GOOGLETRANSLATE(A277, ""en"",""fil""), """")"),"Sa lahat ng mga kandidato napansin mo na ang VP Binay ay tahimik sa anti-corruption drive? Kung ipinangako niya iyon, baka mapunta siya sa kulungan. #Talkph")</f>
        <v>Sa lahat ng mga kandidato napansin mo na ang VP Binay ay tahimik sa anti-corruption drive? Kung ipinangako niya iyon, baka mapunta siya sa kulungan. #Talkph</v>
      </c>
      <c r="C277" s="2">
        <v>4.0</v>
      </c>
      <c r="D277" s="10" t="s">
        <v>555</v>
      </c>
      <c r="F277" s="2">
        <v>0.0</v>
      </c>
      <c r="G277" s="9"/>
    </row>
    <row r="278">
      <c r="A278" s="1" t="s">
        <v>556</v>
      </c>
      <c r="B278" s="7" t="str">
        <f>IFERROR(__xludf.DUMMYFUNCTION("IF(C278=4,GOOGLETRANSLATE(A278, ""en"",""fil""), """")"),"Mabilis na sinira ni Trillanes ang dapat na bundok ng pagtatanggol mula sa mga ad sa Binay. Alin ang naging katibayan laban kay Binay! #Politicsph")</f>
        <v>Mabilis na sinira ni Trillanes ang dapat na bundok ng pagtatanggol mula sa mga ad sa Binay. Alin ang naging katibayan laban kay Binay! #Politicsph</v>
      </c>
      <c r="C278" s="2">
        <v>4.0</v>
      </c>
      <c r="D278" s="10" t="s">
        <v>557</v>
      </c>
      <c r="F278" s="2">
        <v>0.0</v>
      </c>
      <c r="G278" s="9"/>
    </row>
    <row r="279">
      <c r="A279" s="1" t="s">
        <v>558</v>
      </c>
      <c r="B279" s="7" t="str">
        <f>IFERROR(__xludf.DUMMYFUNCTION("IF(C279=4,GOOGLETRANSLATE(A279, ""en"",""fil""), """")"),"Sinusubukan nilang ibagsak si Duterte. Ngunit paumanhin, Duterte hanggang sa huli.")</f>
        <v>Sinusubukan nilang ibagsak si Duterte. Ngunit paumanhin, Duterte hanggang sa huli.</v>
      </c>
      <c r="C279" s="2">
        <v>4.0</v>
      </c>
      <c r="D279" s="10" t="s">
        <v>559</v>
      </c>
      <c r="F279" s="2">
        <v>0.0</v>
      </c>
      <c r="G279" s="9"/>
    </row>
    <row r="280">
      <c r="A280" s="1" t="s">
        <v>560</v>
      </c>
      <c r="B280" s="7" t="str">
        <f>IFERROR(__xludf.DUMMYFUNCTION("IF(C280=4,GOOGLETRANSLATE(A280, ""en"",""fil""), """")"),"Ang hindi pagboto sa lahat ay pinakamasama kaysa sa pagboto para sa Alma, Pacquio, o Binay. Kaya shut up Nalang.")</f>
        <v>Ang hindi pagboto sa lahat ay pinakamasama kaysa sa pagboto para sa Alma, Pacquio, o Binay. Kaya shut up Nalang.</v>
      </c>
      <c r="C280" s="2">
        <v>4.0</v>
      </c>
      <c r="D280" s="10" t="s">
        <v>561</v>
      </c>
      <c r="F280" s="2">
        <v>1.0</v>
      </c>
      <c r="G280" s="9"/>
    </row>
    <row r="281">
      <c r="A281" s="1" t="s">
        <v>562</v>
      </c>
      <c r="B281" s="7" t="str">
        <f>IFERROR(__xludf.DUMMYFUNCTION("IF(C281=4,GOOGLETRANSLATE(A281, ""en"",""fil""), """")"),"Ang magandang bagay w/ mar roxas ay hindi mo kailangang sirain siya. Hayaan mo lang siyang magsalita, natural na sirain niya ang kanyang sarili.
Ipaglaban para kay Digong")</f>
        <v>Ang magandang bagay w/ mar roxas ay hindi mo kailangang sirain siya. Hayaan mo lang siyang magsalita, natural na sirain niya ang kanyang sarili.
Ipaglaban para kay Digong</v>
      </c>
      <c r="C281" s="2">
        <v>4.0</v>
      </c>
      <c r="D281" s="10" t="s">
        <v>563</v>
      </c>
      <c r="F281" s="2">
        <v>1.0</v>
      </c>
      <c r="G281" s="9"/>
    </row>
    <row r="282">
      <c r="A282" s="1" t="s">
        <v>564</v>
      </c>
      <c r="B282" s="7" t="str">
        <f>IFERROR(__xludf.DUMMYFUNCTION("IF(C282=4,GOOGLETRANSLATE(A282, ""en"",""fil""), """")"),"@leaaaloves *namatay si Binay *")</f>
        <v>@leaaaloves *namatay si Binay *</v>
      </c>
      <c r="C282" s="2">
        <v>4.0</v>
      </c>
      <c r="D282" s="10" t="s">
        <v>565</v>
      </c>
      <c r="F282" s="2">
        <v>1.0</v>
      </c>
      <c r="G282" s="9"/>
    </row>
    <row r="283">
      <c r="A283" s="1" t="s">
        <v>566</v>
      </c>
      <c r="B283" s="7" t="str">
        <f>IFERROR(__xludf.DUMMYFUNCTION("IF(C283=4,GOOGLETRANSLATE(A283, ""en"",""fil""), """")"),"Binay &amp; gt; Roxas #justsaying")</f>
        <v>Binay &amp; gt; Roxas #justsaying</v>
      </c>
      <c r="C283" s="2">
        <v>4.0</v>
      </c>
      <c r="D283" s="10" t="s">
        <v>567</v>
      </c>
      <c r="F283" s="2">
        <v>0.0</v>
      </c>
      <c r="G283" s="9"/>
    </row>
    <row r="284">
      <c r="A284" s="1" t="s">
        <v>568</v>
      </c>
      <c r="B284" s="7" t="str">
        <f>IFERROR(__xludf.DUMMYFUNCTION("IF(C284=4,GOOGLETRANSLATE(A284, ""en"",""fil""), """")"),"At narito ang masayang -maingay na bagay kung bakit isusuportahan ni Mar Roxas ang isang ad sa Binay?")</f>
        <v>At narito ang masayang -maingay na bagay kung bakit isusuportahan ni Mar Roxas ang isang ad sa Binay?</v>
      </c>
      <c r="C284" s="2">
        <v>4.0</v>
      </c>
      <c r="D284" s="10" t="s">
        <v>569</v>
      </c>
      <c r="G284" s="9"/>
    </row>
    <row r="285">
      <c r="A285" s="1" t="s">
        <v>570</v>
      </c>
      <c r="B285" s="7" t="str">
        <f>IFERROR(__xludf.DUMMYFUNCTION("IF(C285=4,GOOGLETRANSLATE(A285, ""en"",""fil""), """")"),"Ang huli ay nagkakaroon ng ligaw na imahinasyon para sa pagsisi sa LP.")</f>
        <v>Ang huli ay nagkakaroon ng ligaw na imahinasyon para sa pagsisi sa LP.</v>
      </c>
      <c r="C285" s="2">
        <v>4.0</v>
      </c>
      <c r="D285" s="10" t="s">
        <v>571</v>
      </c>
      <c r="G285" s="9"/>
    </row>
    <row r="286">
      <c r="A286" s="1" t="s">
        <v>572</v>
      </c>
      <c r="B286" s="7" t="str">
        <f>IFERROR(__xludf.DUMMYFUNCTION("IF(C286=4,GOOGLETRANSLATE(A286, ""en"",""fil""), """")"),"Nakuha mo ang aking boto PO. ?? #Gobyernongmaypuso #go4poe #halalan2016 #bumotoako https://t.co/adfgvuzxiw")</f>
        <v>Nakuha mo ang aking boto PO. ?? #Gobyernongmaypuso #go4poe #halalan2016 #bumotoako https://t.co/adfgvuzxiw</v>
      </c>
      <c r="C286" s="2">
        <v>4.0</v>
      </c>
      <c r="D286" s="10" t="s">
        <v>573</v>
      </c>
      <c r="F286" s="2">
        <v>0.0</v>
      </c>
      <c r="G286" s="9"/>
    </row>
    <row r="287">
      <c r="A287" s="1" t="s">
        <v>574</v>
      </c>
      <c r="B287" s="7" t="str">
        <f>IFERROR(__xludf.DUMMYFUNCTION("IF(C287=4,GOOGLETRANSLATE(A287, ""en"",""fil""), """")"),"Ang pinakabagong survey ay nagpapakita ng Poe na nangunguna, na sinundan ng Binay, at sina Roxas at Duterte na nakatali sa thrid https://t.co/cj55Uybojz https://t.co/t1gfvidfj")</f>
        <v>Ang pinakabagong survey ay nagpapakita ng Poe na nangunguna, na sinundan ng Binay, at sina Roxas at Duterte na nakatali sa thrid https://t.co/cj55Uybojz https://t.co/t1gfvidfj</v>
      </c>
      <c r="C287" s="2">
        <v>4.0</v>
      </c>
      <c r="D287" s="10" t="s">
        <v>575</v>
      </c>
      <c r="F287" s="2">
        <v>0.0</v>
      </c>
      <c r="G287" s="9"/>
    </row>
    <row r="288">
      <c r="A288" s="1" t="s">
        <v>576</v>
      </c>
      <c r="B288" s="7" t="str">
        <f>IFERROR(__xludf.DUMMYFUNCTION("IF(C288=4,GOOGLETRANSLATE(A288, ""en"",""fil""), """")"),"Ito ay hindi lamang itim na propaganda ngunit malinaw na isang cyber bullying at isang desperadong pagkilos.")</f>
        <v>Ito ay hindi lamang itim na propaganda ngunit malinaw na isang cyber bullying at isang desperadong pagkilos.</v>
      </c>
      <c r="C288" s="2">
        <v>4.0</v>
      </c>
      <c r="D288" s="10" t="s">
        <v>577</v>
      </c>
      <c r="G288" s="9"/>
    </row>
    <row r="289">
      <c r="A289" s="1" t="s">
        <v>578</v>
      </c>
      <c r="B289" s="7" t="str">
        <f>IFERROR(__xludf.DUMMYFUNCTION("IF(C289=4,GOOGLETRANSLATE(A289, ""en"",""fil""), """")"),"Duterte hanggang sa huli.")</f>
        <v>Duterte hanggang sa huli.</v>
      </c>
      <c r="C289" s="2">
        <v>4.0</v>
      </c>
      <c r="D289" s="10" t="s">
        <v>579</v>
      </c>
      <c r="F289" s="2">
        <v>1.0</v>
      </c>
      <c r="G289" s="9"/>
    </row>
    <row r="290">
      <c r="A290" s="1" t="s">
        <v>580</v>
      </c>
      <c r="B290" s="7" t="str">
        <f>IFERROR(__xludf.DUMMYFUNCTION("IF(C290=4,GOOGLETRANSLATE(A290, ""en"",""fil""), """")"),"Tinatawag ni Binay si Duterte na 'abnormal,' sabi niya na mayroon siyang 'sakit na isip' https://t.co/hlhspcoye9 | @Mjcayabyabinq #Voteph2016 #Pilipinas2016")</f>
        <v>Tinatawag ni Binay si Duterte na 'abnormal,' sabi niya na mayroon siyang 'sakit na isip' https://t.co/hlhspcoye9 | @Mjcayabyabinq #Voteph2016 #Pilipinas2016</v>
      </c>
      <c r="C290" s="2">
        <v>4.0</v>
      </c>
      <c r="D290" s="10" t="s">
        <v>581</v>
      </c>
      <c r="F290" s="2">
        <v>1.0</v>
      </c>
      <c r="G290" s="9"/>
    </row>
    <row r="291">
      <c r="A291" s="1" t="s">
        <v>582</v>
      </c>
      <c r="B291" s="7" t="str">
        <f>IFERROR(__xludf.DUMMYFUNCTION("IF(C291=4,GOOGLETRANSLATE(A291, ""en"",""fil""), """")"),"Babala: VP Binay Taps Puno bilang Campaign Adviser https://t.co/5aj6855c9d sa pamamagitan ng Inquirerdotnet")</f>
        <v>Babala: VP Binay Taps Puno bilang Campaign Adviser https://t.co/5aj6855c9d sa pamamagitan ng Inquirerdotnet</v>
      </c>
      <c r="C291" s="2">
        <v>4.0</v>
      </c>
      <c r="D291" s="10" t="s">
        <v>583</v>
      </c>
      <c r="F291" s="2">
        <v>0.0</v>
      </c>
      <c r="G291" s="9"/>
    </row>
    <row r="292">
      <c r="A292" s="1" t="s">
        <v>584</v>
      </c>
      <c r="B292" s="7" t="str">
        <f>IFERROR(__xludf.DUMMYFUNCTION("IF(C292=4,GOOGLETRANSLATE(A292, ""en"",""fil""), """")"),"Opisyal na Gazette ng Republika ng Philippines Mar Roxas Mar Roxas 2016 Noynoy Aquino (P-Noy) Dotc ... https://t.co/zafkwf2ctf")</f>
        <v>Opisyal na Gazette ng Republika ng Philippines Mar Roxas Mar Roxas 2016 Noynoy Aquino (P-Noy) Dotc ... https://t.co/zafkwf2ctf</v>
      </c>
      <c r="C292" s="2">
        <v>4.0</v>
      </c>
      <c r="D292" s="10" t="s">
        <v>585</v>
      </c>
      <c r="F292" s="2">
        <v>0.0</v>
      </c>
      <c r="G292" s="9"/>
    </row>
    <row r="293">
      <c r="A293" s="1" t="s">
        <v>586</v>
      </c>
      <c r="B293" s="7" t="str">
        <f>IFERROR(__xludf.DUMMYFUNCTION("IF(C293=4,GOOGLETRANSLATE(A293, ""en"",""fil""), """")"),"Go Mar Roxas! Go go go!")</f>
        <v>Go Mar Roxas! Go go go!</v>
      </c>
      <c r="C293" s="2">
        <v>4.0</v>
      </c>
      <c r="D293" s="10" t="s">
        <v>586</v>
      </c>
      <c r="G293" s="9"/>
    </row>
    <row r="294">
      <c r="A294" s="1" t="s">
        <v>587</v>
      </c>
      <c r="B294" s="7" t="str">
        <f>IFERROR(__xludf.DUMMYFUNCTION("IF(C294=4,GOOGLETRANSLATE(A294, ""en"",""fil""), """")"),"""Mar Roxas Ngayon sa 2nd Place"" https://t.co/hxhll4xjwe")</f>
        <v>"Mar Roxas Ngayon sa 2nd Place" https://t.co/hxhll4xjwe</v>
      </c>
      <c r="C294" s="2">
        <v>4.0</v>
      </c>
      <c r="D294" s="10" t="s">
        <v>588</v>
      </c>
      <c r="F294" s="2">
        <v>0.0</v>
      </c>
      <c r="G294" s="9"/>
    </row>
    <row r="295">
      <c r="A295" s="1" t="s">
        <v>589</v>
      </c>
      <c r="B295" s="7" t="str">
        <f>IFERROR(__xludf.DUMMYFUNCTION("IF(C295=4,GOOGLETRANSLATE(A295, ""en"",""fil""), """")"),"Sinabi ni Binay na kilala niya ang pisikal na kondisyon ni Limlingan, hindi ang kanyang kinaroroonan https://t.co/phpim2hxwb")</f>
        <v>Sinabi ni Binay na kilala niya ang pisikal na kondisyon ni Limlingan, hindi ang kanyang kinaroroonan https://t.co/phpim2hxwb</v>
      </c>
      <c r="C295" s="2">
        <v>4.0</v>
      </c>
      <c r="D295" s="10" t="s">
        <v>590</v>
      </c>
      <c r="F295" s="2">
        <v>0.0</v>
      </c>
      <c r="G295" s="9"/>
    </row>
    <row r="296">
      <c r="A296" s="1" t="s">
        <v>591</v>
      </c>
      <c r="B296" s="7" t="str">
        <f>IFERROR(__xludf.DUMMYFUNCTION("IF(C296=4,GOOGLETRANSLATE(A296, ""en"",""fil""), """")"),"Sa Roxas-Trillanes, kung si G. #Duterte ang iyong misyon, pagkatapos ay tapusin ito.cause Kami ay w/#dutertetilltheend ng linya https://t.co/subpkcmjur")</f>
        <v>Sa Roxas-Trillanes, kung si G. #Duterte ang iyong misyon, pagkatapos ay tapusin ito.cause Kami ay w/#dutertetilltheend ng linya https://t.co/subpkcmjur</v>
      </c>
      <c r="C296" s="2">
        <v>4.0</v>
      </c>
      <c r="D296" s="10" t="s">
        <v>592</v>
      </c>
      <c r="F296" s="2">
        <v>0.0</v>
      </c>
      <c r="G296" s="9"/>
    </row>
    <row r="297">
      <c r="A297" s="1" t="s">
        <v>593</v>
      </c>
      <c r="B297" s="7" t="str">
        <f>IFERROR(__xludf.DUMMYFUNCTION("IF(C297=4,GOOGLETRANSLATE(A297, ""en"",""fil""), """")"),"Sinasabi ni Binay sa Pasay Seniors na siya ay magiging 4PS sa 5ps. Ang huling p ay nangangahulugang libreng pustiso. Tumatawa ang mga senior citizen | Joyceilas https://t.co/uu8cltfvgf | …")</f>
        <v>Sinasabi ni Binay sa Pasay Seniors na siya ay magiging 4PS sa 5ps. Ang huling p ay nangangahulugang libreng pustiso. Tumatawa ang mga senior citizen | Joyceilas https://t.co/uu8cltfvgf | …</v>
      </c>
      <c r="C297" s="2">
        <v>4.0</v>
      </c>
      <c r="D297" s="10" t="s">
        <v>594</v>
      </c>
      <c r="F297" s="2">
        <v>0.0</v>
      </c>
      <c r="G297" s="9"/>
    </row>
    <row r="298">
      <c r="A298" s="1" t="s">
        <v>595</v>
      </c>
      <c r="B298" s="7" t="str">
        <f>IFERROR(__xludf.DUMMYFUNCTION("IF(C298=4,GOOGLETRANSLATE(A298, ""en"",""fil""), """")"),"@cool_3rd @cool_3rd ngayon mar roxas pagbili ng lahat ng mga sayaw na finals finals! Hahaha")</f>
        <v>@cool_3rd @cool_3rd ngayon mar roxas pagbili ng lahat ng mga sayaw na finals finals! Hahaha</v>
      </c>
      <c r="C298" s="2">
        <v>4.0</v>
      </c>
      <c r="D298" s="10" t="s">
        <v>596</v>
      </c>
      <c r="F298" s="2">
        <v>0.0</v>
      </c>
      <c r="G298" s="9"/>
    </row>
    <row r="299">
      <c r="A299" s="1" t="s">
        <v>597</v>
      </c>
      <c r="B299" s="7" t="str">
        <f>IFERROR(__xludf.DUMMYFUNCTION("IF(C299=4,GOOGLETRANSLATE(A299, ""en"",""fil""), """")"),"Hindi ko alam kung bakit sila bashing kn, ito ba ay BCS ng ""tinatawag na paglabag"" o BCS na sinusuportahan nila ang Mar Roxas? Ito ang kanilang napiling Pakalaam nyo?")</f>
        <v>Hindi ko alam kung bakit sila bashing kn, ito ba ay BCS ng "tinatawag na paglabag" o BCS na sinusuportahan nila ang Mar Roxas? Ito ang kanilang napiling Pakalaam nyo?</v>
      </c>
      <c r="C299" s="2">
        <v>4.0</v>
      </c>
      <c r="D299" s="10" t="s">
        <v>598</v>
      </c>
      <c r="F299" s="2">
        <v>1.0</v>
      </c>
      <c r="G299" s="9"/>
    </row>
    <row r="300">
      <c r="A300" s="1" t="s">
        <v>599</v>
      </c>
      <c r="B300" s="7" t="str">
        <f>IFERROR(__xludf.DUMMYFUNCTION("IF(C300=4,GOOGLETRANSLATE(A300, ""en"",""fil""), """")"),"RT @jacemadianda: Tanging si Binay ang humipo sa aking balat, ano ang nakakaantig sa iyo? ahahahaha")</f>
        <v>RT @jacemadianda: Tanging si Binay ang humipo sa aking balat, ano ang nakakaantig sa iyo? ahahahaha</v>
      </c>
      <c r="C300" s="2">
        <v>4.0</v>
      </c>
      <c r="D300" s="10" t="s">
        <v>600</v>
      </c>
      <c r="F300" s="2">
        <v>1.0</v>
      </c>
      <c r="G300" s="9"/>
    </row>
    <row r="301">
      <c r="A301" s="1" t="s">
        <v>601</v>
      </c>
      <c r="B301" s="7" t="str">
        <f>IFERROR(__xludf.DUMMYFUNCTION("IF(C301=4,GOOGLETRANSLATE(A301, ""en"",""fil""), """")"),"Hindi makapaniwala si Binay na natalo siya! Https: //t.co/wdttsrquud sa pamamagitan ng @inquirerdotnet")</f>
        <v>Hindi makapaniwala si Binay na natalo siya! Https: //t.co/wdttsrquud sa pamamagitan ng @inquirerdotnet</v>
      </c>
      <c r="C301" s="2">
        <v>4.0</v>
      </c>
      <c r="D301" s="10" t="s">
        <v>602</v>
      </c>
      <c r="F301" s="2">
        <v>0.0</v>
      </c>
      <c r="G301" s="9"/>
    </row>
    <row r="302">
      <c r="A302" s="1" t="s">
        <v>603</v>
      </c>
      <c r="B302" s="7" t="str">
        <f>IFERROR(__xludf.DUMMYFUNCTION("IF(C302=4,GOOGLETRANSLATE(A302, ""en"",""fil""), """")"),"Kung maaalala mo, ang VP Binay ay may higit sa 200 mga account sa bangko, na hindi niya maipaliwanag. #Talkph")</f>
        <v>Kung maaalala mo, ang VP Binay ay may higit sa 200 mga account sa bangko, na hindi niya maipaliwanag. #Talkph</v>
      </c>
      <c r="C302" s="2">
        <v>4.0</v>
      </c>
      <c r="D302" s="10" t="s">
        <v>604</v>
      </c>
      <c r="F302" s="2">
        <v>0.0</v>
      </c>
      <c r="G302" s="9"/>
    </row>
    <row r="303">
      <c r="A303" s="1" t="s">
        <v>605</v>
      </c>
      <c r="B303" s="7" t="str">
        <f>IFERROR(__xludf.DUMMYFUNCTION("IF(C303=4,GOOGLETRANSLATE(A303, ""en"",""fil""), """")"),"Mar Roxas sa Leni Robredo Po. https://t.co/h5rlzm8olm")</f>
        <v>Mar Roxas sa Leni Robredo Po. https://t.co/h5rlzm8olm</v>
      </c>
      <c r="C303" s="2">
        <v>4.0</v>
      </c>
      <c r="D303" s="10" t="s">
        <v>606</v>
      </c>
      <c r="F303" s="2">
        <v>0.0</v>
      </c>
      <c r="G303" s="9"/>
    </row>
    <row r="304">
      <c r="A304" s="1" t="s">
        <v>607</v>
      </c>
      <c r="B304" s="7" t="str">
        <f>IFERROR(__xludf.DUMMYFUNCTION("IF(C304=4,GOOGLETRANSLATE(A304, ""en"",""fil""), """")"),"RT @LEXTER_IS_HERE: Paano kahit sino ang maaaring mag -isip ng pagboto sa Mar Roxas ay lampas sa akin. Ang tao ay isang walang kakayahan na pushover na walang katuturan. …")</f>
        <v>RT @LEXTER_IS_HERE: Paano kahit sino ang maaaring mag -isip ng pagboto sa Mar Roxas ay lampas sa akin. Ang tao ay isang walang kakayahan na pushover na walang katuturan. …</v>
      </c>
      <c r="C304" s="2">
        <v>4.0</v>
      </c>
      <c r="D304" s="10" t="s">
        <v>608</v>
      </c>
      <c r="F304" s="2">
        <v>1.0</v>
      </c>
      <c r="G304" s="9"/>
    </row>
    <row r="305">
      <c r="A305" s="1" t="s">
        <v>609</v>
      </c>
      <c r="B305" s="7" t="str">
        <f>IFERROR(__xludf.DUMMYFUNCTION("IF(C305=4,GOOGLETRANSLATE(A305, ""en"",""fil""), """")"),"Mar: Mga kongkretong plano")</f>
        <v>Mar: Mga kongkretong plano</v>
      </c>
      <c r="C305" s="2">
        <v>4.0</v>
      </c>
      <c r="D305" s="10" t="s">
        <v>610</v>
      </c>
      <c r="G305" s="9"/>
    </row>
    <row r="306">
      <c r="A306" s="1" t="s">
        <v>611</v>
      </c>
      <c r="B306" s="7" t="str">
        <f>IFERROR(__xludf.DUMMYFUNCTION("IF(C306=4,GOOGLETRANSLATE(A306, ""en"",""fil""), """")"),"@iamkarendavila Ang iyong pakikipanayam kay Alma Moreno ay isang headstart upang makilala ang aming mga kandidato. Gayunpaman, nais kong marinig din si Nancy Binay!")</f>
        <v>@iamkarendavila Ang iyong pakikipanayam kay Alma Moreno ay isang headstart upang makilala ang aming mga kandidato. Gayunpaman, nais kong marinig din si Nancy Binay!</v>
      </c>
      <c r="C306" s="2">
        <v>4.0</v>
      </c>
      <c r="D306" s="10" t="s">
        <v>612</v>
      </c>
      <c r="F306" s="2">
        <v>0.0</v>
      </c>
      <c r="G306" s="9"/>
    </row>
    <row r="307">
      <c r="A307" s="1" t="s">
        <v>613</v>
      </c>
      <c r="B307" s="7" t="str">
        <f>IFERROR(__xludf.DUMMYFUNCTION("IF(C307=4,GOOGLETRANSLATE(A307, ""en"",""fil""), """")"),"@Juancomph kung paano nakatingin si Binay sa iba pang minamahal na pinuno ng mundo https://t.co/ivwgtkts64 #juancomph")</f>
        <v>@Juancomph kung paano nakatingin si Binay sa iba pang minamahal na pinuno ng mundo https://t.co/ivwgtkts64 #juancomph</v>
      </c>
      <c r="C307" s="2">
        <v>4.0</v>
      </c>
      <c r="D307" s="10" t="s">
        <v>614</v>
      </c>
      <c r="F307" s="2">
        <v>0.0</v>
      </c>
      <c r="G307" s="9"/>
    </row>
    <row r="308">
      <c r="A308" s="1" t="s">
        <v>615</v>
      </c>
      <c r="B308" s="7" t="str">
        <f>IFERROR(__xludf.DUMMYFUNCTION("IF(C308=4,GOOGLETRANSLATE(A308, ""en"",""fil""), """")"),"SWS: Si Binay ay nasa itaas pa rin sa kabila ng pagbagsak ng porsyento; Si Duterte, Poe ay nakatali para sa pangalawang https://t.co/hrdcjp8v3o")</f>
        <v>SWS: Si Binay ay nasa itaas pa rin sa kabila ng pagbagsak ng porsyento; Si Duterte, Poe ay nakatali para sa pangalawang https://t.co/hrdcjp8v3o</v>
      </c>
      <c r="C308" s="2">
        <v>4.0</v>
      </c>
      <c r="D308" s="10" t="s">
        <v>616</v>
      </c>
      <c r="F308" s="2">
        <v>0.0</v>
      </c>
      <c r="G308" s="9"/>
    </row>
    <row r="309">
      <c r="A309" s="1" t="s">
        <v>617</v>
      </c>
      <c r="B309" s="7" t="str">
        <f>IFERROR(__xludf.DUMMYFUNCTION("IF(C309=4,GOOGLETRANSLATE(A309, ""en"",""fil""), """")"),"Si Abby Binay at Monique Lagdameo ay nagtatrabaho ito @manila_bulletin https://t.co/ekpi0eoedx")</f>
        <v>Si Abby Binay at Monique Lagdameo ay nagtatrabaho ito @manila_bulletin https://t.co/ekpi0eoedx</v>
      </c>
      <c r="C309" s="2">
        <v>4.0</v>
      </c>
      <c r="D309" s="10" t="s">
        <v>618</v>
      </c>
      <c r="F309" s="2">
        <v>0.0</v>
      </c>
      <c r="G309" s="9"/>
    </row>
    <row r="310">
      <c r="A310" s="1" t="s">
        <v>619</v>
      </c>
      <c r="B310" s="7" t="str">
        <f>IFERROR(__xludf.DUMMYFUNCTION("IF(C310=4,GOOGLETRANSLATE(A310, ""en"",""fil""), """")"),"Ang komersyal na anti Duterte na iyon? Ito ay isang gasolina na itinapon upang mapanatili ang pagkasunog ng apoy! Panatiliin ang paniniwala. Darating ang pagbabago.")</f>
        <v>Ang komersyal na anti Duterte na iyon? Ito ay isang gasolina na itinapon upang mapanatili ang pagkasunog ng apoy! Panatiliin ang paniniwala. Darating ang pagbabago.</v>
      </c>
      <c r="C310" s="2">
        <v>4.0</v>
      </c>
      <c r="D310" s="10" t="s">
        <v>620</v>
      </c>
      <c r="G310" s="9"/>
    </row>
    <row r="311">
      <c r="A311" s="1" t="s">
        <v>394</v>
      </c>
      <c r="B311" s="7" t="str">
        <f>IFERROR(__xludf.DUMMYFUNCTION("IF(C311=4,GOOGLETRANSLATE(A311, ""en"",""fil""), """")"),"Duterte hanggang sa huli")</f>
        <v>Duterte hanggang sa huli</v>
      </c>
      <c r="C311" s="2">
        <v>4.0</v>
      </c>
      <c r="D311" s="10" t="s">
        <v>395</v>
      </c>
      <c r="F311" s="2">
        <v>0.0</v>
      </c>
      <c r="G311" s="9"/>
    </row>
    <row r="312">
      <c r="A312" s="1" t="s">
        <v>621</v>
      </c>
      <c r="B312" s="7" t="str">
        <f>IFERROR(__xludf.DUMMYFUNCTION("IF(C312=4,GOOGLETRANSLATE(A312, ""en"",""fil""), """")"),"Bise Presidente ng Pilipinas: Hon. Jejomar Binay @ University of Batangas. @ University of Batangas https://t.co/a0atdlqfnl")</f>
        <v>Bise Presidente ng Pilipinas: Hon. Jejomar Binay @ University of Batangas. @ University of Batangas https://t.co/a0atdlqfnl</v>
      </c>
      <c r="C312" s="2">
        <v>4.0</v>
      </c>
      <c r="D312" s="10" t="s">
        <v>622</v>
      </c>
      <c r="F312" s="2">
        <v>0.0</v>
      </c>
      <c r="G312" s="9"/>
    </row>
    <row r="313">
      <c r="A313" s="1" t="s">
        <v>623</v>
      </c>
      <c r="B313" s="7" t="str">
        <f>IFERROR(__xludf.DUMMYFUNCTION("IF(C313=4,GOOGLETRANSLATE(A313, ""en"",""fil""), """")"),"#Beautyandthebestieparade")</f>
        <v>#Beautyandthebestieparade</v>
      </c>
      <c r="C313" s="2">
        <v>4.0</v>
      </c>
      <c r="D313" s="10" t="s">
        <v>624</v>
      </c>
      <c r="F313" s="2">
        <v>1.0</v>
      </c>
      <c r="G313" s="9"/>
    </row>
    <row r="314">
      <c r="A314" s="1" t="s">
        <v>625</v>
      </c>
      <c r="B314" s="7" t="str">
        <f>IFERROR(__xludf.DUMMYFUNCTION("IF(C314=4,GOOGLETRANSLATE(A314, ""en"",""fil""), """")"),"Ang Binay at Roxas ay pareho. Pareho silang tumatakbo hindi para sa publiko ngunit para sa kanilang personal na interes. Nakakahiya. #Voteph2016 @inquirerdotnet")</f>
        <v>Ang Binay at Roxas ay pareho. Pareho silang tumatakbo hindi para sa publiko ngunit para sa kanilang personal na interes. Nakakahiya. #Voteph2016 @inquirerdotnet</v>
      </c>
      <c r="C314" s="2">
        <v>4.0</v>
      </c>
      <c r="D314" s="10" t="s">
        <v>626</v>
      </c>
      <c r="F314" s="2">
        <v>1.0</v>
      </c>
      <c r="G314" s="9"/>
    </row>
    <row r="315">
      <c r="A315" s="1" t="s">
        <v>627</v>
      </c>
      <c r="B315" s="7" t="str">
        <f>IFERROR(__xludf.DUMMYFUNCTION("IF(C315=4,GOOGLETRANSLATE(A315, ""en"",""fil""), """")"),"Ang ad ni Grace Poe ay nagrespeto sa mga kababaihan ay masyadong dramatiko ngunit wala itong sangkap. Anong mga patakaran ang ipinapanukala niyang makatulong na matugunan ang mga isyu ng kababaihan?")</f>
        <v>Ang ad ni Grace Poe ay nagrespeto sa mga kababaihan ay masyadong dramatiko ngunit wala itong sangkap. Anong mga patakaran ang ipinapanukala niyang makatulong na matugunan ang mga isyu ng kababaihan?</v>
      </c>
      <c r="C315" s="2">
        <v>4.0</v>
      </c>
      <c r="D315" s="10" t="s">
        <v>628</v>
      </c>
      <c r="F315" s="2">
        <v>0.0</v>
      </c>
      <c r="G315" s="9"/>
    </row>
    <row r="316">
      <c r="A316" s="1" t="s">
        <v>629</v>
      </c>
      <c r="B316" s="7" t="str">
        <f>IFERROR(__xludf.DUMMYFUNCTION("IF(C316=4,GOOGLETRANSLATE(A316, ""en"",""fil""), """")"),"@Marroxasph na nanalo ng debate na may mga kongkretong plano at amp; Mga Katotohanan..Binay ay naglalaro ito ng ligtas ..@Sengracepoe ay mouting generalities..digong, wala!")</f>
        <v>@Marroxasph na nanalo ng debate na may mga kongkretong plano at amp; Mga Katotohanan..Binay ay naglalaro ito ng ligtas ..@Sengracepoe ay mouting generalities..digong, wala!</v>
      </c>
      <c r="C316" s="2">
        <v>4.0</v>
      </c>
      <c r="D316" s="10" t="s">
        <v>630</v>
      </c>
      <c r="F316" s="2">
        <v>0.0</v>
      </c>
      <c r="G316" s="9"/>
    </row>
    <row r="317">
      <c r="A317" s="1" t="s">
        <v>631</v>
      </c>
      <c r="B317" s="7" t="str">
        <f>IFERROR(__xludf.DUMMYFUNCTION("IF(C317=4,GOOGLETRANSLATE(A317, ""en"",""fil""), """")"),"Muling post:
Mar Roxas, binabalaan ka namin:
Maglaro ng marumi, at maglaro kami ng magaspang.
Maglaro ng patas, at maglaro din kami ng patas.
Gawin ... https://t.co/wyuu7itpxj")</f>
        <v>Muling post:
Mar Roxas, binabalaan ka namin:
Maglaro ng marumi, at maglaro kami ng magaspang.
Maglaro ng patas, at maglaro din kami ng patas.
Gawin ... https://t.co/wyuu7itpxj</v>
      </c>
      <c r="C317" s="2">
        <v>4.0</v>
      </c>
      <c r="D317" s="10" t="s">
        <v>632</v>
      </c>
      <c r="F317" s="2">
        <v>1.0</v>
      </c>
      <c r="G317" s="9"/>
    </row>
    <row r="318">
      <c r="A318" s="1" t="s">
        <v>633</v>
      </c>
      <c r="B318" s="7" t="str">
        <f>IFERROR(__xludf.DUMMYFUNCTION("IF(C318=4,GOOGLETRANSLATE(A318, ""en"",""fil""), """")"),"Mula sa Duterte hanggang Roxas Rising (C) TSM https://t.co/uzthguor7m")</f>
        <v>Mula sa Duterte hanggang Roxas Rising (C) TSM https://t.co/uzthguor7m</v>
      </c>
      <c r="C318" s="2">
        <v>4.0</v>
      </c>
      <c r="D318" s="10" t="s">
        <v>634</v>
      </c>
      <c r="F318" s="2">
        <v>0.0</v>
      </c>
      <c r="G318" s="9"/>
    </row>
    <row r="319">
      <c r="A319" s="1" t="s">
        <v>635</v>
      </c>
      <c r="B319" s="7" t="str">
        <f>IFERROR(__xludf.DUMMYFUNCTION("IF(C319=4,GOOGLETRANSLATE(A319, ""en"",""fil""), """")"),"Alam kong hindi pa ako isang rehistradong botante ngunit ito ay labis! Kumalat ang pls! Hayaang marinig ang iyong boto!")</f>
        <v>Alam kong hindi pa ako isang rehistradong botante ngunit ito ay labis! Kumalat ang pls! Hayaang marinig ang iyong boto!</v>
      </c>
      <c r="C319" s="2">
        <v>4.0</v>
      </c>
      <c r="D319" s="10" t="s">
        <v>636</v>
      </c>
      <c r="G319" s="9"/>
    </row>
    <row r="320">
      <c r="A320" s="1" t="s">
        <v>637</v>
      </c>
      <c r="B320" s="7" t="str">
        <f>IFERROR(__xludf.DUMMYFUNCTION("IF(C320=4,GOOGLETRANSLATE(A320, ""en"",""fil""), """")"),"Duterte hanggang sa wakas https://t.co/7v3iyszvlz")</f>
        <v>Duterte hanggang sa wakas https://t.co/7v3iyszvlz</v>
      </c>
      <c r="C320" s="2">
        <v>4.0</v>
      </c>
      <c r="D320" s="10" t="s">
        <v>638</v>
      </c>
      <c r="F320" s="2">
        <v>0.0</v>
      </c>
      <c r="G320" s="9"/>
    </row>
    <row r="321">
      <c r="A321" s="1" t="s">
        <v>639</v>
      </c>
      <c r="B321" s="7" t="str">
        <f>IFERROR(__xludf.DUMMYFUNCTION("IF(C321=4,GOOGLETRANSLATE(A321, ""en"",""fil""), """")"),"Binay: Ang kabalintunaan ng ekonomiya ay dahil sa hindi epektibo, walang kakayahan na pamahalaan. Kailangan nating magbago ng mahusay na sistema ng logistic para sa mga ekonomiya ng isla")</f>
        <v>Binay: Ang kabalintunaan ng ekonomiya ay dahil sa hindi epektibo, walang kakayahan na pamahalaan. Kailangan nating magbago ng mahusay na sistema ng logistic para sa mga ekonomiya ng isla</v>
      </c>
      <c r="C321" s="2">
        <v>4.0</v>
      </c>
      <c r="D321" s="10" t="s">
        <v>640</v>
      </c>
      <c r="F321" s="2">
        <v>0.0</v>
      </c>
      <c r="G321" s="9"/>
    </row>
    <row r="322">
      <c r="A322" s="1" t="s">
        <v>641</v>
      </c>
      <c r="B322" s="7" t="str">
        <f>IFERROR(__xludf.DUMMYFUNCTION("IF(C322=4,GOOGLETRANSLATE(A322, ""en"",""fil""), """")"),"Ibinahagi ang Post: Pagdating sa VP Binay, nagpapanggap si Taberna na huwag makita ang anumang katibayan (kahit na ang katibayan ay ... https://t.co/ncvoffvdm0")</f>
        <v>Ibinahagi ang Post: Pagdating sa VP Binay, nagpapanggap si Taberna na huwag makita ang anumang katibayan (kahit na ang katibayan ay ... https://t.co/ncvoffvdm0</v>
      </c>
      <c r="C322" s="2">
        <v>4.0</v>
      </c>
      <c r="D322" s="10" t="s">
        <v>642</v>
      </c>
      <c r="F322" s="2">
        <v>0.0</v>
      </c>
      <c r="G322" s="9"/>
    </row>
    <row r="323">
      <c r="A323" s="1" t="s">
        <v>643</v>
      </c>
      <c r="B323" s="7" t="str">
        <f>IFERROR(__xludf.DUMMYFUNCTION("IF(C323=4,GOOGLETRANSLATE(A323, ""en"",""fil""), """")"),"@kennethgaron oo! Dahil inendorso nila ang Mar Roxas mula sa simula na #ABIASCBN")</f>
        <v>@kennethgaron oo! Dahil inendorso nila ang Mar Roxas mula sa simula na #ABIASCBN</v>
      </c>
      <c r="C323" s="2">
        <v>4.0</v>
      </c>
      <c r="D323" s="10" t="s">
        <v>644</v>
      </c>
      <c r="F323" s="2">
        <v>1.0</v>
      </c>
      <c r="G323" s="9"/>
    </row>
    <row r="324">
      <c r="A324" s="1" t="s">
        <v>645</v>
      </c>
      <c r="B324" s="7" t="str">
        <f>IFERROR(__xludf.DUMMYFUNCTION("IF(C324=4,GOOGLETRANSLATE(A324, ""en"",""fil""), """")"),"Sa puntong ito, maaaring kailanganin mong gumawa ng isa pang Mar Roxas, Mar Roxas.")</f>
        <v>Sa puntong ito, maaaring kailanganin mong gumawa ng isa pang Mar Roxas, Mar Roxas.</v>
      </c>
      <c r="C324" s="2">
        <v>4.0</v>
      </c>
      <c r="D324" s="10" t="s">
        <v>646</v>
      </c>
      <c r="F324" s="2">
        <v>0.0</v>
      </c>
      <c r="G324" s="9"/>
    </row>
    <row r="325">
      <c r="A325" s="1" t="s">
        <v>647</v>
      </c>
      <c r="B325" s="7" t="str">
        <f>IFERROR(__xludf.DUMMYFUNCTION("IF(C325=4,GOOGLETRANSLATE(A325, ""en"",""fil""), """")"),"Binibigyang -kahalagahan ni Binay ang mga mahihirap na pamilya.")</f>
        <v>Binibigyang -kahalagahan ni Binay ang mga mahihirap na pamilya.</v>
      </c>
      <c r="C325" s="2">
        <v>4.0</v>
      </c>
      <c r="D325" s="10" t="s">
        <v>648</v>
      </c>
      <c r="G325" s="9"/>
    </row>
    <row r="326">
      <c r="A326" s="1" t="s">
        <v>649</v>
      </c>
      <c r="B326" s="7" t="str">
        <f>IFERROR(__xludf.DUMMYFUNCTION("IF(C326=4,GOOGLETRANSLATE(A326, ""en"",""fil""), """")"),"Ang naisip ko lang ay magiging isang labanan sa pagitan nina Duterte at Miriam para sa numero 1. Si Roxas ang ika -2? Paano? #Halalan2016")</f>
        <v>Ang naisip ko lang ay magiging isang labanan sa pagitan nina Duterte at Miriam para sa numero 1. Si Roxas ang ika -2? Paano? #Halalan2016</v>
      </c>
      <c r="C326" s="2">
        <v>4.0</v>
      </c>
      <c r="D326" s="10" t="s">
        <v>650</v>
      </c>
      <c r="F326" s="2">
        <v>0.0</v>
      </c>
      <c r="G326" s="9"/>
    </row>
    <row r="327">
      <c r="A327" s="1" t="s">
        <v>651</v>
      </c>
      <c r="B327" s="7" t="str">
        <f>IFERROR(__xludf.DUMMYFUNCTION("IF(C327=4,GOOGLETRANSLATE(A327, ""en"",""fil""), """")"),"Ang pic ng aking pangulo ay kinuha kahapon @ opisyal na kampanya ng kickoff ng mar roxas 'sa capiz &amp; amp; ... https://t.co/3phz41umx2")</f>
        <v>Ang pic ng aking pangulo ay kinuha kahapon @ opisyal na kampanya ng kickoff ng mar roxas 'sa capiz &amp; amp; ... https://t.co/3phz41umx2</v>
      </c>
      <c r="C327" s="2">
        <v>4.0</v>
      </c>
      <c r="D327" s="10" t="s">
        <v>652</v>
      </c>
      <c r="F327" s="2">
        <v>0.0</v>
      </c>
      <c r="G327" s="9"/>
    </row>
    <row r="328">
      <c r="A328" s="1" t="s">
        <v>653</v>
      </c>
      <c r="B328" s="7" t="str">
        <f>IFERROR(__xludf.DUMMYFUNCTION("IF(C328=4,GOOGLETRANSLATE(A328, ""en"",""fil""), """")"),"Sinabi ng mga tagapayo ni Poe na higit pa sa isang tugma para sa Binay's Puno https://t.co/i4bzejbdyw")</f>
        <v>Sinabi ng mga tagapayo ni Poe na higit pa sa isang tugma para sa Binay's Puno https://t.co/i4bzejbdyw</v>
      </c>
      <c r="C328" s="2">
        <v>4.0</v>
      </c>
      <c r="D328" s="10" t="s">
        <v>654</v>
      </c>
      <c r="F328" s="2">
        <v>0.0</v>
      </c>
      <c r="G328" s="9"/>
    </row>
    <row r="329">
      <c r="A329" s="1" t="s">
        <v>655</v>
      </c>
      <c r="B329" s="7" t="str">
        <f>IFERROR(__xludf.DUMMYFUNCTION("IF(C329=4,GOOGLETRANSLATE(A329, ""en"",""fil""), """")"),"")</f>
        <v/>
      </c>
      <c r="C329" s="2">
        <v>2.0</v>
      </c>
      <c r="D329" s="10" t="s">
        <v>656</v>
      </c>
      <c r="E329" s="2">
        <v>1.0</v>
      </c>
      <c r="F329" s="2">
        <v>0.0</v>
      </c>
      <c r="G329" s="9"/>
    </row>
    <row r="330">
      <c r="A330" s="1" t="s">
        <v>657</v>
      </c>
      <c r="B330" s="7" t="str">
        <f>IFERROR(__xludf.DUMMYFUNCTION("IF(C330=4,GOOGLETRANSLATE(A330, ""en"",""fil""), """")"),"@Randomtweetsph1 Si Alden ay hindi kailanman nasa listahan. Ayaw ni Mar Roxas ng isang tao na dubsmash para sa kanyang kampanya. Iyon ay may sakit bilang fvck ??")</f>
        <v>@Randomtweetsph1 Si Alden ay hindi kailanman nasa listahan. Ayaw ni Mar Roxas ng isang tao na dubsmash para sa kanyang kampanya. Iyon ay may sakit bilang fvck ??</v>
      </c>
      <c r="C330" s="2">
        <v>4.0</v>
      </c>
      <c r="D330" s="10" t="s">
        <v>658</v>
      </c>
      <c r="F330" s="2">
        <v>1.0</v>
      </c>
      <c r="G330" s="9"/>
    </row>
    <row r="331">
      <c r="A331" s="1" t="s">
        <v>659</v>
      </c>
      <c r="B331" s="7" t="str">
        <f>IFERROR(__xludf.DUMMYFUNCTION("IF(C331=4,GOOGLETRANSLATE(A331, ""en"",""fil""), """")"),"8. Araw -araw na walang hanggan")</f>
        <v>8. Araw -araw na walang hanggan</v>
      </c>
      <c r="C331" s="2">
        <v>4.0</v>
      </c>
      <c r="D331" s="10" t="s">
        <v>660</v>
      </c>
      <c r="G331" s="9"/>
    </row>
    <row r="332">
      <c r="A332" s="1" t="s">
        <v>661</v>
      </c>
      <c r="B332" s="7" t="str">
        <f>IFERROR(__xludf.DUMMYFUNCTION("IF(C332=4,GOOGLETRANSLATE(A332, ""en"",""fil""), """")"),"9. KIMXIOMN 6DAYSTOGO")</f>
        <v>9. KIMXIOMN 6DAYSTOGO</v>
      </c>
      <c r="C332" s="2">
        <v>4.0</v>
      </c>
      <c r="D332" s="10" t="s">
        <v>662</v>
      </c>
      <c r="G332" s="9"/>
    </row>
    <row r="333">
      <c r="A333" s="1" t="s">
        <v>663</v>
      </c>
      <c r="B333" s="7" t="str">
        <f>IFERROR(__xludf.DUMMYFUNCTION("IF(C333=4,GOOGLETRANSLATE(A333, ""en"",""fil""), """")"),"Breaking: Mar Roxas kay Grace Poe: Talk tayo https://t.co/tf9r527xkq #phvote https://t.co/lbhxhbzwab")</f>
        <v>Breaking: Mar Roxas kay Grace Poe: Talk tayo https://t.co/tf9r527xkq #phvote https://t.co/lbhxhbzwab</v>
      </c>
      <c r="C333" s="2">
        <v>4.0</v>
      </c>
      <c r="D333" s="10" t="s">
        <v>664</v>
      </c>
      <c r="F333" s="2">
        <v>0.0</v>
      </c>
      <c r="G333" s="9"/>
    </row>
    <row r="334">
      <c r="A334" s="1" t="s">
        <v>665</v>
      </c>
      <c r="B334" s="7" t="str">
        <f>IFERROR(__xludf.DUMMYFUNCTION("IF(C334=4,GOOGLETRANSLATE(A334, ""en"",""fil""), """")"),"Alinman sa #simiriamaksagot o Pangulong Duterte")</f>
        <v>Alinman sa #simiriamaksagot o Pangulong Duterte</v>
      </c>
      <c r="C334" s="2">
        <v>4.0</v>
      </c>
      <c r="D334" s="10" t="s">
        <v>666</v>
      </c>
      <c r="G334" s="9"/>
    </row>
    <row r="335">
      <c r="A335" s="1" t="s">
        <v>667</v>
      </c>
      <c r="B335" s="7" t="str">
        <f>IFERROR(__xludf.DUMMYFUNCTION("IF(C335=4,GOOGLETRANSLATE(A335, ""en"",""fil""), """")"),"@Thetigermudra Ano ang kwento abt remulla-binay?")</f>
        <v>@Thetigermudra Ano ang kwento abt remulla-binay?</v>
      </c>
      <c r="C335" s="2">
        <v>4.0</v>
      </c>
      <c r="D335" s="10" t="s">
        <v>668</v>
      </c>
      <c r="F335" s="2">
        <v>0.0</v>
      </c>
      <c r="G335" s="9"/>
    </row>
    <row r="336">
      <c r="A336" s="1" t="s">
        <v>669</v>
      </c>
      <c r="B336" s="7" t="str">
        <f>IFERROR(__xludf.DUMMYFUNCTION("IF(C336=4,GOOGLETRANSLATE(A336, ""en"",""fil""), """")"),"06-02-15
Ngayon, Sen. Poe Versus Sen. Binay!
Ang mga opisyal ng Pilipinas ay hindi kailanman gumagana sa pagkakaisa: http://t.co/uweubxo5p4")</f>
        <v>06-02-15
Ngayon, Sen. Poe Versus Sen. Binay!
Ang mga opisyal ng Pilipinas ay hindi kailanman gumagana sa pagkakaisa: http://t.co/uweubxo5p4</v>
      </c>
      <c r="C336" s="2">
        <v>4.0</v>
      </c>
      <c r="D336" s="10" t="s">
        <v>670</v>
      </c>
      <c r="F336" s="2">
        <v>0.0</v>
      </c>
      <c r="G336" s="9"/>
    </row>
    <row r="337">
      <c r="A337" s="1" t="s">
        <v>671</v>
      </c>
      <c r="B337" s="7" t="str">
        <f>IFERROR(__xludf.DUMMYFUNCTION("IF(C337=4,GOOGLETRANSLATE(A337, ""en"",""fil""), """")"),"Binay: Ang mga rosas ay pula, asul ang mga violets. Ako ay itim.
Hahahahahahahha")</f>
        <v>Binay: Ang mga rosas ay pula, asul ang mga violets. Ako ay itim.
Hahahahahahahha</v>
      </c>
      <c r="C337" s="2">
        <v>4.0</v>
      </c>
      <c r="D337" s="10" t="s">
        <v>672</v>
      </c>
      <c r="F337" s="2">
        <v>1.0</v>
      </c>
      <c r="G337" s="9"/>
    </row>
    <row r="338">
      <c r="A338" s="1" t="s">
        <v>673</v>
      </c>
      <c r="B338" s="7" t="str">
        <f>IFERROR(__xludf.DUMMYFUNCTION("IF(C338=4,GOOGLETRANSLATE(A338, ""en"",""fil""), """")"),"Walang poot Kay Poe at Duterte. Sa huli, tungkulin ng bawat Pilipino na magkaisa sa likod ng bagong pamahalaan.")</f>
        <v>Walang poot Kay Poe at Duterte. Sa huli, tungkulin ng bawat Pilipino na magkaisa sa likod ng bagong pamahalaan.</v>
      </c>
      <c r="C338" s="2">
        <v>4.0</v>
      </c>
      <c r="D338" s="10" t="s">
        <v>674</v>
      </c>
      <c r="F338" s="2">
        <v>1.0</v>
      </c>
      <c r="G338" s="9"/>
    </row>
    <row r="339">
      <c r="A339" s="1" t="s">
        <v>675</v>
      </c>
      <c r="B339" s="7" t="str">
        <f>IFERROR(__xludf.DUMMYFUNCTION("IF(C339=4,GOOGLETRANSLATE(A339, ""en"",""fil""), """")"),"Binay: 'endo' hindi pinapayagan sa ilalim ng batas i @mjcayabyabinq #voteph2016 #pilipinasdebates2016 https://t.co/wyqofooBgw")</f>
        <v>Binay: 'endo' hindi pinapayagan sa ilalim ng batas i @mjcayabyabinq #voteph2016 #pilipinasdebates2016 https://t.co/wyqofooBgw</v>
      </c>
      <c r="C339" s="2">
        <v>4.0</v>
      </c>
      <c r="D339" s="10" t="s">
        <v>676</v>
      </c>
      <c r="F339" s="2">
        <v>0.0</v>
      </c>
      <c r="G339" s="9"/>
    </row>
    <row r="340">
      <c r="A340" s="1" t="s">
        <v>677</v>
      </c>
      <c r="B340" s="7" t="str">
        <f>IFERROR(__xludf.DUMMYFUNCTION("IF(C340=4,GOOGLETRANSLATE(A340, ""en"",""fil""), """")"),"RT @arvinyana: Isipin kung ano ang maaaring mag -wreak ng #binay - #marcos administration ay maaaring mag -wreak")</f>
        <v>RT @arvinyana: Isipin kung ano ang maaaring mag -wreak ng #binay - #marcos administration ay maaaring mag -wreak</v>
      </c>
      <c r="C340" s="2">
        <v>4.0</v>
      </c>
      <c r="D340" s="10" t="s">
        <v>678</v>
      </c>
      <c r="G340" s="9"/>
    </row>
    <row r="341">
      <c r="A341" s="1" t="s">
        <v>679</v>
      </c>
      <c r="B341" s="7" t="str">
        <f>IFERROR(__xludf.DUMMYFUNCTION("IF(C341=4,GOOGLETRANSLATE(A341, ""en"",""fil""), """")"),"Sino ang natatakot sa #2016? https://t.co/a4mjswxtes")</f>
        <v>Sino ang natatakot sa #2016? https://t.co/a4mjswxtes</v>
      </c>
      <c r="C341" s="2">
        <v>4.0</v>
      </c>
      <c r="D341" s="10" t="s">
        <v>680</v>
      </c>
      <c r="G341" s="9"/>
    </row>
    <row r="342">
      <c r="A342" s="1" t="s">
        <v>681</v>
      </c>
      <c r="B342" s="7" t="str">
        <f>IFERROR(__xludf.DUMMYFUNCTION("IF(C342=4,GOOGLETRANSLATE(A342, ""en"",""fil""), """")"),"Seryoso bagaman, ano ang maligaya sa Pilipinas kung mayroon tayong Manny Pacquiao, Alma Moreno at ang Binays sa ating Senado? SMH ...")</f>
        <v>Seryoso bagaman, ano ang maligaya sa Pilipinas kung mayroon tayong Manny Pacquiao, Alma Moreno at ang Binays sa ating Senado? SMH ...</v>
      </c>
      <c r="C342" s="2">
        <v>4.0</v>
      </c>
      <c r="D342" s="10" t="s">
        <v>682</v>
      </c>
      <c r="F342" s="2">
        <v>1.0</v>
      </c>
      <c r="G342" s="9"/>
    </row>
    <row r="343">
      <c r="A343" s="1" t="s">
        <v>683</v>
      </c>
      <c r="B343" s="7" t="str">
        <f>IFERROR(__xludf.DUMMYFUNCTION("IF(C343=4,GOOGLETRANSLATE(A343, ""en"",""fil""), """")"),"Inaprubahan ni Duterte ang pag -bid ng pangulo ni Miriam, sinabi na hindi niya tatanggapin si Mar https://t.co/riljkffn63")</f>
        <v>Inaprubahan ni Duterte ang pag -bid ng pangulo ni Miriam, sinabi na hindi niya tatanggapin si Mar https://t.co/riljkffn63</v>
      </c>
      <c r="C343" s="2">
        <v>4.0</v>
      </c>
      <c r="D343" s="10" t="s">
        <v>684</v>
      </c>
      <c r="F343" s="2">
        <v>0.0</v>
      </c>
      <c r="G343" s="9"/>
    </row>
    <row r="344">
      <c r="A344" s="1" t="s">
        <v>685</v>
      </c>
      <c r="B344" s="7" t="str">
        <f>IFERROR(__xludf.DUMMYFUNCTION("IF(C344=4,GOOGLETRANSLATE(A344, ""en"",""fil""), """")"),"RT @kadssubic__: Daniel Padilla at Mar Roxas © https://t.co/czvq0mn3py #psypagyanig https://t.co/u0d0w23s85")</f>
        <v>RT @kadssubic__: Daniel Padilla at Mar Roxas © https://t.co/czvq0mn3py #psypagyanig https://t.co/u0d0w23s85</v>
      </c>
      <c r="C344" s="2">
        <v>4.0</v>
      </c>
      <c r="D344" s="10" t="s">
        <v>686</v>
      </c>
      <c r="F344" s="2">
        <v>0.0</v>
      </c>
      <c r="G344" s="9"/>
    </row>
    <row r="345">
      <c r="A345" s="1" t="s">
        <v>687</v>
      </c>
      <c r="B345" s="7" t="str">
        <f>IFERROR(__xludf.DUMMYFUNCTION("IF(C345=4,GOOGLETRANSLATE(A345, ""en"",""fil""), """")"),"Binay Doubts Gov na Handa sa Pagkawala ng Mga Trabaho sa Bukid Dahil sa El Niño https://t.co/kilfxxuvrm | @Ygonzalesinq https://t.co/of2tyr86tn")</f>
        <v>Binay Doubts Gov na Handa sa Pagkawala ng Mga Trabaho sa Bukid Dahil sa El Niño https://t.co/kilfxxuvrm | @Ygonzalesinq https://t.co/of2tyr86tn</v>
      </c>
      <c r="C345" s="2">
        <v>4.0</v>
      </c>
      <c r="D345" s="10" t="s">
        <v>688</v>
      </c>
      <c r="F345" s="2">
        <v>0.0</v>
      </c>
      <c r="G345" s="9"/>
    </row>
    <row r="346">
      <c r="A346" s="1" t="s">
        <v>689</v>
      </c>
      <c r="B346" s="7" t="str">
        <f>IFERROR(__xludf.DUMMYFUNCTION("IF(C346=4,GOOGLETRANSLATE(A346, ""en"",""fil""), """")"),"Nawa ang memorya ng iyong sakripisyo ay hindi kailanman malayo sa aking isipan.")</f>
        <v>Nawa ang memorya ng iyong sakripisyo ay hindi kailanman malayo sa aking isipan.</v>
      </c>
      <c r="C346" s="2">
        <v>4.0</v>
      </c>
      <c r="D346" s="10" t="s">
        <v>690</v>
      </c>
      <c r="G346" s="9"/>
    </row>
    <row r="347">
      <c r="A347" s="1" t="s">
        <v>691</v>
      </c>
      <c r="B347" s="7" t="str">
        <f>IFERROR(__xludf.DUMMYFUNCTION("IF(C347=4,GOOGLETRANSLATE(A347, ""en"",""fil""), """")"),"1/2 Trillanes: Kung naniniwala ang pamilyang Binay na maaari akong matakot at banta mula sa paglantad sa kanila, hindi sila nagkakamali. @Untvlife")</f>
        <v>1/2 Trillanes: Kung naniniwala ang pamilyang Binay na maaari akong matakot at banta mula sa paglantad sa kanila, hindi sila nagkakamali. @Untvlife</v>
      </c>
      <c r="C347" s="2">
        <v>4.0</v>
      </c>
      <c r="D347" s="10" t="s">
        <v>692</v>
      </c>
      <c r="F347" s="2">
        <v>0.0</v>
      </c>
      <c r="G347" s="9"/>
    </row>
    <row r="348">
      <c r="A348" s="1" t="s">
        <v>693</v>
      </c>
      <c r="B348" s="7" t="str">
        <f>IFERROR(__xludf.DUMMYFUNCTION("IF(C348=4,GOOGLETRANSLATE(A348, ""en"",""fil""), """")"),"Ang Pamantayan: Ang pangalan ng Mar Roxas ay umatras mula sa lahi ng pangulo na nagsasabing gusto lamang niya ang ilang pansin at amp; tulong.")</f>
        <v>Ang Pamantayan: Ang pangalan ng Mar Roxas ay umatras mula sa lahi ng pangulo na nagsasabing gusto lamang niya ang ilang pansin at amp; tulong.</v>
      </c>
      <c r="C348" s="2">
        <v>4.0</v>
      </c>
      <c r="D348" s="10" t="s">
        <v>694</v>
      </c>
      <c r="F348" s="2">
        <v>0.0</v>
      </c>
      <c r="G348" s="9"/>
    </row>
    <row r="349">
      <c r="A349" s="1" t="s">
        <v>695</v>
      </c>
      <c r="B349" s="7" t="str">
        <f>IFERROR(__xludf.DUMMYFUNCTION("IF(C349=4,GOOGLETRANSLATE(A349, ""en"",""fil""), """")"),"Bago ang taong ito na may isang bibig ng asno na nagngangalang Mar Roxas na hakbang sa eksena, natagpuan ko na ang dilaw bilang isang kakila -kilabot na kulay. #AyAWSADILAW")</f>
        <v>Bago ang taong ito na may isang bibig ng asno na nagngangalang Mar Roxas na hakbang sa eksena, natagpuan ko na ang dilaw bilang isang kakila -kilabot na kulay. #AyAWSADILAW</v>
      </c>
      <c r="C349" s="2">
        <v>4.0</v>
      </c>
      <c r="D349" s="10" t="s">
        <v>696</v>
      </c>
      <c r="F349" s="2">
        <v>1.0</v>
      </c>
      <c r="G349" s="9"/>
    </row>
    <row r="350">
      <c r="A350" s="1" t="s">
        <v>697</v>
      </c>
      <c r="B350" s="7" t="str">
        <f>IFERROR(__xludf.DUMMYFUNCTION("IF(C350=4,GOOGLETRANSLATE(A350, ""en"",""fil""), """")"),"Kapag si Binay ay nagsasalita sa harap ng Makati Business Club I bet ITO ay magiging ... AWKWAAARDD ...")</f>
        <v>Kapag si Binay ay nagsasalita sa harap ng Makati Business Club I bet ITO ay magiging ... AWKWAAARDD ...</v>
      </c>
      <c r="C350" s="2">
        <v>4.0</v>
      </c>
      <c r="D350" s="10" t="s">
        <v>698</v>
      </c>
      <c r="F350" s="2">
        <v>0.0</v>
      </c>
      <c r="G350" s="9"/>
    </row>
    <row r="351">
      <c r="A351" s="1" t="s">
        <v>699</v>
      </c>
      <c r="B351" s="7" t="str">
        <f>IFERROR(__xludf.DUMMYFUNCTION("IF(C351=4,GOOGLETRANSLATE(A351, ""en"",""fil""), """")"),"Roxas kay Poe? Bakit hindi binay o santiago? Ito ay dahil si Poe ay para sa mga Yellowretards din. C'mon. Halata. #AyAWSADILAW #Bongbong4vp ??????")</f>
        <v>Roxas kay Poe? Bakit hindi binay o santiago? Ito ay dahil si Poe ay para sa mga Yellowretards din. C'mon. Halata. #AyAWSADILAW #Bongbong4vp ??????</v>
      </c>
      <c r="C351" s="2">
        <v>4.0</v>
      </c>
      <c r="D351" s="10" t="s">
        <v>700</v>
      </c>
      <c r="F351" s="2">
        <v>1.0</v>
      </c>
      <c r="G351" s="9"/>
    </row>
    <row r="352">
      <c r="A352" s="1" t="s">
        <v>701</v>
      </c>
      <c r="B352" s="7" t="str">
        <f>IFERROR(__xludf.DUMMYFUNCTION("IF(C352=4,GOOGLETRANSLATE(A352, ""en"",""fil""), """")"),"Hiniling ng SC na alisin ang VP Binay bilang Pangulo ng Boy Scout | https://t.co/tgjfxoa5oz")</f>
        <v>Hiniling ng SC na alisin ang VP Binay bilang Pangulo ng Boy Scout | https://t.co/tgjfxoa5oz</v>
      </c>
      <c r="C352" s="2">
        <v>4.0</v>
      </c>
      <c r="D352" s="10" t="s">
        <v>702</v>
      </c>
      <c r="F352" s="2">
        <v>0.0</v>
      </c>
      <c r="G352" s="9"/>
    </row>
    <row r="353">
      <c r="A353" s="1" t="s">
        <v>703</v>
      </c>
      <c r="B353" s="7" t="str">
        <f>IFERROR(__xludf.DUMMYFUNCTION("IF(C353=4,GOOGLETRANSLATE(A353, ""en"",""fil""), """")"),"Alan Peter Cayetano noong Biyernes ay inakusahan si Malacañang at ang mga kampo ng mga kandidato ng pangulo na si Manuel ""Mar"" Roxas ... https://t.co/blab37uatt")</f>
        <v>Alan Peter Cayetano noong Biyernes ay inakusahan si Malacañang at ang mga kampo ng mga kandidato ng pangulo na si Manuel "Mar" Roxas ... https://t.co/blab37uatt</v>
      </c>
      <c r="C353" s="2">
        <v>4.0</v>
      </c>
      <c r="D353" s="10" t="s">
        <v>704</v>
      </c>
      <c r="F353" s="2">
        <v>0.0</v>
      </c>
      <c r="G353" s="9"/>
    </row>
    <row r="354">
      <c r="A354" s="1" t="s">
        <v>705</v>
      </c>
      <c r="B354" s="7" t="str">
        <f>IFERROR(__xludf.DUMMYFUNCTION("IF(C354=4,GOOGLETRANSLATE(A354, ""en"",""fil""), """")"),"Malinaw na nasaktan si Karen ni VP Binay. #PilipinasDebates2016 #DuterteForpResident")</f>
        <v>Malinaw na nasaktan si Karen ni VP Binay. #PilipinasDebates2016 #DuterteForpResident</v>
      </c>
      <c r="C354" s="2">
        <v>4.0</v>
      </c>
      <c r="D354" s="10" t="s">
        <v>706</v>
      </c>
      <c r="F354" s="2">
        <v>0.0</v>
      </c>
      <c r="G354" s="9"/>
    </row>
    <row r="355">
      <c r="A355" s="1" t="s">
        <v>707</v>
      </c>
      <c r="B355" s="7" t="str">
        <f>IFERROR(__xludf.DUMMYFUNCTION("IF(C355=4,GOOGLETRANSLATE(A355, ""en"",""fil""), """")"),"#Onlybinayagainstrape")</f>
        <v>#Onlybinayagainstrape</v>
      </c>
      <c r="C355" s="2">
        <v>4.0</v>
      </c>
      <c r="D355" s="10" t="s">
        <v>708</v>
      </c>
      <c r="G355" s="9"/>
    </row>
    <row r="356">
      <c r="A356" s="1" t="s">
        <v>709</v>
      </c>
      <c r="B356" s="7" t="str">
        <f>IFERROR(__xludf.DUMMYFUNCTION("IF(C356=4,GOOGLETRANSLATE(A356, ""en"",""fil""), """")"),"Binay Prowomen")</f>
        <v>Binay Prowomen</v>
      </c>
      <c r="C356" s="2">
        <v>4.0</v>
      </c>
      <c r="D356" s="10" t="s">
        <v>710</v>
      </c>
      <c r="F356" s="2">
        <v>1.0</v>
      </c>
      <c r="G356" s="9"/>
    </row>
    <row r="357">
      <c r="A357" s="1" t="s">
        <v>711</v>
      </c>
      <c r="B357" s="7" t="str">
        <f>IFERROR(__xludf.DUMMYFUNCTION("IF(C357=4,GOOGLETRANSLATE(A357, ""en"",""fil""), """")"),"Kahit na para sa defensor, Duterte, Mar, o Poe, lahat tayo ay maaaring sumang -ayon na si Binay ay tae. #PilipinasDebates2016")</f>
        <v>Kahit na para sa defensor, Duterte, Mar, o Poe, lahat tayo ay maaaring sumang -ayon na si Binay ay tae. #PilipinasDebates2016</v>
      </c>
      <c r="C357" s="2">
        <v>4.0</v>
      </c>
      <c r="D357" s="10" t="s">
        <v>712</v>
      </c>
      <c r="F357" s="2">
        <v>1.0</v>
      </c>
      <c r="G357" s="9"/>
    </row>
    <row r="358">
      <c r="A358" s="1" t="s">
        <v>713</v>
      </c>
      <c r="B358" s="7" t="str">
        <f>IFERROR(__xludf.DUMMYFUNCTION("IF(C358=4,GOOGLETRANSLATE(A358, ""en"",""fil""), """")"),"RT @guineBearpaul: #Rememberingyolanda ay napagtanto sa akin kung paano ang pekeng Mar Roxas.")</f>
        <v>RT @guineBearpaul: #Rememberingyolanda ay napagtanto sa akin kung paano ang pekeng Mar Roxas.</v>
      </c>
      <c r="C358" s="2">
        <v>4.0</v>
      </c>
      <c r="D358" s="10" t="s">
        <v>714</v>
      </c>
      <c r="F358" s="2">
        <v>1.0</v>
      </c>
      <c r="G358" s="9"/>
    </row>
    <row r="359">
      <c r="A359" s="1" t="s">
        <v>715</v>
      </c>
      <c r="B359" s="7" t="str">
        <f>IFERROR(__xludf.DUMMYFUNCTION("IF(C359=4,GOOGLETRANSLATE(A359, ""en"",""fil""), """")"),"Sinusuportahan ni Senador Enrile si Binay 2016 Presidential Bid, sinabi niya na tiwala siya sa tagumpay ni Binay | Helenmflores")</f>
        <v>Sinusuportahan ni Senador Enrile si Binay 2016 Presidential Bid, sinabi niya na tiwala siya sa tagumpay ni Binay | Helenmflores</v>
      </c>
      <c r="C359" s="2">
        <v>4.0</v>
      </c>
      <c r="D359" s="10" t="s">
        <v>716</v>
      </c>
      <c r="F359" s="2">
        <v>0.0</v>
      </c>
      <c r="G359" s="9"/>
    </row>
    <row r="360">
      <c r="A360" s="1" t="s">
        <v>717</v>
      </c>
      <c r="B360" s="7" t="str">
        <f>IFERROR(__xludf.DUMMYFUNCTION("IF(C360=4,GOOGLETRANSLATE(A360, ""en"",""fil""), """")"),"Matapang na paglipat ni Mar Roxas upang magpakita sa Senado kahit na alam niya na ang isyu ay pampulitika na motivation at naglalayong siraan siya.")</f>
        <v>Matapang na paglipat ni Mar Roxas upang magpakita sa Senado kahit na alam niya na ang isyu ay pampulitika na motivation at naglalayong siraan siya.</v>
      </c>
      <c r="C360" s="2">
        <v>4.0</v>
      </c>
      <c r="D360" s="10" t="s">
        <v>718</v>
      </c>
      <c r="F360" s="2">
        <v>0.0</v>
      </c>
      <c r="G360" s="9"/>
    </row>
    <row r="361">
      <c r="A361" s="1" t="s">
        <v>719</v>
      </c>
      <c r="B361" s="7" t="str">
        <f>IFERROR(__xludf.DUMMYFUNCTION("IF(C361=4,GOOGLETRANSLATE(A361, ""en"",""fil""), """")"),"Kasama ang aming Bise Presidente Jejomar Binay .. https://t.co/av9avzgfak")</f>
        <v>Kasama ang aming Bise Presidente Jejomar Binay .. https://t.co/av9avzgfak</v>
      </c>
      <c r="C361" s="2">
        <v>4.0</v>
      </c>
      <c r="D361" s="10" t="s">
        <v>720</v>
      </c>
      <c r="F361" s="2">
        <v>0.0</v>
      </c>
      <c r="G361" s="9"/>
    </row>
    <row r="362">
      <c r="A362" s="1" t="s">
        <v>721</v>
      </c>
      <c r="B362" s="7" t="str">
        <f>IFERROR(__xludf.DUMMYFUNCTION("IF(C362=4,GOOGLETRANSLATE(A362, ""en"",""fil""), """")"),"Nakakainis ang ad na pampulitika ni Binay ??")</f>
        <v>Nakakainis ang ad na pampulitika ni Binay ??</v>
      </c>
      <c r="C362" s="2">
        <v>4.0</v>
      </c>
      <c r="D362" s="10" t="s">
        <v>722</v>
      </c>
      <c r="F362" s="2">
        <v>1.0</v>
      </c>
      <c r="G362" s="9"/>
    </row>
    <row r="363">
      <c r="A363" s="1" t="s">
        <v>723</v>
      </c>
      <c r="B363" s="7" t="str">
        <f>IFERROR(__xludf.DUMMYFUNCTION("IF(C363=4,GOOGLETRANSLATE(A363, ""en"",""fil""), """")"),"Binay lang :)")</f>
        <v>Binay lang :)</v>
      </c>
      <c r="C363" s="2">
        <v>4.0</v>
      </c>
      <c r="D363" s="10" t="s">
        <v>724</v>
      </c>
      <c r="F363" s="2">
        <v>0.0</v>
      </c>
      <c r="G363" s="9"/>
    </row>
    <row r="364">
      <c r="A364" s="1" t="s">
        <v>725</v>
      </c>
      <c r="B364" s="7" t="str">
        <f>IFERROR(__xludf.DUMMYFUNCTION("IF(C364=4,GOOGLETRANSLATE(A364, ""en"",""fil""), """")"),"@kevinyapjoco plus, inilatag ni Binay ang saligan ng mga taon na ang nakalilipas. Si Thing ay, kasama ang makinarya ng govt sa likod ng Mar, kailangan niyang pag -aralan ang ginagawa ni Binay.")</f>
        <v>@kevinyapjoco plus, inilatag ni Binay ang saligan ng mga taon na ang nakalilipas. Si Thing ay, kasama ang makinarya ng govt sa likod ng Mar, kailangan niyang pag -aralan ang ginagawa ni Binay.</v>
      </c>
      <c r="C364" s="2">
        <v>4.0</v>
      </c>
      <c r="D364" s="10" t="s">
        <v>726</v>
      </c>
      <c r="F364" s="2">
        <v>0.0</v>
      </c>
      <c r="G364" s="9"/>
    </row>
    <row r="365">
      <c r="A365" s="1" t="s">
        <v>727</v>
      </c>
      <c r="B365" s="7" t="str">
        <f>IFERROR(__xludf.DUMMYFUNCTION("IF(C365=4,GOOGLETRANSLATE(A365, ""en"",""fil""), """")"),"Binay, Poe, Santiago no -show sa debate ng Pangulo sa Cebu - Basahin: https://t.co/Uawbfnlylp #befullyInformed")</f>
        <v>Binay, Poe, Santiago no -show sa debate ng Pangulo sa Cebu - Basahin: https://t.co/Uawbfnlylp #befullyInformed</v>
      </c>
      <c r="C365" s="2">
        <v>4.0</v>
      </c>
      <c r="D365" s="10" t="s">
        <v>728</v>
      </c>
      <c r="F365" s="2">
        <v>0.0</v>
      </c>
      <c r="G365" s="9"/>
    </row>
    <row r="366">
      <c r="A366" s="1" t="s">
        <v>729</v>
      </c>
      <c r="B366" s="7" t="str">
        <f>IFERROR(__xludf.DUMMYFUNCTION("IF(C366=4,GOOGLETRANSLATE(A366, ""en"",""fil""), """")"),"Binay hindi bahagi ng Welcome Party para sa APEC Summit | https://t.co/Sieeowedn8 https://t.co/2r5ug9jh44")</f>
        <v>Binay hindi bahagi ng Welcome Party para sa APEC Summit | https://t.co/Sieeowedn8 https://t.co/2r5ug9jh44</v>
      </c>
      <c r="C366" s="2">
        <v>4.0</v>
      </c>
      <c r="D366" s="10" t="s">
        <v>730</v>
      </c>
      <c r="F366" s="2">
        <v>0.0</v>
      </c>
      <c r="G366" s="9"/>
    </row>
    <row r="367">
      <c r="A367" s="1" t="s">
        <v>731</v>
      </c>
      <c r="B367" s="7" t="str">
        <f>IFERROR(__xludf.DUMMYFUNCTION("IF(C367=4,GOOGLETRANSLATE(A367, ""en"",""fil""), """")"),"Ang mga ad na Mar Roxas TV na ito ay nakakainis")</f>
        <v>Ang mga ad na Mar Roxas TV na ito ay nakakainis</v>
      </c>
      <c r="C367" s="2">
        <v>4.0</v>
      </c>
      <c r="D367" s="10" t="s">
        <v>732</v>
      </c>
      <c r="F367" s="2">
        <v>1.0</v>
      </c>
      <c r="G367" s="9"/>
    </row>
    <row r="368">
      <c r="A368" s="1" t="s">
        <v>733</v>
      </c>
      <c r="B368" s="7" t="str">
        <f>IFERROR(__xludf.DUMMYFUNCTION("IF(C368=4,GOOGLETRANSLATE(A368, ""en"",""fil""), """")"),"Salamat sa anti-Duterte para sa muling pagsasama-sama, sa oras na ito kami ay mas malakas at mas solid. Walang sinuman ang maaaring mag -drag sa amin.?
Duterte hanggang sa huli")</f>
        <v>Salamat sa anti-Duterte para sa muling pagsasama-sama, sa oras na ito kami ay mas malakas at mas solid. Walang sinuman ang maaaring mag -drag sa amin.?
Duterte hanggang sa huli</v>
      </c>
      <c r="C368" s="2">
        <v>4.0</v>
      </c>
      <c r="D368" s="10" t="s">
        <v>734</v>
      </c>
      <c r="F368" s="2">
        <v>0.0</v>
      </c>
      <c r="G368" s="9"/>
    </row>
    <row r="369">
      <c r="A369" s="1" t="s">
        <v>735</v>
      </c>
      <c r="B369" s="7" t="str">
        <f>IFERROR(__xludf.DUMMYFUNCTION("IF(C369=4,GOOGLETRANSLATE(A369, ""en"",""fil""), """")"),"Ang kampo ni Roxas ay dapat ihinto ang pag -mud ng Duterte. Tumutok sa halip na patunayan sa amin kung paano ""mahusay"" na inaangkin mong maging. #Desperate #Pathetic #Trapo")</f>
        <v>Ang kampo ni Roxas ay dapat ihinto ang pag -mud ng Duterte. Tumutok sa halip na patunayan sa amin kung paano "mahusay" na inaangkin mong maging. #Desperate #Pathetic #Trapo</v>
      </c>
      <c r="C369" s="2">
        <v>4.0</v>
      </c>
      <c r="D369" s="10" t="s">
        <v>736</v>
      </c>
      <c r="F369" s="2">
        <v>1.0</v>
      </c>
      <c r="G369" s="9"/>
    </row>
    <row r="370">
      <c r="A370" s="1" t="s">
        <v>737</v>
      </c>
      <c r="B370" s="7" t="str">
        <f>IFERROR(__xludf.DUMMYFUNCTION("IF(C370=4,GOOGLETRANSLATE(A370, ""en"",""fil""), """")"),"Hindi na kailangan para sa Binay na maghanda para sa debate ng Cebu - Una https://t.co/sojgyw23m1 #Voteph2016")</f>
        <v>Hindi na kailangan para sa Binay na maghanda para sa debate ng Cebu - Una https://t.co/sojgyw23m1 #Voteph2016</v>
      </c>
      <c r="C370" s="2">
        <v>4.0</v>
      </c>
      <c r="D370" s="10" t="s">
        <v>738</v>
      </c>
      <c r="F370" s="2">
        <v>0.0</v>
      </c>
      <c r="G370" s="9"/>
    </row>
    <row r="371">
      <c r="A371" s="1" t="s">
        <v>739</v>
      </c>
      <c r="B371" s="7" t="str">
        <f>IFERROR(__xludf.DUMMYFUNCTION("IF(C371=4,GOOGLETRANSLATE(A371, ""en"",""fil""), """")"),"Ang ilang mga ppol spin things2make thmself ay mukhang mabuti kung ano talaga ang nangyari sa pagitan nina Alfred Romualdez, Mar Roxas at Yolanda? https://t.co/nhzesqpow2")</f>
        <v>Ang ilang mga ppol spin things2make thmself ay mukhang mabuti kung ano talaga ang nangyari sa pagitan nina Alfred Romualdez, Mar Roxas at Yolanda? https://t.co/nhzesqpow2</v>
      </c>
      <c r="C371" s="2">
        <v>4.0</v>
      </c>
      <c r="D371" s="10" t="s">
        <v>740</v>
      </c>
      <c r="F371" s="2">
        <v>0.0</v>
      </c>
      <c r="G371" s="9"/>
    </row>
    <row r="372">
      <c r="A372" s="1" t="s">
        <v>741</v>
      </c>
      <c r="B372" s="7" t="str">
        <f>IFERROR(__xludf.DUMMYFUNCTION("IF(C372=4,GOOGLETRANSLATE(A372, ""en"",""fil""), """")"),"Hindi ako pro-marcos ngunit kung minsan ay nagtataka ako kung bakit isinara ni Marcos ang ABS-CBN? A: Coz ng kanilang manipulative/maling media. Duterte hanggang sa huli")</f>
        <v>Hindi ako pro-marcos ngunit kung minsan ay nagtataka ako kung bakit isinara ni Marcos ang ABS-CBN? A: Coz ng kanilang manipulative/maling media. Duterte hanggang sa huli</v>
      </c>
      <c r="C372" s="2">
        <v>4.0</v>
      </c>
      <c r="D372" s="10" t="s">
        <v>742</v>
      </c>
      <c r="F372" s="2">
        <v>1.0</v>
      </c>
      <c r="G372" s="9"/>
    </row>
    <row r="373">
      <c r="A373" s="1" t="s">
        <v>743</v>
      </c>
      <c r="B373" s="7" t="str">
        <f>IFERROR(__xludf.DUMMYFUNCTION("IF(C373=4,GOOGLETRANSLATE(A373, ""en"",""fil""), """")"),"Dahil ako ay maliit - tanging ang MDS lamang ang kumakanta ng pambansang awit. Si Poe ang unang inilagay ang kanyang kamay sa kanyang dibdib. Si Duterte, ang huli. #phdebate")</f>
        <v>Dahil ako ay maliit - tanging ang MDS lamang ang kumakanta ng pambansang awit. Si Poe ang unang inilagay ang kanyang kamay sa kanyang dibdib. Si Duterte, ang huli. #phdebate</v>
      </c>
      <c r="C373" s="2">
        <v>4.0</v>
      </c>
      <c r="D373" s="10" t="s">
        <v>744</v>
      </c>
      <c r="F373" s="2">
        <v>0.0</v>
      </c>
      <c r="G373" s="9"/>
    </row>
    <row r="374">
      <c r="A374" s="1" t="s">
        <v>745</v>
      </c>
      <c r="B374" s="7" t="str">
        <f>IFERROR(__xludf.DUMMYFUNCTION("IF(C374=4,GOOGLETRANSLATE(A374, ""en"",""fil""), """")"),"#AyAWSADILAW Sa halip na labanan si Duterte sa kanyang utak, nilalabanan siya ni Roxas na may idiocy https://t.co/d85leksbia")</f>
        <v>#AyAWSADILAW Sa halip na labanan si Duterte sa kanyang utak, nilalabanan siya ni Roxas na may idiocy https://t.co/d85leksbia</v>
      </c>
      <c r="C374" s="2">
        <v>4.0</v>
      </c>
      <c r="D374" s="10" t="s">
        <v>746</v>
      </c>
      <c r="F374" s="2">
        <v>1.0</v>
      </c>
      <c r="G374" s="9"/>
    </row>
    <row r="375">
      <c r="A375" s="1" t="s">
        <v>747</v>
      </c>
      <c r="B375" s="7" t="str">
        <f>IFERROR(__xludf.DUMMYFUNCTION("IF(C375=4,GOOGLETRANSLATE(A375, ""en"",""fil""), """")"),"Paano ang ibang mga kandidato na laging tumama kay Duterte? Natatakot ba kayong mga lalaki kay Miriam at ano ang sasabihin ni Miriam?")</f>
        <v>Paano ang ibang mga kandidato na laging tumama kay Duterte? Natatakot ba kayong mga lalaki kay Miriam at ano ang sasabihin ni Miriam?</v>
      </c>
      <c r="C375" s="2">
        <v>4.0</v>
      </c>
      <c r="D375" s="10" t="s">
        <v>748</v>
      </c>
      <c r="G375" s="9"/>
    </row>
    <row r="376">
      <c r="A376" s="1" t="s">
        <v>749</v>
      </c>
      <c r="B376" s="7" t="str">
        <f>IFERROR(__xludf.DUMMYFUNCTION("IF(C376=4,GOOGLETRANSLATE(A376, ""en"",""fil""), """")"),"#Notoroxas")</f>
        <v>#Notoroxas</v>
      </c>
      <c r="C376" s="2">
        <v>4.0</v>
      </c>
      <c r="D376" s="10" t="s">
        <v>750</v>
      </c>
      <c r="F376" s="2">
        <v>1.0</v>
      </c>
      <c r="G376" s="9"/>
    </row>
    <row r="377">
      <c r="A377" s="1" t="s">
        <v>751</v>
      </c>
      <c r="B377" s="7" t="str">
        <f>IFERROR(__xludf.DUMMYFUNCTION("IF(C377=4,GOOGLETRANSLATE(A377, ""en"",""fil""), """")"),"PH Vote Duterte")</f>
        <v>PH Vote Duterte</v>
      </c>
      <c r="C377" s="2">
        <v>4.0</v>
      </c>
      <c r="D377" s="10" t="s">
        <v>752</v>
      </c>
      <c r="F377" s="2">
        <v>1.0</v>
      </c>
      <c r="G377" s="9"/>
    </row>
    <row r="378">
      <c r="A378" s="1" t="s">
        <v>753</v>
      </c>
      <c r="B378" s="7" t="str">
        <f>IFERROR(__xludf.DUMMYFUNCTION("IF(C378=4,GOOGLETRANSLATE(A378, ""en"",""fil""), """")"),"Mahal na Mar Roxas &amp; amp; LP,
Tunog mo na parang humihiling ka sa mga tao na bumoto sa iyo. Hindi nakuha ang aking pakikiramay.")</f>
        <v>Mahal na Mar Roxas &amp; amp; LP,
Tunog mo na parang humihiling ka sa mga tao na bumoto sa iyo. Hindi nakuha ang aking pakikiramay.</v>
      </c>
      <c r="C378" s="2">
        <v>4.0</v>
      </c>
      <c r="D378" s="10" t="s">
        <v>754</v>
      </c>
      <c r="F378" s="2">
        <v>0.0</v>
      </c>
      <c r="G378" s="9"/>
    </row>
    <row r="379">
      <c r="A379" s="1" t="s">
        <v>755</v>
      </c>
      <c r="B379" s="7" t="str">
        <f>IFERROR(__xludf.DUMMYFUNCTION("IF(C379=4,GOOGLETRANSLATE(A379, ""en"",""fil""), """")"),"Naipasa lamang sa kung ano ang lilitaw na ang pinakamahirap na bahagi ng Makati. Binay lang si Binay.")</f>
        <v>Naipasa lamang sa kung ano ang lilitaw na ang pinakamahirap na bahagi ng Makati. Binay lang si Binay.</v>
      </c>
      <c r="C379" s="2">
        <v>4.0</v>
      </c>
      <c r="D379" s="10" t="s">
        <v>756</v>
      </c>
      <c r="F379" s="2">
        <v>1.0</v>
      </c>
      <c r="G379" s="9"/>
    </row>
    <row r="380">
      <c r="A380" s="1" t="s">
        <v>757</v>
      </c>
      <c r="B380" s="7" t="str">
        <f>IFERROR(__xludf.DUMMYFUNCTION("IF(C380=4,GOOGLETRANSLATE(A380, ""en"",""fil""), """")"),"RT @carlosceldran: Narito ang buong transcript ng Mar Roxas at ang ""hindi ito problema ng gobyerno kung ang mga kontrabando ay dinala sa ... htt ...")</f>
        <v>RT @carlosceldran: Narito ang buong transcript ng Mar Roxas at ang "hindi ito problema ng gobyerno kung ang mga kontrabando ay dinala sa ... htt ...</v>
      </c>
      <c r="C380" s="2">
        <v>4.0</v>
      </c>
      <c r="D380" s="10" t="s">
        <v>758</v>
      </c>
      <c r="F380" s="2">
        <v>0.0</v>
      </c>
      <c r="G380" s="9"/>
    </row>
    <row r="381">
      <c r="A381" s="1" t="s">
        <v>759</v>
      </c>
      <c r="B381" s="7" t="str">
        <f>IFERROR(__xludf.DUMMYFUNCTION("IF(C381=4,GOOGLETRANSLATE(A381, ""en"",""fil""), """")"),"Nakita ko ang isang 2nd attack ad laban kay Binay. nakikipag -usap din sa ulo at hiniling ni Binay na ipaliwanag ang kanyang maramihang mga account sa bangko na nagkakahalaga ng P11b. #2016phvote")</f>
        <v>Nakita ko ang isang 2nd attack ad laban kay Binay. nakikipag -usap din sa ulo at hiniling ni Binay na ipaliwanag ang kanyang maramihang mga account sa bangko na nagkakahalaga ng P11b. #2016phvote</v>
      </c>
      <c r="C381" s="2">
        <v>4.0</v>
      </c>
      <c r="D381" s="10" t="s">
        <v>760</v>
      </c>
      <c r="F381" s="2">
        <v>0.0</v>
      </c>
      <c r="G381" s="9"/>
    </row>
    <row r="382">
      <c r="A382" s="1" t="s">
        <v>761</v>
      </c>
      <c r="B382" s="7" t="str">
        <f>IFERROR(__xludf.DUMMYFUNCTION("IF(C382=4,GOOGLETRANSLATE(A382, ""en"",""fil""), """")"),"Mar Roxas ikaw ay tulad ng aking asno")</f>
        <v>Mar Roxas ikaw ay tulad ng aking asno</v>
      </c>
      <c r="C382" s="2">
        <v>4.0</v>
      </c>
      <c r="D382" s="10" t="s">
        <v>762</v>
      </c>
      <c r="F382" s="2">
        <v>1.0</v>
      </c>
      <c r="G382" s="9"/>
    </row>
    <row r="383">
      <c r="A383" s="1" t="s">
        <v>763</v>
      </c>
      <c r="B383" s="7" t="str">
        <f>IFERROR(__xludf.DUMMYFUNCTION("IF(C383=4,GOOGLETRANSLATE(A383, ""en"",""fil""), """")"),"Hiniling ni Binay Aide na iangat ang pag -freeze ng order sa 170 mga account sa bangko http://t.co/nhnfqqzoga")</f>
        <v>Hiniling ni Binay Aide na iangat ang pag -freeze ng order sa 170 mga account sa bangko http://t.co/nhnfqqzoga</v>
      </c>
      <c r="C383" s="2">
        <v>4.0</v>
      </c>
      <c r="D383" s="10" t="s">
        <v>764</v>
      </c>
      <c r="F383" s="2">
        <v>0.0</v>
      </c>
      <c r="G383" s="9"/>
    </row>
    <row r="384">
      <c r="A384" s="1" t="s">
        <v>765</v>
      </c>
      <c r="B384" s="7" t="str">
        <f>IFERROR(__xludf.DUMMYFUNCTION("IF(C384=4,GOOGLETRANSLATE(A384, ""en"",""fil""), """")"),"Inakusahan ni Teddy Locsin Jr si Mar Roxas ng pagkuha ng kredito para sa mas murang kilos na gamot | Ang dailypedia https://t.co/ut96RQ8MSQ")</f>
        <v>Inakusahan ni Teddy Locsin Jr si Mar Roxas ng pagkuha ng kredito para sa mas murang kilos na gamot | Ang dailypedia https://t.co/ut96RQ8MSQ</v>
      </c>
      <c r="C384" s="2">
        <v>4.0</v>
      </c>
      <c r="D384" s="10" t="s">
        <v>766</v>
      </c>
      <c r="F384" s="2">
        <v>0.0</v>
      </c>
      <c r="G384" s="9"/>
    </row>
    <row r="385">
      <c r="A385" s="1" t="s">
        <v>767</v>
      </c>
      <c r="B385" s="7" t="str">
        <f>IFERROR(__xludf.DUMMYFUNCTION("IF(C385=4,GOOGLETRANSLATE(A385, ""en"",""fil""), """")"),"Hindi bababa sa VP Binay ay may nagawa na isang bagay upang maibsan ang estado ng kahirapan sa halip na walang ginagawa.")</f>
        <v>Hindi bababa sa VP Binay ay may nagawa na isang bagay upang maibsan ang estado ng kahirapan sa halip na walang ginagawa.</v>
      </c>
      <c r="C385" s="2">
        <v>4.0</v>
      </c>
      <c r="D385" s="10" t="s">
        <v>768</v>
      </c>
      <c r="G385" s="9"/>
    </row>
    <row r="386">
      <c r="A386" s="1" t="s">
        <v>769</v>
      </c>
      <c r="B386" s="7" t="str">
        <f>IFERROR(__xludf.DUMMYFUNCTION("IF(C386=4,GOOGLETRANSLATE(A386, ""en"",""fil""), """")"),"Romualdez pinsan na sumusuporta sa #Binay noong 2016? https://t.co/gbo902hcat @vpjojobinay https://t.co/jefjzgcexo")</f>
        <v>Romualdez pinsan na sumusuporta sa #Binay noong 2016? https://t.co/gbo902hcat @vpjojobinay https://t.co/jefjzgcexo</v>
      </c>
      <c r="C386" s="2">
        <v>4.0</v>
      </c>
      <c r="D386" s="10" t="s">
        <v>770</v>
      </c>
      <c r="F386" s="2">
        <v>0.0</v>
      </c>
      <c r="G386" s="9"/>
    </row>
    <row r="387">
      <c r="A387" s="1" t="s">
        <v>771</v>
      </c>
      <c r="B387" s="7" t="str">
        <f>IFERROR(__xludf.DUMMYFUNCTION("IF(C387=4,GOOGLETRANSLATE(A387, ""en"",""fil""), """")"),"Naalala ko kung paano nawasak ng media ang reputasyon ni Manny Villar anim na taon na ang nakalilipas. Ngayon, bilang matalinong mga salita ng BSP, binay, maging laging handa.")</f>
        <v>Naalala ko kung paano nawasak ng media ang reputasyon ni Manny Villar anim na taon na ang nakalilipas. Ngayon, bilang matalinong mga salita ng BSP, binay, maging laging handa.</v>
      </c>
      <c r="C387" s="2">
        <v>4.0</v>
      </c>
      <c r="D387" s="10" t="s">
        <v>772</v>
      </c>
      <c r="F387" s="2">
        <v>0.0</v>
      </c>
      <c r="G387" s="9"/>
    </row>
    <row r="388">
      <c r="A388" s="1" t="s">
        <v>773</v>
      </c>
      <c r="B388" s="7" t="str">
        <f>IFERROR(__xludf.DUMMYFUNCTION("IF(C388=4,GOOGLETRANSLATE(A388, ""en"",""fil""), """")"),"RT @Wawam: Ang lakas ng isang magandang ad sa TV - ang bagong ad ni De Lima ay naglalagay ng kanyang trending sa Twitter.")</f>
        <v>RT @Wawam: Ang lakas ng isang magandang ad sa TV - ang bagong ad ni De Lima ay naglalagay ng kanyang trending sa Twitter.</v>
      </c>
      <c r="C388" s="2">
        <v>4.0</v>
      </c>
      <c r="D388" s="10" t="s">
        <v>774</v>
      </c>
      <c r="G388" s="9"/>
    </row>
    <row r="389">
      <c r="A389" s="1" t="s">
        <v>775</v>
      </c>
      <c r="B389" s="7" t="str">
        <f>IFERROR(__xludf.DUMMYFUNCTION("IF(C389=4,GOOGLETRANSLATE(A389, ""en"",""fil""), """")"),"Mar Roxas ang iyong tira.")</f>
        <v>Mar Roxas ang iyong tira.</v>
      </c>
      <c r="C389" s="2">
        <v>4.0</v>
      </c>
      <c r="D389" s="10" t="s">
        <v>776</v>
      </c>
      <c r="G389" s="9"/>
    </row>
    <row r="390">
      <c r="A390" s="1" t="s">
        <v>777</v>
      </c>
      <c r="B390" s="7" t="str">
        <f>IFERROR(__xludf.DUMMYFUNCTION("IF(C390=4,GOOGLETRANSLATE(A390, ""en"",""fil""), """")"),"Ang trending ay Pilipinas Debate, Duterte, Abiascbn, Binay https://t.co/eshqgidcc6")</f>
        <v>Ang trending ay Pilipinas Debate, Duterte, Abiascbn, Binay https://t.co/eshqgidcc6</v>
      </c>
      <c r="C390" s="2">
        <v>4.0</v>
      </c>
      <c r="D390" s="10" t="s">
        <v>778</v>
      </c>
      <c r="F390" s="2">
        <v>1.0</v>
      </c>
      <c r="G390" s="9"/>
    </row>
    <row r="391">
      <c r="A391" s="1" t="s">
        <v>779</v>
      </c>
      <c r="B391" s="7" t="str">
        <f>IFERROR(__xludf.DUMMYFUNCTION("IF(C391=4,GOOGLETRANSLATE(A391, ""en"",""fil""), """")"),"Naganap ba sa iyo na baka si Abaya ay nakatanim ni Binay sa admin? Siya ang pinakamahusay na sandata para sa oposisyon na si Kaya.")</f>
        <v>Naganap ba sa iyo na baka si Abaya ay nakatanim ni Binay sa admin? Siya ang pinakamahusay na sandata para sa oposisyon na si Kaya.</v>
      </c>
      <c r="C391" s="2">
        <v>4.0</v>
      </c>
      <c r="D391" s="10" t="s">
        <v>780</v>
      </c>
      <c r="F391" s="2">
        <v>0.0</v>
      </c>
      <c r="G391" s="9"/>
    </row>
    <row r="392">
      <c r="A392" s="1" t="s">
        <v>781</v>
      </c>
      <c r="B392" s="7" t="str">
        <f>IFERROR(__xludf.DUMMYFUNCTION("IF(C392=4,GOOGLETRANSLATE(A392, ""en"",""fil""), """")"),"Hindi makapaniwala kung bakit si Miriam ay nasa likod ng Roxas, Binay, at Poe.")</f>
        <v>Hindi makapaniwala kung bakit si Miriam ay nasa likod ng Roxas, Binay, at Poe.</v>
      </c>
      <c r="C392" s="2">
        <v>4.0</v>
      </c>
      <c r="D392" s="10" t="s">
        <v>782</v>
      </c>
      <c r="F392" s="2">
        <v>0.0</v>
      </c>
      <c r="G392" s="9"/>
    </row>
    <row r="393">
      <c r="A393" s="1" t="s">
        <v>783</v>
      </c>
      <c r="B393" s="7" t="str">
        <f>IFERROR(__xludf.DUMMYFUNCTION("IF(C393=4,GOOGLETRANSLATE(A393, ""en"",""fil""), """")"),"Kapag ang UPLB Iskos Roasted Binay Everone ay masaya. Kapag lumiko si Dutertes, iniisip ng lahat na ito ay masyadong walang paggalang. DOBLENG PAMANTAYAN.")</f>
        <v>Kapag ang UPLB Iskos Roasted Binay Everone ay masaya. Kapag lumiko si Dutertes, iniisip ng lahat na ito ay masyadong walang paggalang. DOBLENG PAMANTAYAN.</v>
      </c>
      <c r="C393" s="2">
        <v>4.0</v>
      </c>
      <c r="D393" s="10" t="s">
        <v>784</v>
      </c>
      <c r="F393" s="2">
        <v>1.0</v>
      </c>
      <c r="G393" s="9"/>
    </row>
    <row r="394">
      <c r="A394" s="1" t="s">
        <v>785</v>
      </c>
      <c r="B394" s="7" t="str">
        <f>IFERROR(__xludf.DUMMYFUNCTION("IF(C394=4,GOOGLETRANSLATE(A394, ""en"",""fil""), """")"),"OAV Hong Kong 2016 - Bumoto ang OFW para sa Rody Duterte, VCM Resibo na nakalimbag sa Mar Roxas https://t.co/gfn0b8yfzy")</f>
        <v>OAV Hong Kong 2016 - Bumoto ang OFW para sa Rody Duterte, VCM Resibo na nakalimbag sa Mar Roxas https://t.co/gfn0b8yfzy</v>
      </c>
      <c r="C394" s="2">
        <v>4.0</v>
      </c>
      <c r="D394" s="10" t="s">
        <v>786</v>
      </c>
      <c r="F394" s="2">
        <v>0.0</v>
      </c>
      <c r="G394" s="9"/>
    </row>
    <row r="395">
      <c r="A395" s="1" t="s">
        <v>787</v>
      </c>
      <c r="B395" s="7" t="str">
        <f>IFERROR(__xludf.DUMMYFUNCTION("IF(C395=4,GOOGLETRANSLATE(A395, ""en"",""fil""), """")"),"#Binay o #duterte? Ang patuloy na pagpili ng mas maliit sa dalawang kasamaan ay pumipili pa rin ng kasamaan. ... https://t.co/i7dvmx8acm https://t.co/wrk4wf3eig")</f>
        <v>#Binay o #duterte? Ang patuloy na pagpili ng mas maliit sa dalawang kasamaan ay pumipili pa rin ng kasamaan. ... https://t.co/i7dvmx8acm https://t.co/wrk4wf3eig</v>
      </c>
      <c r="C395" s="2">
        <v>4.0</v>
      </c>
      <c r="D395" s="10" t="s">
        <v>788</v>
      </c>
      <c r="F395" s="2">
        <v>1.0</v>
      </c>
      <c r="G395" s="9"/>
    </row>
    <row r="396">
      <c r="A396" s="1" t="s">
        <v>789</v>
      </c>
      <c r="B396" s="7" t="str">
        <f>IFERROR(__xludf.DUMMYFUNCTION("IF(C396=4,GOOGLETRANSLATE(A396, ""en"",""fil""), """")"),"Binay @ Ph Biz Con: Nangako si Aquino Admin ngunit kaunti lamang ang naihatid. | sa pamamagitan ng @madmiraflor")</f>
        <v>Binay @ Ph Biz Con: Nangako si Aquino Admin ngunit kaunti lamang ang naihatid. | sa pamamagitan ng @madmiraflor</v>
      </c>
      <c r="C396" s="2">
        <v>4.0</v>
      </c>
      <c r="D396" s="10" t="s">
        <v>790</v>
      </c>
      <c r="F396" s="2">
        <v>0.0</v>
      </c>
      <c r="G396" s="9"/>
    </row>
    <row r="397">
      <c r="A397" s="1" t="s">
        <v>791</v>
      </c>
      <c r="B397" s="7" t="str">
        <f>IFERROR(__xludf.DUMMYFUNCTION("IF(C397=4,GOOGLETRANSLATE(A397, ""en"",""fil""), """")"),"OMG !!! Mar Roxas sa ika -2 lugar! #Dayaangdilaw hahahaha")</f>
        <v>OMG !!! Mar Roxas sa ika -2 lugar! #Dayaangdilaw hahahaha</v>
      </c>
      <c r="C397" s="2">
        <v>4.0</v>
      </c>
      <c r="D397" s="10" t="s">
        <v>792</v>
      </c>
      <c r="F397" s="2">
        <v>1.0</v>
      </c>
      <c r="G397" s="9"/>
    </row>
    <row r="398">
      <c r="A398" s="1" t="s">
        <v>793</v>
      </c>
      <c r="B398" s="7" t="str">
        <f>IFERROR(__xludf.DUMMYFUNCTION("IF(C398=4,GOOGLETRANSLATE(A398, ""en"",""fil""), """")"),"Ang kampo ng Mar Roxas ay naiulat na nag -alok ng P100 milyon sa ""Aldub"" - walang paraan! #Aldub15thweeksary https://t.co/w71xb4rm2n")</f>
        <v>Ang kampo ng Mar Roxas ay naiulat na nag -alok ng P100 milyon sa "Aldub" - walang paraan! #Aldub15thweeksary https://t.co/w71xb4rm2n</v>
      </c>
      <c r="C398" s="2">
        <v>4.0</v>
      </c>
      <c r="D398" s="10" t="s">
        <v>794</v>
      </c>
      <c r="F398" s="2">
        <v>1.0</v>
      </c>
      <c r="G398" s="9"/>
    </row>
    <row r="399">
      <c r="A399" s="1" t="s">
        <v>795</v>
      </c>
      <c r="B399" s="7" t="str">
        <f>IFERROR(__xludf.DUMMYFUNCTION("IF(C399=4,GOOGLETRANSLATE(A399, ""en"",""fil""), """")"),"RT @Philippinestar: Mar Roxas sa mga tawag para sa Sen. Poe na pigilan mula sa Mamasapano Probe: Hindi para sa akin na magkomento sa pag -uugali ng ibang tao ...")</f>
        <v>RT @Philippinestar: Mar Roxas sa mga tawag para sa Sen. Poe na pigilan mula sa Mamasapano Probe: Hindi para sa akin na magkomento sa pag -uugali ng ibang tao ...</v>
      </c>
      <c r="C399" s="2">
        <v>4.0</v>
      </c>
      <c r="D399" s="10" t="s">
        <v>796</v>
      </c>
      <c r="F399" s="2">
        <v>1.0</v>
      </c>
      <c r="G399" s="9"/>
    </row>
    <row r="400">
      <c r="A400" s="1" t="s">
        <v>797</v>
      </c>
      <c r="B400" s="7" t="str">
        <f>IFERROR(__xludf.DUMMYFUNCTION("IF(C400=4,GOOGLETRANSLATE(A400, ""en"",""fil""), """")"),"Binay Camp: Ang Ombudsman 'ay umaangkop sa orchestrated na pagsisikap ng LP, Roxas' https://t.co/eo8cpyyzdv | sa pamamagitan ng Inquirer")</f>
        <v>Binay Camp: Ang Ombudsman 'ay umaangkop sa orchestrated na pagsisikap ng LP, Roxas' https://t.co/eo8cpyyzdv | sa pamamagitan ng Inquirer</v>
      </c>
      <c r="C400" s="2">
        <v>4.0</v>
      </c>
      <c r="D400" s="10" t="s">
        <v>798</v>
      </c>
      <c r="F400" s="2">
        <v>0.0</v>
      </c>
      <c r="G400" s="9"/>
    </row>
    <row r="401">
      <c r="A401" s="1" t="s">
        <v>799</v>
      </c>
      <c r="B401" s="7" t="str">
        <f>IFERROR(__xludf.DUMMYFUNCTION("IF(C401=4,GOOGLETRANSLATE(A401, ""en"",""fil""), """")"),"Binay: Sa ngayon ay nababahala ang halalan, hihintayin natin ang pagkumpleto ng proseso ng elektoral | @Ceeelmatus #inqnational #Voteph2016")</f>
        <v>Binay: Sa ngayon ay nababahala ang halalan, hihintayin natin ang pagkumpleto ng proseso ng elektoral | @Ceeelmatus #inqnational #Voteph2016</v>
      </c>
      <c r="C401" s="2">
        <v>4.0</v>
      </c>
      <c r="D401" s="10" t="s">
        <v>800</v>
      </c>
      <c r="F401" s="2">
        <v>0.0</v>
      </c>
      <c r="G401" s="9"/>
    </row>
    <row r="402">
      <c r="A402" s="1" t="s">
        <v>801</v>
      </c>
      <c r="B402" s="7" t="str">
        <f>IFERROR(__xludf.DUMMYFUNCTION("IF(C402=4,GOOGLETRANSLATE(A402, ""en"",""fil""), """")"),".Senmiriam: Ang kasunduan sa ehekutibo ay isang malungkot na sanggol, gumala -gala, hindi tinanggap at hindi mahal sa aming Consti. https://t.co/omdu0ezheq")</f>
        <v>.Senmiriam: Ang kasunduan sa ehekutibo ay isang malungkot na sanggol, gumala -gala, hindi tinanggap at hindi mahal sa aming Consti. https://t.co/omdu0ezheq</v>
      </c>
      <c r="C402" s="2">
        <v>4.0</v>
      </c>
      <c r="D402" s="10" t="s">
        <v>802</v>
      </c>
      <c r="F402" s="2">
        <v>0.0</v>
      </c>
      <c r="G402" s="9"/>
    </row>
    <row r="403">
      <c r="A403" s="1" t="s">
        <v>803</v>
      </c>
      <c r="B403" s="7" t="str">
        <f>IFERROR(__xludf.DUMMYFUNCTION("IF(C403=4,GOOGLETRANSLATE(A403, ""en"",""fil""), """")"),"Binay: Hindi sa mas mataas na vat https://t.co/kja1gvg2vg #manila #news #asia")</f>
        <v>Binay: Hindi sa mas mataas na vat https://t.co/kja1gvg2vg #manila #news #asia</v>
      </c>
      <c r="C403" s="2">
        <v>4.0</v>
      </c>
      <c r="D403" s="10" t="s">
        <v>804</v>
      </c>
      <c r="F403" s="2">
        <v>0.0</v>
      </c>
      <c r="G403" s="9"/>
    </row>
    <row r="404">
      <c r="A404" s="1" t="s">
        <v>805</v>
      </c>
      <c r="B404" s="7" t="str">
        <f>IFERROR(__xludf.DUMMYFUNCTION("IF(C404=4,GOOGLETRANSLATE(A404, ""en"",""fil""), """")"),"Panoorin: Mar, Korina Roxas May Almusal Una W/Staff at Media Bago Bumoto #Voteph2016 https://t.co/4uoq6jsv22")</f>
        <v>Panoorin: Mar, Korina Roxas May Almusal Una W/Staff at Media Bago Bumoto #Voteph2016 https://t.co/4uoq6jsv22</v>
      </c>
      <c r="C404" s="2">
        <v>4.0</v>
      </c>
      <c r="D404" s="10" t="s">
        <v>806</v>
      </c>
      <c r="F404" s="2">
        <v>0.0</v>
      </c>
      <c r="G404" s="9"/>
    </row>
    <row r="405">
      <c r="A405" s="1" t="s">
        <v>807</v>
      </c>
      <c r="B405" s="7" t="str">
        <f>IFERROR(__xludf.DUMMYFUNCTION("IF(C405=4,GOOGLETRANSLATE(A405, ""en"",""fil""), """")"),"RT @ajamesbaltazar9: Pipiliin ko si Miriam kay Duterte, paano ka makakaboto ng isang kandidato na nagpapahintulot sa karahasan? #Halalan2016")</f>
        <v>RT @ajamesbaltazar9: Pipiliin ko si Miriam kay Duterte, paano ka makakaboto ng isang kandidato na nagpapahintulot sa karahasan? #Halalan2016</v>
      </c>
      <c r="C405" s="2">
        <v>4.0</v>
      </c>
      <c r="D405" s="10" t="s">
        <v>808</v>
      </c>
      <c r="F405" s="2">
        <v>0.0</v>
      </c>
      <c r="G405" s="9"/>
    </row>
    <row r="406">
      <c r="A406" s="1" t="s">
        <v>809</v>
      </c>
      <c r="B406" s="7" t="str">
        <f>IFERROR(__xludf.DUMMYFUNCTION("IF(C406=4,GOOGLETRANSLATE(A406, ""en"",""fil""), """")"),"@Fstopacio @lesliebocobo maraming ""tinnitus ping"" tahimik na oras sa kanyang sarili &amp; amp; Sumasalamin kung paano siya &amp; amp; Ang #Maroxas ay nawala ang kanilang mga marmol na naglalaro ng dice ng sinungaling")</f>
        <v>@Fstopacio @lesliebocobo maraming "tinnitus ping" tahimik na oras sa kanyang sarili &amp; amp; Sumasalamin kung paano siya &amp; amp; Ang #Maroxas ay nawala ang kanilang mga marmol na naglalaro ng dice ng sinungaling</v>
      </c>
      <c r="C406" s="2">
        <v>4.0</v>
      </c>
      <c r="D406" s="10" t="s">
        <v>810</v>
      </c>
      <c r="F406" s="2">
        <v>1.0</v>
      </c>
      <c r="G406" s="9"/>
    </row>
    <row r="407">
      <c r="A407" s="1" t="s">
        <v>811</v>
      </c>
      <c r="B407" s="7" t="str">
        <f>IFERROR(__xludf.DUMMYFUNCTION("IF(C407=4,GOOGLETRANSLATE(A407, ""en"",""fil""), """")"),"Ang salitang digmaan sa pagitan ng mga kampo ng mga kandidato ng pangulo na sina Mar Roxas at Jejomar Binay ay nagagalit. #Halalan2016 https://t.co/fvpkxndmhw")</f>
        <v>Ang salitang digmaan sa pagitan ng mga kampo ng mga kandidato ng pangulo na sina Mar Roxas at Jejomar Binay ay nagagalit. #Halalan2016 https://t.co/fvpkxndmhw</v>
      </c>
      <c r="C407" s="2">
        <v>4.0</v>
      </c>
      <c r="D407" s="10" t="s">
        <v>812</v>
      </c>
      <c r="F407" s="2">
        <v>0.0</v>
      </c>
      <c r="G407" s="9"/>
    </row>
    <row r="408">
      <c r="A408" s="1" t="s">
        <v>813</v>
      </c>
      <c r="B408" s="7" t="str">
        <f>IFERROR(__xludf.DUMMYFUNCTION("IF(C408=4,GOOGLETRANSLATE(A408, ""en"",""fil""), """")"),"1 bagay ay malinaw tungkol sa #PhvotedUterte sa #PilipinasDebates2016: Ang tao ay walang itago..wasnt kahit 'sinusubukan' tulad ng Binay, Mar.")</f>
        <v>1 bagay ay malinaw tungkol sa #PhvotedUterte sa #PilipinasDebates2016: Ang tao ay walang itago..wasnt kahit 'sinusubukan' tulad ng Binay, Mar.</v>
      </c>
      <c r="C408" s="2">
        <v>4.0</v>
      </c>
      <c r="D408" s="10" t="s">
        <v>814</v>
      </c>
      <c r="F408" s="2">
        <v>0.0</v>
      </c>
      <c r="G408" s="9"/>
    </row>
    <row r="409">
      <c r="A409" s="1" t="s">
        <v>815</v>
      </c>
      <c r="B409" s="7" t="str">
        <f>IFERROR(__xludf.DUMMYFUNCTION("IF(C409=4,GOOGLETRANSLATE(A409, ""en"",""fil""), """")"),"nalubog. Ngunit hindi ito nangangahulugang sinusuportahan ko si Binay para sa Pangulo. ... https://t.co/5j4ywzrgjr")</f>
        <v>nalubog. Ngunit hindi ito nangangahulugang sinusuportahan ko si Binay para sa Pangulo. ... https://t.co/5j4ywzrgjr</v>
      </c>
      <c r="C409" s="2">
        <v>4.0</v>
      </c>
      <c r="D409" s="10" t="s">
        <v>816</v>
      </c>
      <c r="F409" s="2">
        <v>1.0</v>
      </c>
      <c r="G409" s="9"/>
    </row>
    <row r="410">
      <c r="A410" s="1" t="s">
        <v>817</v>
      </c>
      <c r="B410" s="7" t="str">
        <f>IFERROR(__xludf.DUMMYFUNCTION("IF(C410=4,GOOGLETRANSLATE(A410, ""en"",""fil""), """")"),"Naghihintay para sa VP #Binay ATM")</f>
        <v>Naghihintay para sa VP #Binay ATM</v>
      </c>
      <c r="C410" s="2">
        <v>4.0</v>
      </c>
      <c r="D410" s="10" t="s">
        <v>818</v>
      </c>
      <c r="F410" s="2">
        <v>0.0</v>
      </c>
      <c r="G410" s="9"/>
    </row>
    <row r="411">
      <c r="A411" s="1" t="s">
        <v>819</v>
      </c>
      <c r="B411" s="7" t="str">
        <f>IFERROR(__xludf.DUMMYFUNCTION("IF(C411=4,GOOGLETRANSLATE(A411, ""en"",""fil""), """")"),"Tinanggihan ng Acting Mayor Kid Peña na naglabas siya ng gayong memo. Nagsasabi kay Rappler na kumunsulta siya sa w/hr kung bakit naalala ang mga empleyado ni Binay sa mga yunit ng ina")</f>
        <v>Tinanggihan ng Acting Mayor Kid Peña na naglabas siya ng gayong memo. Nagsasabi kay Rappler na kumunsulta siya sa w/hr kung bakit naalala ang mga empleyado ni Binay sa mga yunit ng ina</v>
      </c>
      <c r="C411" s="2">
        <v>4.0</v>
      </c>
      <c r="D411" s="10" t="s">
        <v>820</v>
      </c>
      <c r="F411" s="2">
        <v>0.0</v>
      </c>
      <c r="G411" s="9"/>
    </row>
    <row r="412">
      <c r="A412" s="1" t="s">
        <v>821</v>
      </c>
      <c r="B412" s="7" t="str">
        <f>IFERROR(__xludf.DUMMYFUNCTION("IF(C412=4,GOOGLETRANSLATE(A412, ""en"",""fil""), """")"),"RT @ancalerts: Pinag -uusapan ng TE ang desisyon ng korte hinggil sa kaso ng nasuspinde na si Makati Mayor Junjun Binay.")</f>
        <v>RT @ancalerts: Pinag -uusapan ng TE ang desisyon ng korte hinggil sa kaso ng nasuspinde na si Makati Mayor Junjun Binay.</v>
      </c>
      <c r="C412" s="2">
        <v>4.0</v>
      </c>
      <c r="D412" s="10" t="s">
        <v>822</v>
      </c>
      <c r="F412" s="2">
        <v>0.0</v>
      </c>
      <c r="G412" s="9"/>
    </row>
    <row r="413">
      <c r="A413" s="1" t="s">
        <v>823</v>
      </c>
      <c r="B413" s="7" t="str">
        <f>IFERROR(__xludf.DUMMYFUNCTION("IF(C413=4,GOOGLETRANSLATE(A413, ""en"",""fil""), """")"),"RT @karlguzi: Inaasahan kong susuportahan ng China ang bid ng pangulo ng Binay. Ang taong ito ay hindi nanalo para sa pag -ibig ng Diyos.")</f>
        <v>RT @karlguzi: Inaasahan kong susuportahan ng China ang bid ng pangulo ng Binay. Ang taong ito ay hindi nanalo para sa pag -ibig ng Diyos.</v>
      </c>
      <c r="C413" s="2">
        <v>4.0</v>
      </c>
      <c r="D413" s="10" t="s">
        <v>824</v>
      </c>
      <c r="F413" s="2">
        <v>0.0</v>
      </c>
      <c r="G413" s="9"/>
    </row>
    <row r="414">
      <c r="A414" s="1" t="s">
        <v>825</v>
      </c>
      <c r="B414" s="7" t="str">
        <f>IFERROR(__xludf.DUMMYFUNCTION("IF(C414=4,GOOGLETRANSLATE(A414, ""en"",""fil""), """")"),"Habang nanonood ng komersyal")</f>
        <v>Habang nanonood ng komersyal</v>
      </c>
      <c r="C414" s="2">
        <v>4.0</v>
      </c>
      <c r="D414" s="10" t="s">
        <v>826</v>
      </c>
      <c r="G414" s="9"/>
    </row>
    <row r="415">
      <c r="A415" s="1" t="s">
        <v>827</v>
      </c>
      <c r="B415" s="7" t="str">
        <f>IFERROR(__xludf.DUMMYFUNCTION("IF(C415=4,GOOGLETRANSLATE(A415, ""en"",""fil""), """")"),"Ang isang oras na pahinga para sa paghahatid ay nagdala kay Mar Roxas sa ika -2 puwesto para sa pagkapangulo. Tapos na ang trabaho! #Dayaangdilaw")</f>
        <v>Ang isang oras na pahinga para sa paghahatid ay nagdala kay Mar Roxas sa ika -2 puwesto para sa pagkapangulo. Tapos na ang trabaho! #Dayaangdilaw</v>
      </c>
      <c r="C415" s="2">
        <v>4.0</v>
      </c>
      <c r="D415" s="10" t="s">
        <v>828</v>
      </c>
      <c r="F415" s="2">
        <v>1.0</v>
      </c>
      <c r="G415" s="9"/>
    </row>
    <row r="416">
      <c r="A416" s="1" t="s">
        <v>829</v>
      </c>
      <c r="B416" s="7" t="str">
        <f>IFERROR(__xludf.DUMMYFUNCTION("IF(C416=4,GOOGLETRANSLATE(A416, ""en"",""fil""), """")"),"Hindi na kailangan para sa binay upang maghanda para sa debate ng CEBU -Una https://t.co/yp65irskqd | @Ygonzalesinq #voteph2016 https://t.co/4yck6odfe8")</f>
        <v>Hindi na kailangan para sa binay upang maghanda para sa debate ng CEBU -Una https://t.co/yp65irskqd | @Ygonzalesinq #voteph2016 https://t.co/4yck6odfe8</v>
      </c>
      <c r="C416" s="2">
        <v>4.0</v>
      </c>
      <c r="D416" s="10" t="s">
        <v>830</v>
      </c>
      <c r="F416" s="2">
        <v>0.0</v>
      </c>
      <c r="G416" s="9"/>
    </row>
    <row r="417">
      <c r="A417" s="1" t="s">
        <v>831</v>
      </c>
      <c r="B417" s="7" t="str">
        <f>IFERROR(__xludf.DUMMYFUNCTION("IF(C417=4,GOOGLETRANSLATE(A417, ""en"",""fil""), """")"),"Sinabi ni Binay bago iyon, ang mga empleyado na detalyado sa kanyang tanggapan ng City Hall ay nakatanggap ng mga memo na naaalala ang mga ito pabalik sa kanilang m… https://t.co/nrtogfrxft")</f>
        <v>Sinabi ni Binay bago iyon, ang mga empleyado na detalyado sa kanyang tanggapan ng City Hall ay nakatanggap ng mga memo na naaalala ang mga ito pabalik sa kanilang m… https://t.co/nrtogfrxft</v>
      </c>
      <c r="C417" s="2">
        <v>4.0</v>
      </c>
      <c r="D417" s="10" t="s">
        <v>832</v>
      </c>
      <c r="F417" s="2">
        <v>0.0</v>
      </c>
      <c r="G417" s="9"/>
    </row>
    <row r="418">
      <c r="A418" s="1" t="s">
        <v>833</v>
      </c>
      <c r="B418" s="7" t="str">
        <f>IFERROR(__xludf.DUMMYFUNCTION("IF(C418=4,GOOGLETRANSLATE(A418, ""en"",""fil""), """")"),"Ang Fuck Binay Jingle")</f>
        <v>Ang Fuck Binay Jingle</v>
      </c>
      <c r="C418" s="2">
        <v>4.0</v>
      </c>
      <c r="D418" s="10" t="s">
        <v>834</v>
      </c>
      <c r="F418" s="2">
        <v>1.0</v>
      </c>
      <c r="G418" s="9"/>
    </row>
    <row r="419">
      <c r="A419" s="1" t="s">
        <v>835</v>
      </c>
      <c r="B419" s="7" t="str">
        <f>IFERROR(__xludf.DUMMYFUNCTION("IF(C419=4,GOOGLETRANSLATE(A419, ""en"",""fil""), """")"),"Nakalulungkot akong malaman na maraming tao ang bumoto para sa Roxas at Binay kaysa sa MDS.")</f>
        <v>Nakalulungkot akong malaman na maraming tao ang bumoto para sa Roxas at Binay kaysa sa MDS.</v>
      </c>
      <c r="C419" s="2">
        <v>4.0</v>
      </c>
      <c r="D419" s="10" t="s">
        <v>836</v>
      </c>
      <c r="F419" s="2">
        <v>0.0</v>
      </c>
      <c r="G419" s="9"/>
    </row>
    <row r="420">
      <c r="A420" s="1" t="s">
        <v>837</v>
      </c>
      <c r="B420" s="7" t="str">
        <f>IFERROR(__xludf.DUMMYFUNCTION("IF(C420=4,GOOGLETRANSLATE(A420, ""en"",""fil""), """")"),"Sinabi ni VP Binay na ang mga paratang ay mag -backfire sa mga nagsusumbong https://t.co/zvhhum7ksl")</f>
        <v>Sinabi ni VP Binay na ang mga paratang ay mag -backfire sa mga nagsusumbong https://t.co/zvhhum7ksl</v>
      </c>
      <c r="C420" s="2">
        <v>4.0</v>
      </c>
      <c r="D420" s="10" t="s">
        <v>838</v>
      </c>
      <c r="F420" s="2">
        <v>0.0</v>
      </c>
      <c r="G420" s="9"/>
    </row>
    <row r="421">
      <c r="A421" s="1" t="s">
        <v>839</v>
      </c>
      <c r="B421" s="7" t="str">
        <f>IFERROR(__xludf.DUMMYFUNCTION("IF(C421=4,GOOGLETRANSLATE(A421, ""en"",""fil""), """")"),"Kung hindi mo nais na si Mar Roxas upang maging Pangulo pagkatapos ay huwag bumoto para sa kanya. Walang pumipilit sa iyo na gawin ito. Simple yan!")</f>
        <v>Kung hindi mo nais na si Mar Roxas upang maging Pangulo pagkatapos ay huwag bumoto para sa kanya. Walang pumipilit sa iyo na gawin ito. Simple yan!</v>
      </c>
      <c r="C421" s="2">
        <v>4.0</v>
      </c>
      <c r="D421" s="10" t="s">
        <v>840</v>
      </c>
      <c r="F421" s="2">
        <v>0.0</v>
      </c>
      <c r="G421" s="9"/>
    </row>
    <row r="422">
      <c r="A422" s="1" t="s">
        <v>841</v>
      </c>
      <c r="B422" s="7" t="str">
        <f>IFERROR(__xludf.DUMMYFUNCTION("IF(C422=4,GOOGLETRANSLATE(A422, ""en"",""fil""), """")"),"@Jldejesusinq @inquirerdotnet @maroxas cant makakuha ng anumang mas trapoesque cliche kaysa doon.")</f>
        <v>@Jldejesusinq @inquirerdotnet @maroxas cant makakuha ng anumang mas trapoesque cliche kaysa doon.</v>
      </c>
      <c r="C422" s="2">
        <v>4.0</v>
      </c>
      <c r="D422" s="10" t="s">
        <v>842</v>
      </c>
      <c r="F422" s="2">
        <v>1.0</v>
      </c>
      <c r="G422" s="9"/>
    </row>
    <row r="423">
      <c r="A423" s="1" t="s">
        <v>843</v>
      </c>
      <c r="B423" s="7" t="str">
        <f>IFERROR(__xludf.DUMMYFUNCTION("IF(C423=4,GOOGLETRANSLATE(A423, ""en"",""fil""), """")"),"Sinabi ni VP Binay na ganap niyang sinusuportahan ang reporma sa buwis sa kita; Nais din na muling bawasan ang buwis sa korporasyon")</f>
        <v>Sinabi ni VP Binay na ganap niyang sinusuportahan ang reporma sa buwis sa kita; Nais din na muling bawasan ang buwis sa korporasyon</v>
      </c>
      <c r="C423" s="2">
        <v>4.0</v>
      </c>
      <c r="D423" s="10" t="s">
        <v>844</v>
      </c>
      <c r="F423" s="2">
        <v>0.0</v>
      </c>
      <c r="G423" s="9"/>
    </row>
    <row r="424">
      <c r="A424" s="1" t="s">
        <v>845</v>
      </c>
      <c r="B424" s="7" t="str">
        <f>IFERROR(__xludf.DUMMYFUNCTION("IF(C424=4,GOOGLETRANSLATE(A424, ""en"",""fil""), """")"),"Si Binay ay naiihi sa mga katanungan ni Coco Alcuaz. Narito kung bakit - Politiko https://t.co/lmzdhnov62")</f>
        <v>Si Binay ay naiihi sa mga katanungan ni Coco Alcuaz. Narito kung bakit - Politiko https://t.co/lmzdhnov62</v>
      </c>
      <c r="C424" s="2">
        <v>4.0</v>
      </c>
      <c r="D424" s="10" t="s">
        <v>846</v>
      </c>
      <c r="F424" s="2">
        <v>0.0</v>
      </c>
      <c r="G424" s="9"/>
    </row>
    <row r="425">
      <c r="A425" s="1" t="s">
        <v>847</v>
      </c>
      <c r="B425" s="7" t="str">
        <f>IFERROR(__xludf.DUMMYFUNCTION("IF(C425=4,GOOGLETRANSLATE(A425, ""en"",""fil""), """")"),"Ang mga magulang, ang mga anak, at bawat mamamayan sa bansang ito ay nakatira sa bansang ito at hindi sa Pluto. #POE2016")</f>
        <v>Ang mga magulang, ang mga anak, at bawat mamamayan sa bansang ito ay nakatira sa bansang ito at hindi sa Pluto. #POE2016</v>
      </c>
      <c r="C425" s="2">
        <v>4.0</v>
      </c>
      <c r="D425" s="10" t="s">
        <v>848</v>
      </c>
      <c r="F425" s="2">
        <v>0.0</v>
      </c>
      <c r="G425" s="9"/>
    </row>
    <row r="426">
      <c r="A426" s="1" t="s">
        <v>849</v>
      </c>
      <c r="B426" s="7" t="str">
        <f>IFERROR(__xludf.DUMMYFUNCTION("IF(C426=4,GOOGLETRANSLATE(A426, ""en"",""fil""), """")"),".")</f>
        <v>.</v>
      </c>
      <c r="C426" s="2">
        <v>4.0</v>
      </c>
      <c r="D426" s="10" t="s">
        <v>850</v>
      </c>
      <c r="F426" s="2">
        <v>0.0</v>
      </c>
      <c r="G426" s="9"/>
    </row>
    <row r="427">
      <c r="A427" s="1" t="s">
        <v>851</v>
      </c>
      <c r="B427" s="7" t="str">
        <f>IFERROR(__xludf.DUMMYFUNCTION("IF(C427=4,GOOGLETRANSLATE(A427, ""en"",""fil""), """")"),"Si Soliman ay nagkampanya para sa LP - Binay Camp https://t.co/ti32wyqq0j #manila #news #asia")</f>
        <v>Si Soliman ay nagkampanya para sa LP - Binay Camp https://t.co/ti32wyqq0j #manila #news #asia</v>
      </c>
      <c r="C427" s="2">
        <v>4.0</v>
      </c>
      <c r="D427" s="10" t="s">
        <v>852</v>
      </c>
      <c r="F427" s="2">
        <v>0.0</v>
      </c>
      <c r="G427" s="9"/>
    </row>
    <row r="428">
      <c r="A428" s="1" t="s">
        <v>853</v>
      </c>
      <c r="B428" s="7" t="str">
        <f>IFERROR(__xludf.DUMMYFUNCTION("IF(C428=4,GOOGLETRANSLATE(A428, ""en"",""fil""), """")"),"Ang post ni Binay bilang pangulo ng BSP ay nagtanong bago ang sc https://t.co/feuqxellar https://t.co/cppbipqafl")</f>
        <v>Ang post ni Binay bilang pangulo ng BSP ay nagtanong bago ang sc https://t.co/feuqxellar https://t.co/cppbipqafl</v>
      </c>
      <c r="C428" s="2">
        <v>4.0</v>
      </c>
      <c r="D428" s="10" t="s">
        <v>854</v>
      </c>
      <c r="F428" s="2">
        <v>0.0</v>
      </c>
      <c r="G428" s="9"/>
    </row>
    <row r="429">
      <c r="A429" s="1" t="s">
        <v>855</v>
      </c>
      <c r="B429" s="7" t="str">
        <f>IFERROR(__xludf.DUMMYFUNCTION("IF(C429=4,GOOGLETRANSLATE(A429, ""en"",""fil""), """")"),"Boo Mar Roxas ???? Mayroon siyang saloobin na iyon sa mga biktima din ni Yolanda. https://t.co/EB9GKYBBAA")</f>
        <v>Boo Mar Roxas ???? Mayroon siyang saloobin na iyon sa mga biktima din ni Yolanda. https://t.co/EB9GKYBBAA</v>
      </c>
      <c r="C429" s="2">
        <v>4.0</v>
      </c>
      <c r="D429" s="10" t="s">
        <v>856</v>
      </c>
      <c r="F429" s="2">
        <v>1.0</v>
      </c>
      <c r="G429" s="9"/>
    </row>
    <row r="430">
      <c r="A430" s="1" t="s">
        <v>857</v>
      </c>
      <c r="B430" s="7" t="str">
        <f>IFERROR(__xludf.DUMMYFUNCTION("IF(C430=4,GOOGLETRANSLATE(A430, ""en"",""fil""), """")"),"@Sengracepoe Huwag magbigay daan kay Roxas, Senador Poe. Maging tulad ng iyong tatay, lumaban sa dulo.at hindi bababa sa UV na nakipaglaban sa patas at parisukat.Hindi nagsisisi noon.")</f>
        <v>@Sengracepoe Huwag magbigay daan kay Roxas, Senador Poe. Maging tulad ng iyong tatay, lumaban sa dulo.at hindi bababa sa UV na nakipaglaban sa patas at parisukat.Hindi nagsisisi noon.</v>
      </c>
      <c r="C430" s="2">
        <v>4.0</v>
      </c>
      <c r="D430" s="10" t="s">
        <v>858</v>
      </c>
      <c r="F430" s="2">
        <v>0.0</v>
      </c>
      <c r="G430" s="9"/>
    </row>
    <row r="431">
      <c r="A431" s="1" t="s">
        <v>859</v>
      </c>
      <c r="B431" s="7" t="str">
        <f>IFERROR(__xludf.DUMMYFUNCTION("IF(C431=4,GOOGLETRANSLATE(A431, ""en"",""fil""), """")"),"@Ancalerts alam namin ng tama. Nakalulungkot na bagay, nasa serbisyo ka ng Mar Roxas hindi para sa mga Pilipino. Ang 10 minuto na pol ad gap ng MAR ay nakakainis")</f>
        <v>@Ancalerts alam namin ng tama. Nakalulungkot na bagay, nasa serbisyo ka ng Mar Roxas hindi para sa mga Pilipino. Ang 10 minuto na pol ad gap ng MAR ay nakakainis</v>
      </c>
      <c r="C431" s="2">
        <v>4.0</v>
      </c>
      <c r="D431" s="10" t="s">
        <v>860</v>
      </c>
      <c r="F431" s="2">
        <v>1.0</v>
      </c>
      <c r="G431" s="9"/>
    </row>
    <row r="432">
      <c r="A432" s="1" t="s">
        <v>861</v>
      </c>
      <c r="B432" s="7" t="str">
        <f>IFERROR(__xludf.DUMMYFUNCTION("IF(C432=4,GOOGLETRANSLATE(A432, ""en"",""fil""), """")"),"Isang liham kay Mar Roxas,
Alang -alang sa demokrasya at ng mga tao, huwag sumuko sa amin. Ikaw ay nabigo, ... https://t.co/pgtnv8nvqg")</f>
        <v>Isang liham kay Mar Roxas,
Alang -alang sa demokrasya at ng mga tao, huwag sumuko sa amin. Ikaw ay nabigo, ... https://t.co/pgtnv8nvqg</v>
      </c>
      <c r="C432" s="2">
        <v>4.0</v>
      </c>
      <c r="D432" s="10" t="s">
        <v>862</v>
      </c>
      <c r="F432" s="2">
        <v>0.0</v>
      </c>
      <c r="G432" s="9"/>
    </row>
    <row r="433">
      <c r="A433" s="1" t="s">
        <v>863</v>
      </c>
      <c r="B433" s="7" t="str">
        <f>IFERROR(__xludf.DUMMYFUNCTION("IF(C433=4,GOOGLETRANSLATE(A433, ""en"",""fil""), """")"),"Maaari kong itakwil ang aking pagkamamamayan kung si Roxas o binay win. Ito ay mas nakakasakit kapag maraming nababahala sa isang bagay kaysa sa kung kailan lamang ang iyong sarili.")</f>
        <v>Maaari kong itakwil ang aking pagkamamamayan kung si Roxas o binay win. Ito ay mas nakakasakit kapag maraming nababahala sa isang bagay kaysa sa kung kailan lamang ang iyong sarili.</v>
      </c>
      <c r="C433" s="2">
        <v>4.0</v>
      </c>
      <c r="D433" s="10" t="s">
        <v>864</v>
      </c>
      <c r="F433" s="2">
        <v>0.0</v>
      </c>
      <c r="G433" s="9"/>
    </row>
    <row r="434">
      <c r="A434" s="1" t="s">
        <v>865</v>
      </c>
      <c r="B434" s="7" t="str">
        <f>IFERROR(__xludf.DUMMYFUNCTION("IF(C434=4,GOOGLETRANSLATE(A434, ""en"",""fil""), """")"),"Ang desisyon ni Ombudsman ay isang 'kinakalkula na pag -atake,' sabi ni Binay Camp - Philippine Star https://t.co/zzzjvh2h3n")</f>
        <v>Ang desisyon ni Ombudsman ay isang 'kinakalkula na pag -atake,' sabi ni Binay Camp - Philippine Star https://t.co/zzzjvh2h3n</v>
      </c>
      <c r="C434" s="2">
        <v>4.0</v>
      </c>
      <c r="D434" s="10" t="s">
        <v>866</v>
      </c>
      <c r="F434" s="2">
        <v>0.0</v>
      </c>
      <c r="G434" s="9"/>
    </row>
    <row r="435">
      <c r="A435" s="1" t="s">
        <v>867</v>
      </c>
      <c r="B435" s="7" t="str">
        <f>IFERROR(__xludf.DUMMYFUNCTION("IF(C435=4,GOOGLETRANSLATE(A435, ""en"",""fil""), """")"),"Binay: Higit pang mga mahihirap na Pilipino sa ilalim ng Aquino Administration https://t.co/feuqxellar https://t.co/2znmdjBoom")</f>
        <v>Binay: Higit pang mga mahihirap na Pilipino sa ilalim ng Aquino Administration https://t.co/feuqxellar https://t.co/2znmdjBoom</v>
      </c>
      <c r="C435" s="2">
        <v>4.0</v>
      </c>
      <c r="D435" s="10" t="s">
        <v>868</v>
      </c>
      <c r="F435" s="2">
        <v>0.0</v>
      </c>
      <c r="G435" s="9"/>
    </row>
    <row r="436">
      <c r="A436" s="1" t="s">
        <v>869</v>
      </c>
      <c r="B436" s="7" t="str">
        <f>IFERROR(__xludf.DUMMYFUNCTION("IF(C436=4,GOOGLETRANSLATE(A436, ""en"",""fil""), """")"),"Binay: Mas kaunti ang pag -uusap! Ngumiti pa! Huwag ipaalam sa kanila kung ano ang iyong tindig sa kanilang mga akusasyon #Ham4Halalan")</f>
        <v>Binay: Mas kaunti ang pag -uusap! Ngumiti pa! Huwag ipaalam sa kanila kung ano ang iyong tindig sa kanilang mga akusasyon #Ham4Halalan</v>
      </c>
      <c r="C436" s="2">
        <v>4.0</v>
      </c>
      <c r="D436" s="10" t="s">
        <v>870</v>
      </c>
      <c r="F436" s="2">
        <v>0.0</v>
      </c>
      <c r="G436" s="9"/>
    </row>
    <row r="437">
      <c r="A437" s="1" t="s">
        <v>871</v>
      </c>
      <c r="B437" s="7" t="str">
        <f>IFERROR(__xludf.DUMMYFUNCTION("IF(C437=4,GOOGLETRANSLATE(A437, ""en"",""fil""), """")"),"Ang debate ay para mawala si Duterte sa pamamagitan ng pagkawala ng kanyang cool, pakikipag -usap sa tagalog. Parehong w Grace na ang Ingles ay hindi pa natin naririnig. Paumanhin ngunit Ingles = Sense.")</f>
        <v>Ang debate ay para mawala si Duterte sa pamamagitan ng pagkawala ng kanyang cool, pakikipag -usap sa tagalog. Parehong w Grace na ang Ingles ay hindi pa natin naririnig. Paumanhin ngunit Ingles = Sense.</v>
      </c>
      <c r="C437" s="2">
        <v>4.0</v>
      </c>
      <c r="D437" s="10" t="s">
        <v>872</v>
      </c>
      <c r="F437" s="2">
        <v>0.0</v>
      </c>
      <c r="G437" s="9"/>
    </row>
    <row r="438">
      <c r="A438" s="1" t="s">
        <v>873</v>
      </c>
      <c r="B438" s="7" t="str">
        <f>IFERROR(__xludf.DUMMYFUNCTION("IF(C438=4,GOOGLETRANSLATE(A438, ""en"",""fil""), """")"),"Nakakahiya sa iyo, ang aking mga kapwa kababayan para sa pagpili ng Roxas at Binay sa Santiago. Sinabi mong namamatay siya, ngunit ang talagang namamatay ay ang ating bansa.")</f>
        <v>Nakakahiya sa iyo, ang aking mga kapwa kababayan para sa pagpili ng Roxas at Binay sa Santiago. Sinabi mong namamatay siya, ngunit ang talagang namamatay ay ang ating bansa.</v>
      </c>
      <c r="C438" s="2">
        <v>4.0</v>
      </c>
      <c r="D438" s="10" t="s">
        <v>874</v>
      </c>
      <c r="F438" s="2">
        <v>1.0</v>
      </c>
      <c r="G438" s="9"/>
    </row>
    <row r="439">
      <c r="A439" s="1" t="s">
        <v>875</v>
      </c>
      <c r="B439" s="7" t="str">
        <f>IFERROR(__xludf.DUMMYFUNCTION("IF(C439=4,GOOGLETRANSLATE(A439, ""en"",""fil""), """")"),"Go Miriam! PUMUNTA! Ang huling debate sa Pangulo .. Straight-Forward Platform, Anti-Corruption, Peace and Orde .. #PilipinasDebates2016")</f>
        <v>Go Miriam! PUMUNTA! Ang huling debate sa Pangulo .. Straight-Forward Platform, Anti-Corruption, Peace and Orde .. #PilipinasDebates2016</v>
      </c>
      <c r="C439" s="2">
        <v>4.0</v>
      </c>
      <c r="D439" s="10" t="s">
        <v>876</v>
      </c>
      <c r="F439" s="2">
        <v>0.0</v>
      </c>
      <c r="G439" s="9"/>
    </row>
    <row r="440">
      <c r="A440" s="1" t="s">
        <v>877</v>
      </c>
      <c r="B440" s="7" t="str">
        <f>IFERROR(__xludf.DUMMYFUNCTION("IF(C440=4,GOOGLETRANSLATE(A440, ""en"",""fil""), """")"),"Romualdezes, Binay, Honasan Lead Commemorative Walk sa Tacloban sa Yolanda Anniversary @rapplerdotcom https://t.co/s6dvj1tjd4")</f>
        <v>Romualdezes, Binay, Honasan Lead Commemorative Walk sa Tacloban sa Yolanda Anniversary @rapplerdotcom https://t.co/s6dvj1tjd4</v>
      </c>
      <c r="C440" s="2">
        <v>4.0</v>
      </c>
      <c r="D440" s="10" t="s">
        <v>878</v>
      </c>
      <c r="F440" s="2">
        <v>0.0</v>
      </c>
      <c r="G440" s="9"/>
    </row>
    <row r="441">
      <c r="A441" s="1" t="s">
        <v>879</v>
      </c>
      <c r="B441" s="7" t="str">
        <f>IFERROR(__xludf.DUMMYFUNCTION("IF(C441=4,GOOGLETRANSLATE(A441, ""en"",""fil""), """")"),"Mapagmataas. Undiplomatic. Walang graceless. Iyon ay si Duterte. #Notoduterte2016 #Notodu30 #dudirty #phvote #EleKsyon2016 https://t.co/xtatqvshw1")</f>
        <v>Mapagmataas. Undiplomatic. Walang graceless. Iyon ay si Duterte. #Notoduterte2016 #Notodu30 #dudirty #phvote #EleKsyon2016 https://t.co/xtatqvshw1</v>
      </c>
      <c r="C441" s="2">
        <v>4.0</v>
      </c>
      <c r="D441" s="10" t="s">
        <v>880</v>
      </c>
      <c r="F441" s="2">
        <v>1.0</v>
      </c>
      <c r="G441" s="9"/>
    </row>
    <row r="442">
      <c r="A442" s="1" t="s">
        <v>881</v>
      </c>
      <c r="B442" s="7" t="str">
        <f>IFERROR(__xludf.DUMMYFUNCTION("IF(C442=4,GOOGLETRANSLATE(A442, ""en"",""fil""), """")"),".senmiriam: Walang ibang probisyon sa ating Konstitusyon na tumutukoy sa kasunduan sa ehekutibo. https://t.co/omdu0ezheq")</f>
        <v>.senmiriam: Walang ibang probisyon sa ating Konstitusyon na tumutukoy sa kasunduan sa ehekutibo. https://t.co/omdu0ezheq</v>
      </c>
      <c r="C442" s="2">
        <v>4.0</v>
      </c>
      <c r="D442" s="10" t="s">
        <v>882</v>
      </c>
      <c r="F442" s="2">
        <v>0.0</v>
      </c>
      <c r="G442" s="9"/>
    </row>
    <row r="443">
      <c r="A443" s="1" t="s">
        <v>883</v>
      </c>
      <c r="B443" s="7" t="str">
        <f>IFERROR(__xludf.DUMMYFUNCTION("IF(C443=4,GOOGLETRANSLATE(A443, ""en"",""fil""), """")"),"Sinabi ni Ai-Ai Delas Alas na nasa Mandaluyong bilang isang kaibigan ni VP Binay, sinabi na hindi siya nakakuha ng bayad sa talento upang lumitaw https://t.co/crd0hyidnt #phvote")</f>
        <v>Sinabi ni Ai-Ai Delas Alas na nasa Mandaluyong bilang isang kaibigan ni VP Binay, sinabi na hindi siya nakakuha ng bayad sa talento upang lumitaw https://t.co/crd0hyidnt #phvote</v>
      </c>
      <c r="C443" s="2">
        <v>4.0</v>
      </c>
      <c r="D443" s="10" t="s">
        <v>884</v>
      </c>
      <c r="F443" s="2">
        <v>0.0</v>
      </c>
      <c r="G443" s="9"/>
    </row>
    <row r="444">
      <c r="A444" s="1" t="s">
        <v>885</v>
      </c>
      <c r="B444" s="7" t="str">
        <f>IFERROR(__xludf.DUMMYFUNCTION("IF(C444=4,GOOGLETRANSLATE(A444, ""en"",""fil""), """")"),"Itinanggi ni Grace Poe ang pagtigil sa lahi upang magbigay daan sa mar roxas https://t.co/qhex85j4uy #phvote")</f>
        <v>Itinanggi ni Grace Poe ang pagtigil sa lahi upang magbigay daan sa mar roxas https://t.co/qhex85j4uy #phvote</v>
      </c>
      <c r="C444" s="2">
        <v>4.0</v>
      </c>
      <c r="D444" s="10" t="s">
        <v>886</v>
      </c>
      <c r="F444" s="2">
        <v>0.0</v>
      </c>
      <c r="G444" s="9"/>
    </row>
    <row r="445">
      <c r="A445" s="1" t="s">
        <v>887</v>
      </c>
      <c r="B445" s="7" t="str">
        <f>IFERROR(__xludf.DUMMYFUNCTION("IF(C445=4,GOOGLETRANSLATE(A445, ""en"",""fil""), """")"),"Naranasan ko ito sa pagtawag sa sarili na ito. At walang binay. Hindi na kita iboboto.")</f>
        <v>Naranasan ko ito sa pagtawag sa sarili na ito. At walang binay. Hindi na kita iboboto.</v>
      </c>
      <c r="C445" s="2">
        <v>4.0</v>
      </c>
      <c r="D445" s="10" t="s">
        <v>888</v>
      </c>
      <c r="F445" s="2">
        <v>0.0</v>
      </c>
      <c r="G445" s="9"/>
    </row>
    <row r="446">
      <c r="A446" s="1" t="s">
        <v>889</v>
      </c>
      <c r="B446" s="7" t="str">
        <f>IFERROR(__xludf.DUMMYFUNCTION("IF(C446=4,GOOGLETRANSLATE(A446, ""en"",""fil""), """")"),"Viral: Ang mga netizens ay gumanti sa VP Binay sa Boy Scout Uniform Photo https://t.co/usdrnsxwok")</f>
        <v>Viral: Ang mga netizens ay gumanti sa VP Binay sa Boy Scout Uniform Photo https://t.co/usdrnsxwok</v>
      </c>
      <c r="C446" s="2">
        <v>4.0</v>
      </c>
      <c r="D446" s="10" t="s">
        <v>890</v>
      </c>
      <c r="F446" s="2">
        <v>0.0</v>
      </c>
      <c r="G446" s="9"/>
    </row>
    <row r="447">
      <c r="A447" s="1" t="s">
        <v>891</v>
      </c>
      <c r="B447" s="7" t="str">
        <f>IFERROR(__xludf.DUMMYFUNCTION("IF(C447=4,GOOGLETRANSLATE(A447, ""en"",""fil""), """")"),"@Winchelledawn as in gummy !!! Desperado sina Roxas at Aquino! Tsk. Gagawin nila ang anumang kinakailangan para kay Duterte na hindi manalo.")</f>
        <v>@Winchelledawn as in gummy !!! Desperado sina Roxas at Aquino! Tsk. Gagawin nila ang anumang kinakailangan para kay Duterte na hindi manalo.</v>
      </c>
      <c r="C447" s="2">
        <v>4.0</v>
      </c>
      <c r="D447" s="10" t="s">
        <v>892</v>
      </c>
      <c r="F447" s="2">
        <v>1.0</v>
      </c>
      <c r="G447" s="9"/>
    </row>
    <row r="448">
      <c r="A448" s="1" t="s">
        <v>893</v>
      </c>
      <c r="B448" s="7" t="str">
        <f>IFERROR(__xludf.DUMMYFUNCTION("IF(C448=4,GOOGLETRANSLATE(A448, ""en"",""fil""), """")"),"@pnppro1@pnpluppo v-pres binay habang ibinibigay ang kanyang mensahe sa senior citizen ng munisipalidad na ito. https://t.co/wub0kvcrdo")</f>
        <v>@pnppro1@pnpluppo v-pres binay habang ibinibigay ang kanyang mensahe sa senior citizen ng munisipalidad na ito. https://t.co/wub0kvcrdo</v>
      </c>
      <c r="C448" s="2">
        <v>4.0</v>
      </c>
      <c r="D448" s="10" t="s">
        <v>894</v>
      </c>
      <c r="F448" s="2">
        <v>0.0</v>
      </c>
      <c r="G448" s="9"/>
    </row>
    <row r="449">
      <c r="A449" s="1" t="s">
        <v>895</v>
      </c>
      <c r="B449" s="7" t="str">
        <f>IFERROR(__xludf.DUMMYFUNCTION("IF(C449=4,GOOGLETRANSLATE(A449, ""en"",""fil""), """")"),"Mar Roxas Desparetely Seeking Poe #NoWyouKnowyourgownDown #Ereksyon2016 #imforchange #du30 @itsrodyduterte")</f>
        <v>Mar Roxas Desparetely Seeking Poe #NoWyouKnowyourgownDown #Ereksyon2016 #imforchange #du30 @itsrodyduterte</v>
      </c>
      <c r="C449" s="2">
        <v>4.0</v>
      </c>
      <c r="D449" s="10" t="s">
        <v>896</v>
      </c>
      <c r="F449" s="2">
        <v>1.0</v>
      </c>
      <c r="G449" s="9"/>
    </row>
    <row r="450">
      <c r="A450" s="1" t="s">
        <v>897</v>
      </c>
      <c r="B450" s="7" t="str">
        <f>IFERROR(__xludf.DUMMYFUNCTION("IF(C450=4,GOOGLETRANSLATE(A450, ""en"",""fil""), """")"),"Kung alam mong walang kakayahan si Duterte o Binay, base sa mga pamantayan, masamang sabihin ba ang katotohanan? Sa pamamagitan ng pagsasabi na ang ibig kong sabihin para sa mga nagtanong.")</f>
        <v>Kung alam mong walang kakayahan si Duterte o Binay, base sa mga pamantayan, masamang sabihin ba ang katotohanan? Sa pamamagitan ng pagsasabi na ang ibig kong sabihin para sa mga nagtanong.</v>
      </c>
      <c r="C450" s="2">
        <v>4.0</v>
      </c>
      <c r="D450" s="10" t="s">
        <v>898</v>
      </c>
      <c r="F450" s="2">
        <v>0.0</v>
      </c>
      <c r="G450" s="9"/>
    </row>
    <row r="451">
      <c r="A451" s="1" t="s">
        <v>899</v>
      </c>
      <c r="B451" s="7" t="str">
        <f>IFERROR(__xludf.DUMMYFUNCTION("IF(C451=4,GOOGLETRANSLATE(A451, ""en"",""fil""), """")"),"@barcy41479 Binago ng kanyang isip si Binay? Akala ko ba siya ay para sa mga bilateral na pag -uusap?")</f>
        <v>@barcy41479 Binago ng kanyang isip si Binay? Akala ko ba siya ay para sa mga bilateral na pag -uusap?</v>
      </c>
      <c r="C451" s="2">
        <v>4.0</v>
      </c>
      <c r="D451" s="10" t="s">
        <v>900</v>
      </c>
      <c r="F451" s="2">
        <v>0.0</v>
      </c>
      <c r="G451" s="9"/>
    </row>
    <row r="452">
      <c r="A452" s="1" t="s">
        <v>901</v>
      </c>
      <c r="B452" s="7" t="str">
        <f>IFERROR(__xludf.DUMMYFUNCTION("IF(C452=4,GOOGLETRANSLATE(A452, ""en"",""fil""), """")"),"@PhilStarnews @maroxas Ayon sa mga analyst, dapat magbigay daan si Mar Roxas, hindi Poe. Maaari mo bang gawin iyon para sa pagkakaisa na tinatawag mo?")</f>
        <v>@PhilStarnews @maroxas Ayon sa mga analyst, dapat magbigay daan si Mar Roxas, hindi Poe. Maaari mo bang gawin iyon para sa pagkakaisa na tinatawag mo?</v>
      </c>
      <c r="C452" s="2">
        <v>4.0</v>
      </c>
      <c r="D452" s="10" t="s">
        <v>902</v>
      </c>
      <c r="F452" s="2">
        <v>0.0</v>
      </c>
      <c r="G452" s="9"/>
    </row>
    <row r="453">
      <c r="A453" s="1" t="s">
        <v>903</v>
      </c>
      <c r="B453" s="7" t="str">
        <f>IFERROR(__xludf.DUMMYFUNCTION("IF(C453=4,GOOGLETRANSLATE(A453, ""en"",""fil""), """")"),"Aquino, ang mga rating ng pag -apruba ng Binay ay bumababa sa pinakabagong poll: na may kaunti pa sa apat na buwan na naiwan sa ... https://t.co/dbdjw8prlm (sa pamamagitan ng Inquirer)")</f>
        <v>Aquino, ang mga rating ng pag -apruba ng Binay ay bumababa sa pinakabagong poll: na may kaunti pa sa apat na buwan na naiwan sa ... https://t.co/dbdjw8prlm (sa pamamagitan ng Inquirer)</v>
      </c>
      <c r="C453" s="2">
        <v>4.0</v>
      </c>
      <c r="D453" s="10" t="s">
        <v>904</v>
      </c>
      <c r="F453" s="2">
        <v>0.0</v>
      </c>
      <c r="G453" s="9"/>
    </row>
    <row r="454">
      <c r="A454" s="1" t="s">
        <v>905</v>
      </c>
      <c r="B454" s="7" t="str">
        <f>IFERROR(__xludf.DUMMYFUNCTION("IF(C454=4,GOOGLETRANSLATE(A454, ""en"",""fil""), """")"),"Mar Roxas: Tumawag ako para sa pagkakaisa. Tumawag ako para sa pagiging disente. Tumawag ako para sa demokrasya. Tumawag ako para sa patakaran ng batas. Tumawag ako sa ... https://t.co/qrkdporhwd")</f>
        <v>Mar Roxas: Tumawag ako para sa pagkakaisa. Tumawag ako para sa pagiging disente. Tumawag ako para sa demokrasya. Tumawag ako para sa patakaran ng batas. Tumawag ako sa ... https://t.co/qrkdporhwd</v>
      </c>
      <c r="C454" s="2">
        <v>4.0</v>
      </c>
      <c r="D454" s="10" t="s">
        <v>906</v>
      </c>
      <c r="F454" s="2">
        <v>0.0</v>
      </c>
      <c r="G454" s="9"/>
    </row>
    <row r="455">
      <c r="A455" s="1" t="s">
        <v>907</v>
      </c>
      <c r="B455" s="7" t="str">
        <f>IFERROR(__xludf.DUMMYFUNCTION("IF(C455=4,GOOGLETRANSLATE(A455, ""en"",""fil""), """")"),"RT @tonylavs: Magandang tugon ni Grace Poe sa mga katanungan tungkol sa kanyang reaksyon sa pag -atake ni Duterte laban sa kanya. Napaka magalang, ... https: //…")</f>
        <v>RT @tonylavs: Magandang tugon ni Grace Poe sa mga katanungan tungkol sa kanyang reaksyon sa pag -atake ni Duterte laban sa kanya. Napaka magalang, ... https: //…</v>
      </c>
      <c r="C455" s="2">
        <v>4.0</v>
      </c>
      <c r="D455" s="10" t="s">
        <v>908</v>
      </c>
      <c r="F455" s="2">
        <v>0.0</v>
      </c>
      <c r="G455" s="9"/>
    </row>
    <row r="456">
      <c r="A456" s="1" t="s">
        <v>909</v>
      </c>
      <c r="B456" s="7" t="str">
        <f>IFERROR(__xludf.DUMMYFUNCTION("IF(C456=4,GOOGLETRANSLATE(A456, ""en"",""fil""), """")"),"Duterte - Isang abogado na naniniwala sa extrajudicial killings. Isang asawa na may 2 asawa. Laban sa tiwali ngunit mainit -init kasama sina Binay at Arroyo @MgVtrb")</f>
        <v>Duterte - Isang abogado na naniniwala sa extrajudicial killings. Isang asawa na may 2 asawa. Laban sa tiwali ngunit mainit -init kasama sina Binay at Arroyo @MgVtrb</v>
      </c>
      <c r="C456" s="2">
        <v>4.0</v>
      </c>
      <c r="D456" s="10" t="s">
        <v>910</v>
      </c>
      <c r="F456" s="2">
        <v>1.0</v>
      </c>
      <c r="G456" s="9"/>
    </row>
    <row r="457">
      <c r="A457" s="1" t="s">
        <v>911</v>
      </c>
      <c r="B457" s="7" t="str">
        <f>IFERROR(__xludf.DUMMYFUNCTION("IF(C457=4,GOOGLETRANSLATE(A457, ""en"",""fil""), """")"),"Me: Nagsimula ka lang ng digmaan. ?? #Dayaanmoves")</f>
        <v>Me: Nagsimula ka lang ng digmaan. ?? #Dayaanmoves</v>
      </c>
      <c r="C457" s="2">
        <v>4.0</v>
      </c>
      <c r="D457" s="10" t="s">
        <v>912</v>
      </c>
      <c r="F457" s="2">
        <v>1.0</v>
      </c>
      <c r="G457" s="9"/>
    </row>
    <row r="458">
      <c r="A458" s="1" t="s">
        <v>913</v>
      </c>
      <c r="B458" s="7" t="str">
        <f>IFERROR(__xludf.DUMMYFUNCTION("IF(C458=4,GOOGLETRANSLATE(A458, ""en"",""fil""), """")"),"#Binay: Ang Veterans Memorial Hospital Presidential Suite ay naghihintay para sa pag -aresto sa ospital!")</f>
        <v>#Binay: Ang Veterans Memorial Hospital Presidential Suite ay naghihintay para sa pag -aresto sa ospital!</v>
      </c>
      <c r="C458" s="2">
        <v>4.0</v>
      </c>
      <c r="D458" s="10" t="s">
        <v>914</v>
      </c>
      <c r="F458" s="2">
        <v>1.0</v>
      </c>
      <c r="G458" s="9"/>
    </row>
    <row r="459">
      <c r="A459" s="1" t="s">
        <v>915</v>
      </c>
      <c r="B459" s="7" t="str">
        <f>IFERROR(__xludf.DUMMYFUNCTION("IF(C459=4,GOOGLETRANSLATE(A459, ""en"",""fil""), """")"),"Sa tingin ko pa rin ito ay isang masikip na lahi sa pagitan ng Leni &amp; amp; Bongbong para sa VP. Ito tulad ng Binay kumpara sa Roxas noong nakaraang 2010 na halalan. Malapit na tugma tho. ??")</f>
        <v>Sa tingin ko pa rin ito ay isang masikip na lahi sa pagitan ng Leni &amp; amp; Bongbong para sa VP. Ito tulad ng Binay kumpara sa Roxas noong nakaraang 2010 na halalan. Malapit na tugma tho. ??</v>
      </c>
      <c r="C459" s="2">
        <v>4.0</v>
      </c>
      <c r="D459" s="10" t="s">
        <v>916</v>
      </c>
      <c r="F459" s="2">
        <v>0.0</v>
      </c>
      <c r="G459" s="9"/>
    </row>
    <row r="460">
      <c r="A460" s="1" t="s">
        <v>917</v>
      </c>
      <c r="B460" s="7" t="str">
        <f>IFERROR(__xludf.DUMMYFUNCTION("IF(C460=4,GOOGLETRANSLATE(A460, ""en"",""fil""), """")"),"Ang kahirapan, hindi katiwalian, ay kasalukuyang isyu sa moral ng PHL –VP Binay https://t.co/6ofkalismbw")</f>
        <v>Ang kahirapan, hindi katiwalian, ay kasalukuyang isyu sa moral ng PHL –VP Binay https://t.co/6ofkalismbw</v>
      </c>
      <c r="C460" s="2">
        <v>4.0</v>
      </c>
      <c r="D460" s="10" t="s">
        <v>918</v>
      </c>
      <c r="F460" s="2">
        <v>0.0</v>
      </c>
      <c r="G460" s="9"/>
    </row>
    <row r="461">
      <c r="A461" s="1" t="s">
        <v>919</v>
      </c>
      <c r="B461" s="7" t="str">
        <f>IFERROR(__xludf.DUMMYFUNCTION("IF(C461=4,GOOGLETRANSLATE(A461, ""en"",""fil""), """")"),"RT @paulelli: Sa pagitan ng Enero 1 at Nob. Nangungunang TV ad spender din.
https: //t.co…")</f>
        <v>RT @paulelli: Sa pagitan ng Enero 1 at Nob. Nangungunang TV ad spender din.
https: //t.co…</v>
      </c>
      <c r="C461" s="2">
        <v>4.0</v>
      </c>
      <c r="D461" s="10" t="s">
        <v>920</v>
      </c>
      <c r="F461" s="2">
        <v>0.0</v>
      </c>
      <c r="G461" s="9"/>
    </row>
    <row r="462">
      <c r="A462" s="1" t="s">
        <v>921</v>
      </c>
      <c r="B462" s="7" t="str">
        <f>IFERROR(__xludf.DUMMYFUNCTION("IF(C462=4,GOOGLETRANSLATE(A462, ""en"",""fil""), """")"),"Siya (VP Binay) ay mas kwalipikado kaysa sa akin upang maging pangulo. -@rrd_davao #onlybinaycan")</f>
        <v>Siya (VP Binay) ay mas kwalipikado kaysa sa akin upang maging pangulo. -@rrd_davao #onlybinaycan</v>
      </c>
      <c r="C462" s="2">
        <v>4.0</v>
      </c>
      <c r="D462" s="10" t="s">
        <v>922</v>
      </c>
      <c r="F462" s="2">
        <v>0.0</v>
      </c>
      <c r="G462" s="9"/>
    </row>
    <row r="463">
      <c r="A463" s="1" t="s">
        <v>923</v>
      </c>
      <c r="B463" s="7" t="str">
        <f>IFERROR(__xludf.DUMMYFUNCTION("IF(C463=4,GOOGLETRANSLATE(A463, ""en"",""fil""), """")"),"Pinupuri ng VP Binay ang Puno Work In Una: Mabuti talaga siya - https://t.co/ehjv0gvo47 https://t.co/g6ktpliqvw #quezon #news")</f>
        <v>Pinupuri ng VP Binay ang Puno Work In Una: Mabuti talaga siya - https://t.co/ehjv0gvo47 https://t.co/g6ktpliqvw #quezon #news</v>
      </c>
      <c r="C463" s="2">
        <v>4.0</v>
      </c>
      <c r="D463" s="10" t="s">
        <v>924</v>
      </c>
      <c r="F463" s="2">
        <v>0.0</v>
      </c>
      <c r="G463" s="9"/>
    </row>
    <row r="464">
      <c r="A464" s="1" t="s">
        <v>925</v>
      </c>
      <c r="B464" s="7" t="str">
        <f>IFERROR(__xludf.DUMMYFUNCTION("IF(C464=4,GOOGLETRANSLATE(A464, ""en"",""fil""), """")"),"RT @tropangmarangal: Nag -isyu si Rappler ng isang paghingi ng tawad kay Mar Roxas at ang publiko https://t.co/bz6vmhixde")</f>
        <v>RT @tropangmarangal: Nag -isyu si Rappler ng isang paghingi ng tawad kay Mar Roxas at ang publiko https://t.co/bz6vmhixde</v>
      </c>
      <c r="C464" s="2">
        <v>4.0</v>
      </c>
      <c r="D464" s="10" t="s">
        <v>926</v>
      </c>
      <c r="F464" s="2">
        <v>0.0</v>
      </c>
      <c r="G464" s="9"/>
    </row>
    <row r="465">
      <c r="A465" s="1" t="s">
        <v>927</v>
      </c>
      <c r="B465" s="7" t="str">
        <f>IFERROR(__xludf.DUMMYFUNCTION("IF(C465=4,GOOGLETRANSLATE(A465, ""en"",""fil""), """")"),"Si @graphicais Miriam ay bias? Pinuna rin niya sina Roxas at Poe. Bakit ang sinumang pumuna kay Duterte ay ""bias""?")</f>
        <v>Si @graphicais Miriam ay bias? Pinuna rin niya sina Roxas at Poe. Bakit ang sinumang pumuna kay Duterte ay "bias"?</v>
      </c>
      <c r="C465" s="2">
        <v>4.0</v>
      </c>
      <c r="D465" s="10" t="s">
        <v>928</v>
      </c>
      <c r="F465" s="2">
        <v>0.0</v>
      </c>
      <c r="G465" s="9"/>
    </row>
    <row r="466">
      <c r="A466" s="1" t="s">
        <v>929</v>
      </c>
      <c r="B466" s="7" t="str">
        <f>IFERROR(__xludf.DUMMYFUNCTION("IF(C466=4,GOOGLETRANSLATE(A466, ""en"",""fil""), """")"),"Marcos: Ang tandem kasama si Miriam Santiago ay hindi naging sorpresa .. Ang aming mga adbokasyon ay batay sa mabuting pamamahala. @Team_inquirer")</f>
        <v>Marcos: Ang tandem kasama si Miriam Santiago ay hindi naging sorpresa .. Ang aming mga adbokasyon ay batay sa mabuting pamamahala. @Team_inquirer</v>
      </c>
      <c r="C466" s="2">
        <v>4.0</v>
      </c>
      <c r="D466" s="10" t="s">
        <v>930</v>
      </c>
      <c r="F466" s="2">
        <v>0.0</v>
      </c>
      <c r="G466" s="9"/>
    </row>
    <row r="467">
      <c r="A467" s="1" t="s">
        <v>931</v>
      </c>
      <c r="B467" s="7" t="str">
        <f>IFERROR(__xludf.DUMMYFUNCTION("IF(C467=4,GOOGLETRANSLATE(A467, ""en"",""fil""), """")"),"Kilalanin ang 12. Sa wakas ay nakumpleto ni Binay ang Una Senate Slate http: // https://t.co/ncdydaeat8 @rapplerdotcom #phvote https://t.co/29RS9O9S6Q")</f>
        <v>Kilalanin ang 12. Sa wakas ay nakumpleto ni Binay ang Una Senate Slate http: // https://t.co/ncdydaeat8 @rapplerdotcom #phvote https://t.co/29RS9O9S6Q</v>
      </c>
      <c r="C467" s="2">
        <v>4.0</v>
      </c>
      <c r="D467" s="10" t="s">
        <v>932</v>
      </c>
      <c r="F467" s="2">
        <v>0.0</v>
      </c>
      <c r="G467" s="9"/>
    </row>
    <row r="468">
      <c r="A468" s="1" t="s">
        <v>933</v>
      </c>
      <c r="B468" s="7" t="str">
        <f>IFERROR(__xludf.DUMMYFUNCTION("IF(C468=4,GOOGLETRANSLATE(A468, ""en"",""fil""), """")"),"Alma Moreno, tulad ng seryoso? Ikaw ay Nancy Binay 2.0")</f>
        <v>Alma Moreno, tulad ng seryoso? Ikaw ay Nancy Binay 2.0</v>
      </c>
      <c r="C468" s="2">
        <v>4.0</v>
      </c>
      <c r="D468" s="10" t="s">
        <v>934</v>
      </c>
      <c r="F468" s="2">
        <v>1.0</v>
      </c>
      <c r="G468" s="9"/>
    </row>
    <row r="469">
      <c r="A469" s="1" t="s">
        <v>935</v>
      </c>
      <c r="B469" s="7" t="str">
        <f>IFERROR(__xludf.DUMMYFUNCTION("IF(C469=4,GOOGLETRANSLATE(A469, ""en"",""fil""), """")"),"Medyo namamatay na ako sa loob.")</f>
        <v>Medyo namamatay na ako sa loob.</v>
      </c>
      <c r="C469" s="2">
        <v>4.0</v>
      </c>
      <c r="D469" s="10" t="s">
        <v>936</v>
      </c>
      <c r="F469" s="2">
        <v>1.0</v>
      </c>
      <c r="G469" s="9"/>
    </row>
    <row r="470">
      <c r="A470" s="1" t="s">
        <v>937</v>
      </c>
      <c r="B470" s="7" t="str">
        <f>IFERROR(__xludf.DUMMYFUNCTION("IF(C470=4,GOOGLETRANSLATE(A470, ""en"",""fil""), """")"),"Binay distansya ang sarili mula sa boto ng anak na babae sa kaso ng poe https://t.co/6n1ktdwv9g https://t.co/typniadfje")</f>
        <v>Binay distansya ang sarili mula sa boto ng anak na babae sa kaso ng poe https://t.co/6n1ktdwv9g https://t.co/typniadfje</v>
      </c>
      <c r="C470" s="2">
        <v>4.0</v>
      </c>
      <c r="D470" s="10" t="s">
        <v>938</v>
      </c>
      <c r="F470" s="2">
        <v>0.0</v>
      </c>
      <c r="G470" s="9"/>
    </row>
    <row r="471">
      <c r="A471" s="1" t="s">
        <v>939</v>
      </c>
      <c r="B471" s="7" t="str">
        <f>IFERROR(__xludf.DUMMYFUNCTION("IF(C471=4,GOOGLETRANSLATE(A471, ""en"",""fil""), """")"),"""Mula sa 1 hanggang Mar Roxas, gaano ka desperado na makahanap ng pag -ibig?"" #Phvote #Halalan2016 #ELEKSYON2016 #BILANGPILIPO")</f>
        <v>"Mula sa 1 hanggang Mar Roxas, gaano ka desperado na makahanap ng pag -ibig?" #Phvote #Halalan2016 #ELEKSYON2016 #BILANGPILIPO</v>
      </c>
      <c r="C471" s="2">
        <v>4.0</v>
      </c>
      <c r="D471" s="10" t="s">
        <v>940</v>
      </c>
      <c r="F471" s="2">
        <v>0.0</v>
      </c>
      <c r="G471" s="9"/>
    </row>
    <row r="472">
      <c r="A472" s="1" t="s">
        <v>941</v>
      </c>
      <c r="B472" s="7" t="str">
        <f>IFERROR(__xludf.DUMMYFUNCTION("IF(C472=4,GOOGLETRANSLATE(A472, ""en"",""fil""), """")"),"Sa tuwing may nagsasabing ""errthang"", nakakakuha ng boto si Binay.")</f>
        <v>Sa tuwing may nagsasabing "errthang", nakakakuha ng boto si Binay.</v>
      </c>
      <c r="C472" s="2">
        <v>4.0</v>
      </c>
      <c r="D472" s="10" t="s">
        <v>942</v>
      </c>
      <c r="F472" s="2">
        <v>0.0</v>
      </c>
      <c r="G472" s="9"/>
    </row>
    <row r="473">
      <c r="A473" s="1" t="s">
        <v>943</v>
      </c>
      <c r="B473" s="7" t="str">
        <f>IFERROR(__xludf.DUMMYFUNCTION("IF(C473=4,GOOGLETRANSLATE(A473, ""en"",""fil""), """")"),"Dapat ibagsak ni Poe ang pabor sa Roxas upang galvanize ang panalo ni Duterte. Maging ang mga tagasuporta ni Poe ay hindi iboboto ang tae na iyon.")</f>
        <v>Dapat ibagsak ni Poe ang pabor sa Roxas upang galvanize ang panalo ni Duterte. Maging ang mga tagasuporta ni Poe ay hindi iboboto ang tae na iyon.</v>
      </c>
      <c r="C473" s="2">
        <v>4.0</v>
      </c>
      <c r="D473" s="10" t="s">
        <v>944</v>
      </c>
      <c r="F473" s="2">
        <v>1.0</v>
      </c>
      <c r="G473" s="9"/>
    </row>
    <row r="474">
      <c r="A474" s="1" t="s">
        <v>945</v>
      </c>
      <c r="B474" s="7" t="str">
        <f>IFERROR(__xludf.DUMMYFUNCTION("IF(C474=4,GOOGLETRANSLATE(A474, ""en"",""fil""), """")"),"Ang Pamantayan: Update: Bumisita sina Binay at Honasan ng Shrine ng Holy Sepulcher habang nangangampanya sila sa San Pedro, Laguna.")</f>
        <v>Ang Pamantayan: Update: Bumisita sina Binay at Honasan ng Shrine ng Holy Sepulcher habang nangangampanya sila sa San Pedro, Laguna.</v>
      </c>
      <c r="C474" s="2">
        <v>4.0</v>
      </c>
      <c r="D474" s="10" t="s">
        <v>946</v>
      </c>
      <c r="F474" s="2">
        <v>0.0</v>
      </c>
      <c r="G474" s="9"/>
    </row>
    <row r="475">
      <c r="A475" s="1" t="s">
        <v>947</v>
      </c>
      <c r="B475" s="7" t="str">
        <f>IFERROR(__xludf.DUMMYFUNCTION("IF(C475=4,GOOGLETRANSLATE(A475, ""en"",""fil""), """")"),"Binay. (pang -uri): Mas masahol kaysa sa lahat.")</f>
        <v>Binay. (pang -uri): Mas masahol kaysa sa lahat.</v>
      </c>
      <c r="C475" s="2">
        <v>4.0</v>
      </c>
      <c r="D475" s="10" t="s">
        <v>948</v>
      </c>
      <c r="F475" s="2">
        <v>1.0</v>
      </c>
      <c r="G475" s="9"/>
    </row>
    <row r="476">
      <c r="A476" s="1" t="s">
        <v>949</v>
      </c>
      <c r="B476" s="7" t="str">
        <f>IFERROR(__xludf.DUMMYFUNCTION("IF(C476=4,GOOGLETRANSLATE(A476, ""en"",""fil""), """")"),"#Du30 para kay Pangulong https://t.co/lfq8lkbco1")</f>
        <v>#Du30 para kay Pangulong https://t.co/lfq8lkbco1</v>
      </c>
      <c r="C476" s="2">
        <v>4.0</v>
      </c>
      <c r="D476" s="10" t="s">
        <v>950</v>
      </c>
      <c r="F476" s="2">
        <v>0.0</v>
      </c>
      <c r="G476" s="9"/>
    </row>
    <row r="477">
      <c r="A477" s="1" t="s">
        <v>951</v>
      </c>
      <c r="B477" s="7" t="str">
        <f>IFERROR(__xludf.DUMMYFUNCTION("IF(C477=4,GOOGLETRANSLATE(A477, ""en"",""fil""), """")"),"RT @KTRNDU: Tanging si Binay ang maaaring maging sanhi sa akin ng mga goosebumps na ito! Que horror!")</f>
        <v>RT @KTRNDU: Tanging si Binay ang maaaring maging sanhi sa akin ng mga goosebumps na ito! Que horror!</v>
      </c>
      <c r="C477" s="2">
        <v>4.0</v>
      </c>
      <c r="D477" s="10" t="s">
        <v>952</v>
      </c>
      <c r="F477" s="2">
        <v>1.0</v>
      </c>
      <c r="G477" s="9"/>
    </row>
    <row r="478">
      <c r="A478" s="1" t="s">
        <v>953</v>
      </c>
      <c r="B478" s="7" t="str">
        <f>IFERROR(__xludf.DUMMYFUNCTION("IF(C478=4,GOOGLETRANSLATE(A478, ""en"",""fil""), """")"),"Ang Binay ay umiyak ng napakarumi sa ulat ng Inquirer sa umano’y mga account sa bangko https://t.co/zkgwgc3fe1 | @Mjcayabyabinq #voteph2016 https://t.co/8lhpranfur")</f>
        <v>Ang Binay ay umiyak ng napakarumi sa ulat ng Inquirer sa umano’y mga account sa bangko https://t.co/zkgwgc3fe1 | @Mjcayabyabinq #voteph2016 https://t.co/8lhpranfur</v>
      </c>
      <c r="C478" s="2">
        <v>4.0</v>
      </c>
      <c r="D478" s="10" t="s">
        <v>954</v>
      </c>
      <c r="F478" s="2">
        <v>0.0</v>
      </c>
      <c r="G478" s="9"/>
    </row>
    <row r="479">
      <c r="A479" s="1" t="s">
        <v>955</v>
      </c>
      <c r="B479" s="7" t="str">
        <f>IFERROR(__xludf.DUMMYFUNCTION("IF(C479=4,GOOGLETRANSLATE(A479, ""en"",""fil""), """")"),"Ang LP Hitting Binay Dynasty ay pulos pampulitika at hindi punong -guro na mga dinastiya ng cos lp coddles. Kahit na sina Aquino at Roxas ay mga dinastikong scion.")</f>
        <v>Ang LP Hitting Binay Dynasty ay pulos pampulitika at hindi punong -guro na mga dinastiya ng cos lp coddles. Kahit na sina Aquino at Roxas ay mga dinastikong scion.</v>
      </c>
      <c r="C479" s="2">
        <v>4.0</v>
      </c>
      <c r="D479" s="10" t="s">
        <v>956</v>
      </c>
      <c r="F479" s="2">
        <v>1.0</v>
      </c>
      <c r="G479" s="9"/>
    </row>
    <row r="480">
      <c r="A480" s="1" t="s">
        <v>957</v>
      </c>
      <c r="B480" s="7" t="str">
        <f>IFERROR(__xludf.DUMMYFUNCTION("IF(C480=4,GOOGLETRANSLATE(A480, ""en"",""fil""), """")"),"Kung nanalo si Mar Roxas, RIP Philippines!
Hindi ulit lp!
#Dayaangdilaw")</f>
        <v>Kung nanalo si Mar Roxas, RIP Philippines!
Hindi ulit lp!
#Dayaangdilaw</v>
      </c>
      <c r="C480" s="2">
        <v>4.0</v>
      </c>
      <c r="D480" s="10" t="s">
        <v>958</v>
      </c>
      <c r="F480" s="2">
        <v>1.0</v>
      </c>
      <c r="G480" s="9"/>
    </row>
    <row r="481">
      <c r="A481" s="1" t="s">
        <v>959</v>
      </c>
      <c r="B481" s="7" t="str">
        <f>IFERROR(__xludf.DUMMYFUNCTION("IF(C481=4,GOOGLETRANSLATE(A481, ""en"",""fil""), """")"),"#Binay @ #phbizcon: Ang susunod na admin ay dapat magtanim ng isang pakiramdam ng pagkadali sa lahat ng mga proseso ng Gov't. | sa pamamagitan ng @madmiraflor")</f>
        <v>#Binay @ #phbizcon: Ang susunod na admin ay dapat magtanim ng isang pakiramdam ng pagkadali sa lahat ng mga proseso ng Gov't. | sa pamamagitan ng @madmiraflor</v>
      </c>
      <c r="C481" s="2">
        <v>4.0</v>
      </c>
      <c r="D481" s="10" t="s">
        <v>960</v>
      </c>
      <c r="F481" s="2">
        <v>0.0</v>
      </c>
      <c r="G481" s="9"/>
    </row>
    <row r="482">
      <c r="A482" s="1" t="s">
        <v>961</v>
      </c>
      <c r="B482" s="7" t="str">
        <f>IFERROR(__xludf.DUMMYFUNCTION("IF(C482=4,GOOGLETRANSLATE(A482, ""en"",""fil""), """")"),"Binay at ang kanyang dramatikong apela ay nais kong shoot ang TV screen")</f>
        <v>Binay at ang kanyang dramatikong apela ay nais kong shoot ang TV screen</v>
      </c>
      <c r="C482" s="2">
        <v>4.0</v>
      </c>
      <c r="D482" s="10" t="s">
        <v>962</v>
      </c>
      <c r="F482" s="2">
        <v>1.0</v>
      </c>
      <c r="G482" s="9"/>
    </row>
    <row r="483">
      <c r="A483" s="1" t="s">
        <v>963</v>
      </c>
      <c r="B483" s="7" t="str">
        <f>IFERROR(__xludf.DUMMYFUNCTION("IF(C483=4,GOOGLETRANSLATE(A483, ""en"",""fil""), """")"),"Rihanna - Desperado (Remix) na nagtatampok kay Mar Roxas")</f>
        <v>Rihanna - Desperado (Remix) na nagtatampok kay Mar Roxas</v>
      </c>
      <c r="C483" s="2">
        <v>4.0</v>
      </c>
      <c r="D483" s="10" t="s">
        <v>964</v>
      </c>
      <c r="F483" s="2">
        <v>1.0</v>
      </c>
      <c r="G483" s="9"/>
    </row>
    <row r="484">
      <c r="A484" s="1" t="s">
        <v>965</v>
      </c>
      <c r="B484" s="7" t="str">
        <f>IFERROR(__xludf.DUMMYFUNCTION("IF(C484=4,GOOGLETRANSLATE(A484, ""en"",""fil""), """")"),"Kinondena ni Binay ang pagpatay sa kapatid na fraternity sa Batangas https://t.co/zw6acmowof | @Mjcayabyabinq #voteph2016 https://t.co/mucwzbm56v")</f>
        <v>Kinondena ni Binay ang pagpatay sa kapatid na fraternity sa Batangas https://t.co/zw6acmowof | @Mjcayabyabinq #voteph2016 https://t.co/mucwzbm56v</v>
      </c>
      <c r="C484" s="2">
        <v>4.0</v>
      </c>
      <c r="D484" s="10" t="s">
        <v>966</v>
      </c>
      <c r="F484" s="2">
        <v>0.0</v>
      </c>
      <c r="G484" s="9"/>
    </row>
    <row r="485">
      <c r="A485" s="1" t="s">
        <v>967</v>
      </c>
      <c r="B485" s="7" t="str">
        <f>IFERROR(__xludf.DUMMYFUNCTION("IF(C485=4,GOOGLETRANSLATE(A485, ""en"",""fil""), """")"),"Pinindot ni Poe si Binay para sa mga belittling na guro: 'Ang mga guro ay maaaring mamuno sa bansang ito,' sabi niya https://t.co/edpxkroyby")</f>
        <v>Pinindot ni Poe si Binay para sa mga belittling na guro: 'Ang mga guro ay maaaring mamuno sa bansang ito,' sabi niya https://t.co/edpxkroyby</v>
      </c>
      <c r="C485" s="2">
        <v>4.0</v>
      </c>
      <c r="D485" s="10" t="s">
        <v>968</v>
      </c>
      <c r="F485" s="2">
        <v>0.0</v>
      </c>
      <c r="G485" s="9"/>
    </row>
    <row r="486">
      <c r="A486" s="1" t="s">
        <v>969</v>
      </c>
      <c r="B486" s="7" t="str">
        <f>IFERROR(__xludf.DUMMYFUNCTION("IF(C486=4,GOOGLETRANSLATE(A486, ""en"",""fil""), """")"),"Ang tit para sa tat ay nagsisimula #halalan2016 #poe camp fires pabalik sa #duterte https://t.co/317Ckaiqms sa pamamagitan ng Inquirerdotnet")</f>
        <v>Ang tit para sa tat ay nagsisimula #halalan2016 #poe camp fires pabalik sa #duterte https://t.co/317Ckaiqms sa pamamagitan ng Inquirerdotnet</v>
      </c>
      <c r="C486" s="2">
        <v>4.0</v>
      </c>
      <c r="D486" s="10" t="s">
        <v>970</v>
      </c>
      <c r="F486" s="2">
        <v>0.0</v>
      </c>
      <c r="G486" s="9"/>
    </row>
    <row r="487">
      <c r="A487" s="1" t="s">
        <v>971</v>
      </c>
      <c r="B487" s="7" t="str">
        <f>IFERROR(__xludf.DUMMYFUNCTION("IF(C487=4,GOOGLETRANSLATE(A487, ""en"",""fil""), """")"),"Nagpahayag ng pagkabigo si Karen Davila matapos ang isang anti Duterte ad na naipalabas sa ABS CBN https://t.co/kz0z9ewjst")</f>
        <v>Nagpahayag ng pagkabigo si Karen Davila matapos ang isang anti Duterte ad na naipalabas sa ABS CBN https://t.co/kz0z9ewjst</v>
      </c>
      <c r="C487" s="2">
        <v>4.0</v>
      </c>
      <c r="D487" s="10" t="s">
        <v>972</v>
      </c>
      <c r="F487" s="2">
        <v>0.0</v>
      </c>
      <c r="G487" s="9"/>
    </row>
    <row r="488">
      <c r="A488" s="1" t="s">
        <v>973</v>
      </c>
      <c r="B488" s="7" t="str">
        <f>IFERROR(__xludf.DUMMYFUNCTION("IF(C488=4,GOOGLETRANSLATE(A488, ""en"",""fil""), """")"),"Mar Roxas Sa Mga Tawag Para kay Sen. Poe na Hangganan mula sa Mamasapano Probe: Hindi para sa akin na magkomento sa pag -uugali ng ibang tao @Philippinestar")</f>
        <v>Mar Roxas Sa Mga Tawag Para kay Sen. Poe na Hangganan mula sa Mamasapano Probe: Hindi para sa akin na magkomento sa pag -uugali ng ibang tao @Philippinestar</v>
      </c>
      <c r="C488" s="2">
        <v>4.0</v>
      </c>
      <c r="D488" s="10" t="s">
        <v>974</v>
      </c>
      <c r="F488" s="2">
        <v>1.0</v>
      </c>
      <c r="G488" s="9"/>
    </row>
    <row r="489">
      <c r="A489" s="1" t="s">
        <v>975</v>
      </c>
      <c r="B489" s="7" t="str">
        <f>IFERROR(__xludf.DUMMYFUNCTION("IF(C489=4,GOOGLETRANSLATE(A489, ""en"",""fil""), """")"),"Hinahanap ni Roxas ang diyalogo ng pagkakaisa kay Poe Grace na hindi umatras mula sa lahi https://t.co/BBB01RRINC")</f>
        <v>Hinahanap ni Roxas ang diyalogo ng pagkakaisa kay Poe Grace na hindi umatras mula sa lahi https://t.co/BBB01RRINC</v>
      </c>
      <c r="C489" s="2">
        <v>4.0</v>
      </c>
      <c r="D489" s="10" t="s">
        <v>976</v>
      </c>
      <c r="F489" s="2">
        <v>0.0</v>
      </c>
      <c r="G489" s="9"/>
    </row>
    <row r="490">
      <c r="A490" s="1" t="s">
        <v>977</v>
      </c>
      <c r="B490" s="7" t="str">
        <f>IFERROR(__xludf.DUMMYFUNCTION("IF(C490=4,GOOGLETRANSLATE(A490, ""en"",""fil""), """")"),"Si Miriam at Duterte na naghahati ng mga boto, mar doon ... nangangahulugan lamang na ang hindi kwalipikadong ""Bagito"" 'Kano American sa Poe ay tatakbo kasama nito :(")</f>
        <v>Si Miriam at Duterte na naghahati ng mga boto, mar doon ... nangangahulugan lamang na ang hindi kwalipikadong "Bagito" 'Kano American sa Poe ay tatakbo kasama nito :(</v>
      </c>
      <c r="C490" s="2">
        <v>4.0</v>
      </c>
      <c r="D490" s="10" t="s">
        <v>978</v>
      </c>
      <c r="F490" s="2">
        <v>1.0</v>
      </c>
      <c r="G490" s="9"/>
    </row>
    <row r="491">
      <c r="A491" s="1" t="s">
        <v>979</v>
      </c>
      <c r="B491" s="7" t="str">
        <f>IFERROR(__xludf.DUMMYFUNCTION("IF(C491=4,GOOGLETRANSLATE(A491, ""en"",""fil""), """")"),"Hindi rin ako makapaniwala na ang Mar Roxas ay nasa ika -2 lugar sa pinakamaraming bilang ng mga boto para sa kandidatura ng pangulo. Ito ba ay para sa totoo?")</f>
        <v>Hindi rin ako makapaniwala na ang Mar Roxas ay nasa ika -2 lugar sa pinakamaraming bilang ng mga boto para sa kandidatura ng pangulo. Ito ba ay para sa totoo?</v>
      </c>
      <c r="C491" s="2">
        <v>4.0</v>
      </c>
      <c r="D491" s="10" t="s">
        <v>980</v>
      </c>
      <c r="F491" s="2">
        <v>1.0</v>
      </c>
      <c r="G491" s="9"/>
    </row>
    <row r="492">
      <c r="A492" s="1" t="s">
        <v>981</v>
      </c>
      <c r="B492" s="7" t="str">
        <f>IFERROR(__xludf.DUMMYFUNCTION("IF(C492=4,GOOGLETRANSLATE(A492, ""en"",""fil""), """")"),"Ang Binay Camp ay umiiyak sa 'negatibong' TV ads https://t.co/feuqxellar https://t.co/5km2audmfn")</f>
        <v>Ang Binay Camp ay umiiyak sa 'negatibong' TV ads https://t.co/feuqxellar https://t.co/5km2audmfn</v>
      </c>
      <c r="C492" s="2">
        <v>4.0</v>
      </c>
      <c r="D492" s="10" t="s">
        <v>982</v>
      </c>
      <c r="F492" s="2">
        <v>0.0</v>
      </c>
      <c r="G492" s="9"/>
    </row>
    <row r="493">
      <c r="A493" s="1" t="s">
        <v>983</v>
      </c>
      <c r="B493" s="7" t="str">
        <f>IFERROR(__xludf.DUMMYFUNCTION("IF(C493=4,GOOGLETRANSLATE(A493, ""en"",""fil""), """")"),"'Ibigay mo, mar, kung niloloko mo ay sisirain mo ang bansang ito' - isang bukas na liham kay Mar Roxas https://t.co/brvjtrohds")</f>
        <v>'Ibigay mo, mar, kung niloloko mo ay sisirain mo ang bansang ito' - isang bukas na liham kay Mar Roxas https://t.co/brvjtrohds</v>
      </c>
      <c r="C493" s="2">
        <v>4.0</v>
      </c>
      <c r="D493" s="10" t="s">
        <v>984</v>
      </c>
      <c r="F493" s="2">
        <v>1.0</v>
      </c>
      <c r="G493" s="9"/>
    </row>
    <row r="494">
      <c r="A494" s="1" t="s">
        <v>985</v>
      </c>
      <c r="B494" s="7" t="str">
        <f>IFERROR(__xludf.DUMMYFUNCTION("IF(C494=4,GOOGLETRANSLATE(A494, ""en"",""fil""), """")"),"Ibinahagi ang Post: Pagdating sa VP Binay, nagpapanggap si Taberna na huwag makita ang anumang katibayan (kahit na ang katibayan ay ... https://t.co/i3qggw6r3b")</f>
        <v>Ibinahagi ang Post: Pagdating sa VP Binay, nagpapanggap si Taberna na huwag makita ang anumang katibayan (kahit na ang katibayan ay ... https://t.co/i3qggw6r3b</v>
      </c>
      <c r="C494" s="2">
        <v>4.0</v>
      </c>
      <c r="D494" s="10" t="s">
        <v>986</v>
      </c>
      <c r="F494" s="2">
        <v>0.0</v>
      </c>
      <c r="G494" s="9"/>
    </row>
    <row r="495">
      <c r="A495" s="1" t="s">
        <v>987</v>
      </c>
      <c r="B495" s="7" t="str">
        <f>IFERROR(__xludf.DUMMYFUNCTION("IF(C495=4,GOOGLETRANSLATE(A495, ""en"",""fil""), """")"),"Trillanes: Mahina na nagbubulag sa mga kasinungalingan ni Binay, katiwalian https://t.co/wznzryldav | sa pamamagitan ng Inquirer")</f>
        <v>Trillanes: Mahina na nagbubulag sa mga kasinungalingan ni Binay, katiwalian https://t.co/wznzryldav | sa pamamagitan ng Inquirer</v>
      </c>
      <c r="C495" s="2">
        <v>4.0</v>
      </c>
      <c r="D495" s="10" t="s">
        <v>988</v>
      </c>
      <c r="F495" s="2">
        <v>1.0</v>
      </c>
      <c r="G495" s="9"/>
    </row>
    <row r="496">
      <c r="A496" s="1" t="s">
        <v>989</v>
      </c>
      <c r="B496" s="7" t="str">
        <f>IFERROR(__xludf.DUMMYFUNCTION("IF(C496=4,GOOGLETRANSLATE(A496, ""en"",""fil""), """")"),"Labis akong mabigo kung natapos ni Grace Poe ang debate na ito nang hindi brandishing ang tabak ng kanyang ama. #PilipinasDebates2016")</f>
        <v>Labis akong mabigo kung natapos ni Grace Poe ang debate na ito nang hindi brandishing ang tabak ng kanyang ama. #PilipinasDebates2016</v>
      </c>
      <c r="C496" s="2">
        <v>4.0</v>
      </c>
      <c r="D496" s="10" t="s">
        <v>990</v>
      </c>
      <c r="F496" s="2">
        <v>0.0</v>
      </c>
      <c r="G496" s="9"/>
    </row>
    <row r="497">
      <c r="A497" s="1" t="s">
        <v>991</v>
      </c>
      <c r="B497" s="7" t="str">
        <f>IFERROR(__xludf.DUMMYFUNCTION("IF(C497=4,GOOGLETRANSLATE(A497, ""en"",""fil""), """")"),"VP Binay: Ang problemang moral ay kahirapan, hindi katiwalian | https://t.co/emusfh2r8n")</f>
        <v>VP Binay: Ang problemang moral ay kahirapan, hindi katiwalian | https://t.co/emusfh2r8n</v>
      </c>
      <c r="C497" s="2">
        <v>4.0</v>
      </c>
      <c r="D497" s="10" t="s">
        <v>992</v>
      </c>
      <c r="F497" s="2">
        <v>0.0</v>
      </c>
      <c r="G497" s="9"/>
    </row>
    <row r="498">
      <c r="A498" s="1" t="s">
        <v>993</v>
      </c>
      <c r="B498" s="7" t="str">
        <f>IFERROR(__xludf.DUMMYFUNCTION("IF(C498=4,GOOGLETRANSLATE(A498, ""en"",""fil""), """")"),"Hindi ako naniniwala na ang Mar Roxas ay may bilang na ito ng mga boto")</f>
        <v>Hindi ako naniniwala na ang Mar Roxas ay may bilang na ito ng mga boto</v>
      </c>
      <c r="C498" s="2">
        <v>4.0</v>
      </c>
      <c r="D498" s="10" t="s">
        <v>994</v>
      </c>
      <c r="G498" s="9"/>
    </row>
    <row r="499">
      <c r="A499" s="1" t="s">
        <v>995</v>
      </c>
      <c r="B499" s="7" t="str">
        <f>IFERROR(__xludf.DUMMYFUNCTION("IF(C499=4,GOOGLETRANSLATE(A499, ""en"",""fil""), """")"),"Ombudsman na mag -apela kung ang mga panuntunan ng SC na pabor kay Mayor Binay - CNN https://t.co/lctwjgvj44")</f>
        <v>Ombudsman na mag -apela kung ang mga panuntunan ng SC na pabor kay Mayor Binay - CNN https://t.co/lctwjgvj44</v>
      </c>
      <c r="C499" s="2">
        <v>4.0</v>
      </c>
      <c r="D499" s="10" t="s">
        <v>996</v>
      </c>
      <c r="F499" s="2">
        <v>0.0</v>
      </c>
      <c r="G499" s="9"/>
    </row>
    <row r="500">
      <c r="A500" s="1" t="s">
        <v>997</v>
      </c>
      <c r="B500" s="7" t="str">
        <f>IFERROR(__xludf.DUMMYFUNCTION("IF(C500=4,GOOGLETRANSLATE(A500, ""en"",""fil""), """")"),"Binay: Huwag Pre-Judge Inc Leaders https://t.co/kiaihn0jun https://t.co/feiyvtiiaz")</f>
        <v>Binay: Huwag Pre-Judge Inc Leaders https://t.co/kiaihn0jun https://t.co/feiyvtiiaz</v>
      </c>
      <c r="C500" s="2">
        <v>4.0</v>
      </c>
      <c r="D500" s="10" t="s">
        <v>998</v>
      </c>
      <c r="F500" s="2">
        <v>0.0</v>
      </c>
      <c r="G500" s="9"/>
    </row>
    <row r="501">
      <c r="A501" s="1" t="s">
        <v>999</v>
      </c>
      <c r="B501" s="7" t="str">
        <f>IFERROR(__xludf.DUMMYFUNCTION("IF(C501=4,GOOGLETRANSLATE(A501, ""en"",""fil""), """")"),"[Lokal na Balita] Hindi nagulat si Poe sa bid ng pangulo ng Duterte https://t.co/npu0rysi7q | Via Sunstar")</f>
        <v>[Lokal na Balita] Hindi nagulat si Poe sa bid ng pangulo ng Duterte https://t.co/npu0rysi7q | Via Sunstar</v>
      </c>
      <c r="C501" s="2">
        <v>4.0</v>
      </c>
      <c r="D501" s="10" t="s">
        <v>1000</v>
      </c>
      <c r="F501" s="2">
        <v>0.0</v>
      </c>
      <c r="G501" s="9"/>
    </row>
    <row r="502">
      <c r="A502" s="1" t="s">
        <v>1001</v>
      </c>
      <c r="B502" s="7" t="str">
        <f>IFERROR(__xludf.DUMMYFUNCTION("IF(C502=4,GOOGLETRANSLATE(A502, ""en"",""fil""), """")"),"Ang MDS ay hindi karapat -dapat na maging isa na may hindi bababa sa mga boto at ang katotohanan na binay &amp; amp; Nanalo si Roxas sa MDS ?? Bye Shut Up Na Lang Talaga")</f>
        <v>Ang MDS ay hindi karapat -dapat na maging isa na may hindi bababa sa mga boto at ang katotohanan na binay &amp; amp; Nanalo si Roxas sa MDS ?? Bye Shut Up Na Lang Talaga</v>
      </c>
      <c r="C502" s="2">
        <v>4.0</v>
      </c>
      <c r="D502" s="10" t="s">
        <v>1002</v>
      </c>
      <c r="F502" s="2">
        <v>1.0</v>
      </c>
      <c r="G502" s="9"/>
    </row>
    <row r="503">
      <c r="A503" s="1" t="s">
        <v>1003</v>
      </c>
      <c r="B503" s="7" t="str">
        <f>IFERROR(__xludf.DUMMYFUNCTION("IF(C503=4,GOOGLETRANSLATE(A503, ""en"",""fil""), """")"),"Ang Buksan na Sulat ng Veteran Journalist kay Mar Roxas Goes Viral https://t.co/danhjxn9fy")</f>
        <v>Ang Buksan na Sulat ng Veteran Journalist kay Mar Roxas Goes Viral https://t.co/danhjxn9fy</v>
      </c>
      <c r="C503" s="2">
        <v>4.0</v>
      </c>
      <c r="D503" s="10" t="s">
        <v>1004</v>
      </c>
      <c r="F503" s="2">
        <v>0.0</v>
      </c>
      <c r="G503" s="9"/>
    </row>
    <row r="504">
      <c r="A504" s="1" t="s">
        <v>1005</v>
      </c>
      <c r="B504" s="7" t="str">
        <f>IFERROR(__xludf.DUMMYFUNCTION("IF(C504=4,GOOGLETRANSLATE(A504, ""en"",""fil""), """")"),"RT @iamvincematthew: napunit sa pagitan ng Defensor ng Miriam Santiago at Rodrigo Duterte ??")</f>
        <v>RT @iamvincematthew: napunit sa pagitan ng Defensor ng Miriam Santiago at Rodrigo Duterte ??</v>
      </c>
      <c r="C504" s="2">
        <v>4.0</v>
      </c>
      <c r="D504" s="10" t="s">
        <v>1006</v>
      </c>
      <c r="F504" s="2">
        <v>0.0</v>
      </c>
      <c r="G504" s="9"/>
    </row>
    <row r="505">
      <c r="A505" s="1" t="s">
        <v>1007</v>
      </c>
      <c r="B505" s="7" t="str">
        <f>IFERROR(__xludf.DUMMYFUNCTION("IF(C505=4,GOOGLETRANSLATE(A505, ""en"",""fil""), """")"),"Ang #GracePoe ay palaging isang mahusay na nakabalangkas at mahusay na naihatid na pagsasalita ngunit walang pumutok sa aking tao. #Du30 #PilipinasDebates2016 https://t.co/w1xtkecwhb")</f>
        <v>Ang #GracePoe ay palaging isang mahusay na nakabalangkas at mahusay na naihatid na pagsasalita ngunit walang pumutok sa aking tao. #Du30 #PilipinasDebates2016 https://t.co/w1xtkecwhb</v>
      </c>
      <c r="C505" s="2">
        <v>4.0</v>
      </c>
      <c r="D505" s="10" t="s">
        <v>1008</v>
      </c>
      <c r="F505" s="2">
        <v>0.0</v>
      </c>
      <c r="G505" s="9"/>
    </row>
    <row r="506">
      <c r="A506" s="1" t="s">
        <v>1009</v>
      </c>
      <c r="B506" s="7" t="str">
        <f>IFERROR(__xludf.DUMMYFUNCTION("IF(C506=4,GOOGLETRANSLATE(A506, ""en"",""fil""), """")"),"Pag -aasawa sa Salamat @noynoyaquino President, Mar Roxas, Trillanes para sa pag -endorso ng alkalde na si Duterte .. Ang iyong poot ay nagpakita kung gaano ka natatakot,")</f>
        <v>Pag -aasawa sa Salamat @noynoyaquino President, Mar Roxas, Trillanes para sa pag -endorso ng alkalde na si Duterte .. Ang iyong poot ay nagpakita kung gaano ka natatakot,</v>
      </c>
      <c r="C506" s="2">
        <v>4.0</v>
      </c>
      <c r="D506" s="10" t="s">
        <v>1010</v>
      </c>
      <c r="F506" s="2">
        <v>1.0</v>
      </c>
      <c r="G506" s="9"/>
    </row>
    <row r="507">
      <c r="A507" s="1" t="s">
        <v>1011</v>
      </c>
      <c r="B507" s="7" t="str">
        <f>IFERROR(__xludf.DUMMYFUNCTION("IF(C507=4,GOOGLETRANSLATE(A507, ""en"",""fil""), """")"),"Ginawa ni Jesus ang kanyang sarili, si Jesus ay laging napupunta sa atin ...
#PilipinasDebate2016
#POE2016
#Phvotepoe
#NO2DU30")</f>
        <v>Ginawa ni Jesus ang kanyang sarili, si Jesus ay laging napupunta sa atin ...
#PilipinasDebate2016
#POE2016
#Phvotepoe
#NO2DU30</v>
      </c>
      <c r="C507" s="2">
        <v>4.0</v>
      </c>
      <c r="D507" s="10" t="s">
        <v>1012</v>
      </c>
      <c r="F507" s="2">
        <v>0.0</v>
      </c>
      <c r="G507" s="9"/>
    </row>
    <row r="508">
      <c r="A508" s="1" t="s">
        <v>1013</v>
      </c>
      <c r="B508" s="7" t="str">
        <f>IFERROR(__xludf.DUMMYFUNCTION("IF(C508=4,GOOGLETRANSLATE(A508, ""en"",""fil""), """")"),"Hinahayaan na huwag iboto si Duterte Coz siya ay isang womanizer na hindi iginagalang ang mga kababaihan.")</f>
        <v>Hinahayaan na huwag iboto si Duterte Coz siya ay isang womanizer na hindi iginagalang ang mga kababaihan.</v>
      </c>
      <c r="C508" s="2">
        <v>4.0</v>
      </c>
      <c r="D508" s="10" t="s">
        <v>1014</v>
      </c>
      <c r="G508" s="9"/>
    </row>
    <row r="509">
      <c r="A509" s="11" t="s">
        <v>1015</v>
      </c>
      <c r="B509" s="7" t="str">
        <f>IFERROR(__xludf.DUMMYFUNCTION("IF(C509=4,GOOGLETRANSLATE(A509, ""en"",""fil""), """")"),"Huwag Mababa ang Panguluhan, 'Sinasabi ni Duterte sa Poe's Camp: Maynila-Davao City Mayor Rodrigo Dute ... https://t.co/ikzkoukzf6 (sa pamamagitan ng ABS-CBN)")</f>
        <v>Huwag Mababa ang Panguluhan, 'Sinasabi ni Duterte sa Poe's Camp: Maynila-Davao City Mayor Rodrigo Dute ... https://t.co/ikzkoukzf6 (sa pamamagitan ng ABS-CBN)</v>
      </c>
      <c r="C509" s="2">
        <v>4.0</v>
      </c>
      <c r="D509" s="10" t="s">
        <v>1016</v>
      </c>
      <c r="F509" s="2">
        <v>0.0</v>
      </c>
      <c r="G509" s="9"/>
    </row>
    <row r="510">
      <c r="A510" s="1" t="s">
        <v>1017</v>
      </c>
      <c r="B510" s="7" t="str">
        <f>IFERROR(__xludf.DUMMYFUNCTION("IF(C510=4,GOOGLETRANSLATE(A510, ""en"",""fil""), """")"),"Inirerekomenda ng Senate Blue Ribbon Subcomm Committee na mag -file ng mga singil sa pandarambong laban sa VP Binay, Anak: Ang Senate Blue Ri ... https://t.co/nzmxcaac0j")</f>
        <v>Inirerekomenda ng Senate Blue Ribbon Subcomm Committee na mag -file ng mga singil sa pandarambong laban sa VP Binay, Anak: Ang Senate Blue Ri ... https://t.co/nzmxcaac0j</v>
      </c>
      <c r="C510" s="2">
        <v>4.0</v>
      </c>
      <c r="D510" s="10" t="s">
        <v>1018</v>
      </c>
      <c r="F510" s="2">
        <v>0.0</v>
      </c>
      <c r="G510" s="9"/>
    </row>
    <row r="511">
      <c r="A511" s="1" t="s">
        <v>1019</v>
      </c>
      <c r="B511" s="7" t="str">
        <f>IFERROR(__xludf.DUMMYFUNCTION("IF(C511=4,GOOGLETRANSLATE(A511, ""en"",""fil""), """")"),"Hanggang sa ang huling boto ay mabibilang, hindi ako susuko sa pag -asa !! #Roxasrobredo https://t.co/lmxelnhulw")</f>
        <v>Hanggang sa ang huling boto ay mabibilang, hindi ako susuko sa pag -asa !! #Roxasrobredo https://t.co/lmxelnhulw</v>
      </c>
      <c r="C511" s="2">
        <v>4.0</v>
      </c>
      <c r="D511" s="10" t="s">
        <v>1020</v>
      </c>
      <c r="F511" s="2">
        <v>0.0</v>
      </c>
      <c r="G511" s="9"/>
    </row>
    <row r="512">
      <c r="A512" s="1" t="s">
        <v>1021</v>
      </c>
      <c r="B512" s="7" t="str">
        <f>IFERROR(__xludf.DUMMYFUNCTION("IF(C512=4,GOOGLETRANSLATE(A512, ""en"",""fil""), """")"),"Para sa mga pagboto para kay Binay, bakit siya gumawa ng isang mabuting pangulo sa kabila ng pag -alam ng kanyang pagkatao at sinasabing mga masasamang paraan ay pinag -uusapan?")</f>
        <v>Para sa mga pagboto para kay Binay, bakit siya gumawa ng isang mabuting pangulo sa kabila ng pag -alam ng kanyang pagkatao at sinasabing mga masasamang paraan ay pinag -uusapan?</v>
      </c>
      <c r="C512" s="2">
        <v>4.0</v>
      </c>
      <c r="D512" s="10" t="s">
        <v>1022</v>
      </c>
      <c r="F512" s="2">
        <v>0.0</v>
      </c>
      <c r="G512" s="9"/>
    </row>
    <row r="513">
      <c r="A513" s="1" t="s">
        <v>1023</v>
      </c>
      <c r="B513" s="7" t="str">
        <f>IFERROR(__xludf.DUMMYFUNCTION("IF(C513=4,GOOGLETRANSLATE(A513, ""en"",""fil""), """")"),"Chocolate frog-binay ??")</f>
        <v>Chocolate frog-binay ??</v>
      </c>
      <c r="C513" s="2">
        <v>4.0</v>
      </c>
      <c r="D513" s="10" t="s">
        <v>1024</v>
      </c>
      <c r="F513" s="2">
        <v>0.0</v>
      </c>
      <c r="G513" s="9"/>
    </row>
    <row r="514">
      <c r="A514" s="1" t="s">
        <v>1025</v>
      </c>
      <c r="B514" s="7" t="str">
        <f>IFERROR(__xludf.DUMMYFUNCTION("IF(C514=4,GOOGLETRANSLATE(A514, ""en"",""fil""), """")"),"Unang Resulta ng Paghahatid: #1: Duterte; #2 Mar; #3 Poe; #4 Binay; #5 ... https://t.co/2yc0cjsx5p")</f>
        <v>Unang Resulta ng Paghahatid: #1: Duterte; #2 Mar; #3 Poe; #4 Binay; #5 ... https://t.co/2yc0cjsx5p</v>
      </c>
      <c r="C514" s="2">
        <v>4.0</v>
      </c>
      <c r="D514" s="10" t="s">
        <v>1026</v>
      </c>
      <c r="F514" s="2">
        <v>0.0</v>
      </c>
      <c r="G514" s="9"/>
    </row>
    <row r="515">
      <c r="A515" s="1" t="s">
        <v>1027</v>
      </c>
      <c r="B515" s="7" t="str">
        <f>IFERROR(__xludf.DUMMYFUNCTION("IF(C515=4,GOOGLETRANSLATE(A515, ""en"",""fil""), """")"),"Boodle Fight Table sa Abuyog, Leyte All-Set bilang VP Binay ay sasali sa tanghalian kasama ang mga Senior Citizens | @mongualvez https://t.co/dmotiepi7a")</f>
        <v>Boodle Fight Table sa Abuyog, Leyte All-Set bilang VP Binay ay sasali sa tanghalian kasama ang mga Senior Citizens | @mongualvez https://t.co/dmotiepi7a</v>
      </c>
      <c r="C515" s="2">
        <v>4.0</v>
      </c>
      <c r="D515" s="10" t="s">
        <v>1028</v>
      </c>
      <c r="F515" s="2">
        <v>0.0</v>
      </c>
      <c r="G515" s="9"/>
    </row>
    <row r="516">
      <c r="A516" s="1" t="s">
        <v>1029</v>
      </c>
      <c r="B516" s="7" t="str">
        <f>IFERROR(__xludf.DUMMYFUNCTION("IF(C516=4,GOOGLETRANSLATE(A516, ""en"",""fil""), """")"),"Si Jojo Abinales ay muling naghihimok. Sa palagay ko tiyak na tama siya tungkol sa mga pag -atake laban kay Grace Poe. https://t.co/774adkwoel")</f>
        <v>Si Jojo Abinales ay muling naghihimok. Sa palagay ko tiyak na tama siya tungkol sa mga pag -atake laban kay Grace Poe. https://t.co/774adkwoel</v>
      </c>
      <c r="C516" s="2">
        <v>4.0</v>
      </c>
      <c r="D516" s="10" t="s">
        <v>1030</v>
      </c>
      <c r="F516" s="2">
        <v>0.0</v>
      </c>
      <c r="G516" s="9"/>
    </row>
    <row r="517">
      <c r="A517" s="1" t="s">
        <v>1031</v>
      </c>
      <c r="B517" s="7" t="str">
        <f>IFERROR(__xludf.DUMMYFUNCTION("IF(C517=4,GOOGLETRANSLATE(A517, ""en"",""fil""), """")"),"Ang anak na lalaki ni Duterte ay tumama kay Escudero, inakusahan ang senador ng paggamit ng POE para sa 'personal na sakit-interes' https://t.co/xi3ik05m6j https://t.co/a7qibcwp7b | sa pamamagitan ng…")</f>
        <v>Ang anak na lalaki ni Duterte ay tumama kay Escudero, inakusahan ang senador ng paggamit ng POE para sa 'personal na sakit-interes' https://t.co/xi3ik05m6j https://t.co/a7qibcwp7b | sa pamamagitan ng…</v>
      </c>
      <c r="C517" s="2">
        <v>4.0</v>
      </c>
      <c r="D517" s="10" t="s">
        <v>1032</v>
      </c>
      <c r="F517" s="2">
        <v>0.0</v>
      </c>
      <c r="G517" s="9"/>
    </row>
    <row r="518">
      <c r="A518" s="1" t="s">
        <v>1033</v>
      </c>
      <c r="B518" s="7" t="str">
        <f>IFERROR(__xludf.DUMMYFUNCTION("IF(C518=4,GOOGLETRANSLATE(A518, ""en"",""fil""), """")"),"Vp binay, dumating na sa kampanya rally sa mandaluyong #halalan2016 | Via RP 35 Jon Ibañez https://t.co/2qfj8fhg3p")</f>
        <v>Vp binay, dumating na sa kampanya rally sa mandaluyong #halalan2016 | Via RP 35 Jon Ibañez https://t.co/2qfj8fhg3p</v>
      </c>
      <c r="C518" s="2">
        <v>4.0</v>
      </c>
      <c r="D518" s="10" t="s">
        <v>1034</v>
      </c>
      <c r="F518" s="2">
        <v>0.0</v>
      </c>
      <c r="G518" s="9"/>
    </row>
    <row r="519">
      <c r="A519" s="1" t="s">
        <v>1035</v>
      </c>
      <c r="B519" s="7" t="str">
        <f>IFERROR(__xludf.DUMMYFUNCTION("IF(C519=4,GOOGLETRANSLATE(A519, ""en"",""fil""), """")"),"Sinunog si Binay ng mga studs. Magaling na mga maroon. ??")</f>
        <v>Sinunog si Binay ng mga studs. Magaling na mga maroon. ??</v>
      </c>
      <c r="C519" s="2">
        <v>4.0</v>
      </c>
      <c r="D519" s="10" t="s">
        <v>1036</v>
      </c>
      <c r="F519" s="2">
        <v>1.0</v>
      </c>
      <c r="G519" s="9"/>
    </row>
    <row r="520">
      <c r="A520" s="1" t="s">
        <v>1037</v>
      </c>
      <c r="B520" s="7" t="str">
        <f>IFERROR(__xludf.DUMMYFUNCTION("IF(C520=4,GOOGLETRANSLATE(A520, ""en"",""fil""), """")"),"Mar Roxas at Leni Robredo. Habol plz. Nananalangin pa rin")</f>
        <v>Mar Roxas at Leni Robredo. Habol plz. Nananalangin pa rin</v>
      </c>
      <c r="C520" s="2">
        <v>4.0</v>
      </c>
      <c r="D520" s="10" t="s">
        <v>1038</v>
      </c>
      <c r="G520" s="9"/>
    </row>
    <row r="521">
      <c r="A521" s="1" t="s">
        <v>1039</v>
      </c>
      <c r="B521" s="7" t="str">
        <f>IFERROR(__xludf.DUMMYFUNCTION("IF(C521=4,GOOGLETRANSLATE(A521, ""en"",""fil""), """")"),"#Thistimevotewisely")</f>
        <v>#Thistimevotewisely</v>
      </c>
      <c r="C521" s="2">
        <v>4.0</v>
      </c>
      <c r="D521" s="10" t="s">
        <v>1040</v>
      </c>
      <c r="F521" s="2">
        <v>0.0</v>
      </c>
      <c r="G521" s="9"/>
    </row>
    <row r="522">
      <c r="A522" s="1" t="s">
        <v>1041</v>
      </c>
      <c r="B522" s="7" t="str">
        <f>IFERROR(__xludf.DUMMYFUNCTION("IF(C522=4,GOOGLETRANSLATE(A522, ""en"",""fil""), """")"),"Fuck you G. Mar Roxas")</f>
        <v>Fuck you G. Mar Roxas</v>
      </c>
      <c r="C522" s="2">
        <v>4.0</v>
      </c>
      <c r="D522" s="3" t="s">
        <v>1042</v>
      </c>
      <c r="F522" s="2">
        <v>1.0</v>
      </c>
      <c r="G522" s="9"/>
    </row>
    <row r="523">
      <c r="A523" s="1" t="s">
        <v>1043</v>
      </c>
      <c r="B523" s="7" t="str">
        <f>IFERROR(__xludf.DUMMYFUNCTION("IF(C523=4,GOOGLETRANSLATE(A523, ""en"",""fil""), """")"),"Binay: Nabigo ang Natl Govt na magbigay ng pondo para sa mga pangunahing proyekto ng infra, na nagiging sanhi ng mga problema sa trapiko, negosyo, atbp | @cebudailyynews")</f>
        <v>Binay: Nabigo ang Natl Govt na magbigay ng pondo para sa mga pangunahing proyekto ng infra, na nagiging sanhi ng mga problema sa trapiko, negosyo, atbp | @cebudailyynews</v>
      </c>
      <c r="C523" s="2">
        <v>4.0</v>
      </c>
      <c r="D523" s="10" t="s">
        <v>1044</v>
      </c>
      <c r="F523" s="2">
        <v>0.0</v>
      </c>
      <c r="G523" s="9"/>
    </row>
    <row r="524">
      <c r="A524" s="1" t="s">
        <v>1045</v>
      </c>
      <c r="B524" s="7" t="str">
        <f>IFERROR(__xludf.DUMMYFUNCTION("IF(C524=4,GOOGLETRANSLATE(A524, ""en"",""fil""), """")"),"@B_ra_ve Pakiramdam ko ay lehitimong may sakit. Tila, sa GMA, Poe at Roxas ay lumipat ng mga ranggo, ngunit tiyak na malayo at malayo si Duterte.")</f>
        <v>@B_ra_ve Pakiramdam ko ay lehitimong may sakit. Tila, sa GMA, Poe at Roxas ay lumipat ng mga ranggo, ngunit tiyak na malayo at malayo si Duterte.</v>
      </c>
      <c r="C524" s="2">
        <v>4.0</v>
      </c>
      <c r="D524" s="10" t="s">
        <v>1046</v>
      </c>
      <c r="F524" s="2">
        <v>1.0</v>
      </c>
      <c r="G524" s="9"/>
    </row>
    <row r="525">
      <c r="A525" s="1" t="s">
        <v>1047</v>
      </c>
      <c r="B525" s="7" t="str">
        <f>IFERROR(__xludf.DUMMYFUNCTION("IF(C525=4,GOOGLETRANSLATE(A525, ""en"",""fil""), """")"),"Ngunit si Roxas ay masyadong mapagmataas (at desperado) at hindi niya gagawin iyon upang hindi magkaroon ng Duterte bilang pangulo https://t.co/ov4dkylyuk")</f>
        <v>Ngunit si Roxas ay masyadong mapagmataas (at desperado) at hindi niya gagawin iyon upang hindi magkaroon ng Duterte bilang pangulo https://t.co/ov4dkylyuk</v>
      </c>
      <c r="C525" s="2">
        <v>4.0</v>
      </c>
      <c r="D525" s="10" t="s">
        <v>1048</v>
      </c>
      <c r="F525" s="2">
        <v>1.0</v>
      </c>
      <c r="G525" s="9"/>
    </row>
    <row r="526">
      <c r="A526" s="1" t="s">
        <v>1049</v>
      </c>
      <c r="B526" s="7" t="str">
        <f>IFERROR(__xludf.DUMMYFUNCTION("IF(C526=4,GOOGLETRANSLATE(A526, ""en"",""fil""), """")"),"Ang pagbabago ay hindi kinakailangan na #Notomar #roxas2016 #dutertetilltheend #dutertecayetano")</f>
        <v>Ang pagbabago ay hindi kinakailangan na #Notomar #roxas2016 #dutertetilltheend #dutertecayetano</v>
      </c>
      <c r="C526" s="2">
        <v>4.0</v>
      </c>
      <c r="D526" s="10" t="s">
        <v>1050</v>
      </c>
      <c r="G526" s="9"/>
    </row>
    <row r="527">
      <c r="A527" s="1" t="s">
        <v>1051</v>
      </c>
      <c r="B527" s="7" t="str">
        <f>IFERROR(__xludf.DUMMYFUNCTION("IF(C527=4,GOOGLETRANSLATE(A527, ""en"",""fil""), """")"),"Duterte hanggang sa wakas https://t.co/pedt2vol6v @emmanuel07021")</f>
        <v>Duterte hanggang sa wakas https://t.co/pedt2vol6v @emmanuel07021</v>
      </c>
      <c r="C527" s="2">
        <v>4.0</v>
      </c>
      <c r="D527" s="10" t="s">
        <v>1052</v>
      </c>
      <c r="F527" s="2">
        <v>0.0</v>
      </c>
      <c r="G527" s="9"/>
    </row>
    <row r="528">
      <c r="A528" s="1" t="s">
        <v>1053</v>
      </c>
      <c r="B528" s="7" t="str">
        <f>IFERROR(__xludf.DUMMYFUNCTION("IF(C528=4,GOOGLETRANSLATE(A528, ""en"",""fil""), """")"),"@noynoyaquino @senmiriam - Kung tumanggi si Miriam na ibunyag ang kanyang mga tala sa med, ang transparency ay pinag -uusapan pati na rin ang kanyang integridad")</f>
        <v>@noynoyaquino @senmiriam - Kung tumanggi si Miriam na ibunyag ang kanyang mga tala sa med, ang transparency ay pinag -uusapan pati na rin ang kanyang integridad</v>
      </c>
      <c r="C528" s="2">
        <v>4.0</v>
      </c>
      <c r="D528" s="10" t="s">
        <v>1054</v>
      </c>
      <c r="F528" s="2">
        <v>0.0</v>
      </c>
      <c r="G528" s="9"/>
    </row>
    <row r="529">
      <c r="A529" s="1" t="s">
        <v>1055</v>
      </c>
      <c r="B529" s="7" t="str">
        <f>IFERROR(__xludf.DUMMYFUNCTION("IF(C529=4,GOOGLETRANSLATE(A529, ""en"",""fil""), """")"),"""Kung ang CDEC ay mananalo sa Binay ay mananalo. Pogchamp""
Pinakamahusay na bagay na nakita ko buong araw")</f>
        <v>"Kung ang CDEC ay mananalo sa Binay ay mananalo. Pogchamp"
Pinakamahusay na bagay na nakita ko buong araw</v>
      </c>
      <c r="C529" s="2">
        <v>4.0</v>
      </c>
      <c r="D529" s="10" t="s">
        <v>1056</v>
      </c>
      <c r="F529" s="2">
        <v>0.0</v>
      </c>
      <c r="G529" s="9"/>
    </row>
    <row r="530">
      <c r="A530" s="1" t="s">
        <v>1057</v>
      </c>
      <c r="B530" s="7" t="str">
        <f>IFERROR(__xludf.DUMMYFUNCTION("IF(C530=4,GOOGLETRANSLATE(A530, ""en"",""fil""), """")"),"RT @maxeen_xylee: Ayaw sa lahat. Kapayapaan !!! #AldubperformStogether https://t.co/uckwp9xiquiqu")</f>
        <v>RT @maxeen_xylee: Ayaw sa lahat. Kapayapaan !!! #AldubperformStogether https://t.co/uckwp9xiquiqu</v>
      </c>
      <c r="C530" s="2">
        <v>4.0</v>
      </c>
      <c r="D530" s="10" t="s">
        <v>1058</v>
      </c>
      <c r="F530" s="2">
        <v>0.0</v>
      </c>
      <c r="G530" s="9"/>
    </row>
    <row r="531">
      <c r="A531" s="1" t="s">
        <v>1059</v>
      </c>
      <c r="B531" s="7" t="str">
        <f>IFERROR(__xludf.DUMMYFUNCTION("IF(C531=4,GOOGLETRANSLATE(A531, ""en"",""fil""), """")"),"Ang tagapagtaguyod ng mga karapatan ng OFW na si Toots Ople ay sumasang -ayon na maging isang kandidato ng panauhin ng UNA, na nakumpleto ang slate ng senado ng VP Binay.
#Phvote")</f>
        <v>Ang tagapagtaguyod ng mga karapatan ng OFW na si Toots Ople ay sumasang -ayon na maging isang kandidato ng panauhin ng UNA, na nakumpleto ang slate ng senado ng VP Binay.
#Phvote</v>
      </c>
      <c r="C531" s="2">
        <v>4.0</v>
      </c>
      <c r="D531" s="10" t="s">
        <v>1060</v>
      </c>
      <c r="F531" s="2">
        <v>0.0</v>
      </c>
      <c r="G531" s="9"/>
    </row>
    <row r="532">
      <c r="A532" s="1" t="s">
        <v>1061</v>
      </c>
      <c r="B532" s="7" t="str">
        <f>IFERROR(__xludf.DUMMYFUNCTION("IF(C532=4,GOOGLETRANSLATE(A532, ""en"",""fil""), """")"),"Naaawa ako kay Madam Miriam Cuz 'Sa palagay ko ay karapat -dapat siyang higit na boto kaysa sa Binay, Poe at Roxas. ??")</f>
        <v>Naaawa ako kay Madam Miriam Cuz 'Sa palagay ko ay karapat -dapat siyang higit na boto kaysa sa Binay, Poe at Roxas. ??</v>
      </c>
      <c r="C532" s="2">
        <v>4.0</v>
      </c>
      <c r="D532" s="10" t="s">
        <v>1062</v>
      </c>
      <c r="F532" s="2">
        <v>0.0</v>
      </c>
      <c r="G532" s="9"/>
    </row>
    <row r="533">
      <c r="A533" s="1" t="s">
        <v>1063</v>
      </c>
      <c r="B533" s="7" t="str">
        <f>IFERROR(__xludf.DUMMYFUNCTION("IF(C533=4,GOOGLETRANSLATE(A533, ""en"",""fil""), """")"),"Hindi! Binay, hindi mo kami pagmamay -ari! #notobinay! https://t.co/joywmpodd8")</f>
        <v>Hindi! Binay, hindi mo kami pagmamay -ari! #notobinay! https://t.co/joywmpodd8</v>
      </c>
      <c r="C533" s="2">
        <v>4.0</v>
      </c>
      <c r="D533" s="10" t="s">
        <v>1064</v>
      </c>
      <c r="F533" s="2">
        <v>1.0</v>
      </c>
      <c r="G533" s="9"/>
    </row>
    <row r="534">
      <c r="A534" s="1" t="s">
        <v>1065</v>
      </c>
      <c r="B534" s="7" t="str">
        <f>IFERROR(__xludf.DUMMYFUNCTION("IF(C534=4,GOOGLETRANSLATE(A534, ""en"",""fil""), """")"),"Hindi ba nakakatawa kung paano sinubukan ni Binay na mapang -api ang kanyang sarili sa pamamagitan ng kanyang mga ad?")</f>
        <v>Hindi ba nakakatawa kung paano sinubukan ni Binay na mapang -api ang kanyang sarili sa pamamagitan ng kanyang mga ad?</v>
      </c>
      <c r="C534" s="2">
        <v>4.0</v>
      </c>
      <c r="D534" s="10" t="s">
        <v>1066</v>
      </c>
      <c r="F534" s="2">
        <v>1.0</v>
      </c>
      <c r="G534" s="9"/>
    </row>
    <row r="535">
      <c r="A535" s="1" t="s">
        <v>1067</v>
      </c>
      <c r="B535" s="7" t="str">
        <f>IFERROR(__xludf.DUMMYFUNCTION("IF(C535=4,GOOGLETRANSLATE(A535, ""en"",""fil""), """")"),"SA Bulsa ni Aquino, Roxas Lalo na Ni Binay. #Yolandaph https://t.co/jmpkfals8")</f>
        <v>SA Bulsa ni Aquino, Roxas Lalo na Ni Binay. #Yolandaph https://t.co/jmpkfals8</v>
      </c>
      <c r="C535" s="2">
        <v>4.0</v>
      </c>
      <c r="D535" s="10" t="s">
        <v>1068</v>
      </c>
      <c r="F535" s="2">
        <v>1.0</v>
      </c>
      <c r="G535" s="9"/>
    </row>
    <row r="536">
      <c r="A536" s="1" t="s">
        <v>1069</v>
      </c>
      <c r="B536" s="7" t="str">
        <f>IFERROR(__xludf.DUMMYFUNCTION("IF(C536=4,GOOGLETRANSLATE(A536, ""en"",""fil""), """")"),"Sinabi ni Mar Roxas na siya ang magiging ""lasa ng buwan"" sa halalan ng Mayo 9, ang problema lamang ay hindi siya naging #1 at maaari lamang manalo ng hocus pcos")</f>
        <v>Sinabi ni Mar Roxas na siya ang magiging "lasa ng buwan" sa halalan ng Mayo 9, ang problema lamang ay hindi siya naging #1 at maaari lamang manalo ng hocus pcos</v>
      </c>
      <c r="C536" s="2">
        <v>4.0</v>
      </c>
      <c r="D536" s="10" t="s">
        <v>1070</v>
      </c>
      <c r="F536" s="2">
        <v>1.0</v>
      </c>
      <c r="G536" s="9"/>
    </row>
    <row r="537">
      <c r="A537" s="1" t="s">
        <v>1071</v>
      </c>
      <c r="B537" s="7" t="str">
        <f>IFERROR(__xludf.DUMMYFUNCTION("IF(C537=4,GOOGLETRANSLATE(A537, ""en"",""fil""), """")"),"Hindi ko magawa, para sa buhay ko, seryosohin si Mar Roxas")</f>
        <v>Hindi ko magawa, para sa buhay ko, seryosohin si Mar Roxas</v>
      </c>
      <c r="C537" s="2">
        <v>4.0</v>
      </c>
      <c r="D537" s="10" t="s">
        <v>1072</v>
      </c>
      <c r="F537" s="2">
        <v>1.0</v>
      </c>
      <c r="G537" s="9"/>
    </row>
    <row r="538">
      <c r="A538" s="1" t="s">
        <v>1073</v>
      </c>
      <c r="B538" s="7" t="str">
        <f>IFERROR(__xludf.DUMMYFUNCTION("IF(C538=4,GOOGLETRANSLATE(A538, ""en"",""fil""), """")"),"Kinukuha ng Binay ang swipe sa poe #halalan2016 https://t.co/tjawxlyolf https://t.co/jqmuwqo0xo")</f>
        <v>Kinukuha ng Binay ang swipe sa poe #halalan2016 https://t.co/tjawxlyolf https://t.co/jqmuwqo0xo</v>
      </c>
      <c r="C538" s="2">
        <v>4.0</v>
      </c>
      <c r="D538" s="10" t="s">
        <v>1074</v>
      </c>
      <c r="F538" s="2">
        <v>0.0</v>
      </c>
      <c r="G538" s="9"/>
    </row>
    <row r="539">
      <c r="A539" s="1" t="s">
        <v>1075</v>
      </c>
      <c r="B539" s="7" t="str">
        <f>IFERROR(__xludf.DUMMYFUNCTION("IF(C539=4,GOOGLETRANSLATE(A539, ""en"",""fil""), """")"),"Nasaktan ba ang pagbibitiw sa VP Binay mula sa Gabinete ng Aquino sa kaso ni Ofw Joselito Zapanta? https://t.co/hfbulaznth")</f>
        <v>Nasaktan ba ang pagbibitiw sa VP Binay mula sa Gabinete ng Aquino sa kaso ni Ofw Joselito Zapanta? https://t.co/hfbulaznth</v>
      </c>
      <c r="C539" s="2">
        <v>4.0</v>
      </c>
      <c r="D539" s="10" t="s">
        <v>1076</v>
      </c>
      <c r="F539" s="2">
        <v>0.0</v>
      </c>
      <c r="G539" s="9"/>
    </row>
    <row r="540">
      <c r="A540" s="1" t="s">
        <v>1077</v>
      </c>
      <c r="B540" s="7" t="str">
        <f>IFERROR(__xludf.DUMMYFUNCTION("IF(C540=4,GOOGLETRANSLATE(A540, ""en"",""fil""), """")"),"RT @xpeanutgalleryx: Ang 'mahal na kaibigan' ni Binay ay nakakuha ng mga kontrata sa P1.3b sa 4 na taon")</f>
        <v>RT @xpeanutgalleryx: Ang 'mahal na kaibigan' ni Binay ay nakakuha ng mga kontrata sa P1.3b sa 4 na taon</v>
      </c>
      <c r="C540" s="2">
        <v>4.0</v>
      </c>
      <c r="D540" s="10" t="s">
        <v>1078</v>
      </c>
      <c r="G540" s="9"/>
    </row>
    <row r="541">
      <c r="A541" s="1" t="s">
        <v>1079</v>
      </c>
      <c r="B541" s="7" t="str">
        <f>IFERROR(__xludf.DUMMYFUNCTION("IF(C541=4,GOOGLETRANSLATE(A541, ""en"",""fil""), """")"),"Si Miriam ang pinaka -kwalipikado ngunit si Duterte ang pinaka may kakayahang. Ngayon naguguluhan ako?")</f>
        <v>Si Miriam ang pinaka -kwalipikado ngunit si Duterte ang pinaka may kakayahang. Ngayon naguguluhan ako?</v>
      </c>
      <c r="C541" s="2">
        <v>4.0</v>
      </c>
      <c r="D541" s="10" t="s">
        <v>1080</v>
      </c>
      <c r="F541" s="2">
        <v>0.0</v>
      </c>
      <c r="G541" s="9"/>
    </row>
    <row r="542">
      <c r="A542" s="1" t="s">
        <v>1081</v>
      </c>
      <c r="B542" s="7" t="str">
        <f>IFERROR(__xludf.DUMMYFUNCTION("IF(C542=4,GOOGLETRANSLATE(A542, ""en"",""fil""), """")"),"[Nation] Sinabi ni VP Binay na ang mga paratang ay magbabalik sa mga akusado https://t.co/v869jlitwd | Via GMA News")</f>
        <v>[Nation] Sinabi ni VP Binay na ang mga paratang ay magbabalik sa mga akusado https://t.co/v869jlitwd | Via GMA News</v>
      </c>
      <c r="C542" s="2">
        <v>4.0</v>
      </c>
      <c r="D542" s="10" t="s">
        <v>1082</v>
      </c>
      <c r="F542" s="2">
        <v>0.0</v>
      </c>
      <c r="G542" s="9"/>
    </row>
    <row r="543">
      <c r="A543" s="1" t="s">
        <v>1083</v>
      </c>
      <c r="B543" s="7" t="str">
        <f>IFERROR(__xludf.DUMMYFUNCTION("IF(C543=4,GOOGLETRANSLATE(A543, ""en"",""fil""), """")"),"Ang kalamidad sa pangulo na si Mar Roxas ay nag -trending sa Twitter. Ngunit hindi sa paraang nais niya. #Marumi #Daangmadulas")</f>
        <v>Ang kalamidad sa pangulo na si Mar Roxas ay nag -trending sa Twitter. Ngunit hindi sa paraang nais niya. #Marumi #Daangmadulas</v>
      </c>
      <c r="C543" s="2">
        <v>4.0</v>
      </c>
      <c r="D543" s="10" t="s">
        <v>1084</v>
      </c>
      <c r="F543" s="2">
        <v>1.0</v>
      </c>
      <c r="G543" s="9"/>
    </row>
    <row r="544">
      <c r="A544" s="1" t="s">
        <v>1085</v>
      </c>
      <c r="B544" s="7" t="str">
        <f>IFERROR(__xludf.DUMMYFUNCTION("IF(C544=4,GOOGLETRANSLATE(A544, ""en"",""fil""), """")"),"Sinabi ni Binay na ang bansa ay hindi nangangailangan ng isang pangulo na nagtatago tulad ng nangyari sa Mamasapano. #Voteph2016")</f>
        <v>Sinabi ni Binay na ang bansa ay hindi nangangailangan ng isang pangulo na nagtatago tulad ng nangyari sa Mamasapano. #Voteph2016</v>
      </c>
      <c r="C544" s="2">
        <v>4.0</v>
      </c>
      <c r="D544" s="10" t="s">
        <v>1086</v>
      </c>
      <c r="F544" s="2">
        <v>0.0</v>
      </c>
      <c r="G544" s="9"/>
    </row>
    <row r="545">
      <c r="A545" s="1" t="s">
        <v>1087</v>
      </c>
      <c r="B545" s="7" t="str">
        <f>IFERROR(__xludf.DUMMYFUNCTION("IF(C545=4,GOOGLETRANSLATE(A545, ""en"",""fil""), """")"),"Ang@pnppro1@pnpluppo ay nagbigay ng seguridad sa lugar sa pag-alis ng V-Pres. J Binay sa munisipyo. https://t.co/rexz3rnqwy")</f>
        <v>Ang@pnppro1@pnpluppo ay nagbigay ng seguridad sa lugar sa pag-alis ng V-Pres. J Binay sa munisipyo. https://t.co/rexz3rnqwy</v>
      </c>
      <c r="C545" s="2">
        <v>4.0</v>
      </c>
      <c r="D545" s="10" t="s">
        <v>1088</v>
      </c>
      <c r="F545" s="2">
        <v>0.0</v>
      </c>
      <c r="G545" s="9"/>
    </row>
    <row r="546">
      <c r="A546" s="1" t="s">
        <v>1089</v>
      </c>
      <c r="B546" s="7" t="str">
        <f>IFERROR(__xludf.DUMMYFUNCTION("IF(C546=4,GOOGLETRANSLATE(A546, ""en"",""fil""), """")"),"#ThetruthCaster #AbductionSinc Binay pinuna si De Lima para sa ""hindi inaasahang pahayag"" para sa pagsasaalang -alang sa publiko na ang kaso ay hindi ..")</f>
        <v>#ThetruthCaster #AbductionSinc Binay pinuna si De Lima para sa "hindi inaasahang pahayag" para sa pagsasaalang -alang sa publiko na ang kaso ay hindi ..</v>
      </c>
      <c r="C546" s="2">
        <v>4.0</v>
      </c>
      <c r="D546" s="10" t="s">
        <v>1090</v>
      </c>
      <c r="F546" s="2">
        <v>0.0</v>
      </c>
      <c r="G546" s="9"/>
    </row>
    <row r="547">
      <c r="A547" s="1" t="s">
        <v>1091</v>
      </c>
      <c r="B547" s="7" t="str">
        <f>IFERROR(__xludf.DUMMYFUNCTION("IF(C547=4,GOOGLETRANSLATE(A547, ""en"",""fil""), """")"),"Ang 'Batang Pasay' Binay ay nakakakuha ng sentimental sa kaarawan - Basahin: https://t.co/js3vunwuef #befullyoformed")</f>
        <v>Ang 'Batang Pasay' Binay ay nakakakuha ng sentimental sa kaarawan - Basahin: https://t.co/js3vunwuef #befullyoformed</v>
      </c>
      <c r="C547" s="2">
        <v>4.0</v>
      </c>
      <c r="D547" s="10" t="s">
        <v>1092</v>
      </c>
      <c r="F547" s="2">
        <v>0.0</v>
      </c>
      <c r="G547" s="9"/>
    </row>
    <row r="548">
      <c r="A548" s="1" t="s">
        <v>1093</v>
      </c>
      <c r="B548" s="7" t="str">
        <f>IFERROR(__xludf.DUMMYFUNCTION("IF(C548=4,GOOGLETRANSLATE(A548, ""en"",""fil""), """")"),"Ang pagsasalita ng Grace #POE2016 ay nagsisimula sa FPJ. Bakit hindi ako nagulat?")</f>
        <v>Ang pagsasalita ng Grace #POE2016 ay nagsisimula sa FPJ. Bakit hindi ako nagulat?</v>
      </c>
      <c r="C548" s="2">
        <v>4.0</v>
      </c>
      <c r="D548" s="10" t="s">
        <v>1094</v>
      </c>
      <c r="G548" s="9"/>
    </row>
    <row r="549">
      <c r="A549" s="1" t="s">
        <v>1095</v>
      </c>
      <c r="B549" s="7" t="str">
        <f>IFERROR(__xludf.DUMMYFUNCTION("IF(C549=4,GOOGLETRANSLATE(A549, ""en"",""fil""), """")"),"RT @maxell_lander: Sinumang nagsabi na ang Mar Roxas ay katumbas ng mabuting pamamahala ay dapat na wala sa kanyang isip, tingnan lamang kung paano niya pinangangasiwaan si Yolanda &amp; amp; ito ...")</f>
        <v>RT @maxell_lander: Sinumang nagsabi na ang Mar Roxas ay katumbas ng mabuting pamamahala ay dapat na wala sa kanyang isip, tingnan lamang kung paano niya pinangangasiwaan si Yolanda &amp; amp; ito ...</v>
      </c>
      <c r="C549" s="2">
        <v>4.0</v>
      </c>
      <c r="D549" s="10" t="s">
        <v>1096</v>
      </c>
      <c r="F549" s="2">
        <v>1.0</v>
      </c>
      <c r="G549" s="9"/>
    </row>
    <row r="550">
      <c r="A550" s="1" t="s">
        <v>1097</v>
      </c>
      <c r="B550" s="7" t="str">
        <f>IFERROR(__xludf.DUMMYFUNCTION("IF(C550=4,GOOGLETRANSLATE(A550, ""en"",""fil""), """")"),"Ang VP Binay ay may maraming pagkakataon upang manalo bilang pangulo sa kabila ng mga isyu laban sa kanya.")</f>
        <v>Ang VP Binay ay may maraming pagkakataon upang manalo bilang pangulo sa kabila ng mga isyu laban sa kanya.</v>
      </c>
      <c r="C550" s="2">
        <v>4.0</v>
      </c>
      <c r="D550" s="10" t="s">
        <v>1098</v>
      </c>
      <c r="G550" s="9"/>
    </row>
    <row r="551">
      <c r="A551" s="1" t="s">
        <v>1099</v>
      </c>
      <c r="B551" s="7" t="str">
        <f>IFERROR(__xludf.DUMMYFUNCTION("IF(C551=4,GOOGLETRANSLATE(A551, ""en"",""fil""), """")"),"RT @RGNXVLDZ: Tanging si Binay ang humipo sa aking balat, sino ang humipo sa iyo?")</f>
        <v>RT @RGNXVLDZ: Tanging si Binay ang humipo sa aking balat, sino ang humipo sa iyo?</v>
      </c>
      <c r="C551" s="2">
        <v>4.0</v>
      </c>
      <c r="D551" s="10" t="s">
        <v>1100</v>
      </c>
      <c r="F551" s="2">
        <v>1.0</v>
      </c>
      <c r="G551" s="9"/>
    </row>
    <row r="552">
      <c r="A552" s="1" t="s">
        <v>1101</v>
      </c>
      <c r="B552" s="7" t="str">
        <f>IFERROR(__xludf.DUMMYFUNCTION("IF(C552=4,GOOGLETRANSLATE(A552, ""en"",""fil""), """")"),"Kaya alam ni Mar Roxas na mayroong mga gamot o iligal na gawa kahit ano sa Davao?")</f>
        <v>Kaya alam ni Mar Roxas na mayroong mga gamot o iligal na gawa kahit ano sa Davao?</v>
      </c>
      <c r="C552" s="2">
        <v>4.0</v>
      </c>
      <c r="D552" s="10" t="s">
        <v>1102</v>
      </c>
      <c r="F552" s="2">
        <v>0.0</v>
      </c>
      <c r="G552" s="9"/>
    </row>
    <row r="553">
      <c r="A553" s="1" t="s">
        <v>1103</v>
      </c>
      <c r="B553" s="7" t="str">
        <f>IFERROR(__xludf.DUMMYFUNCTION("IF(C553=4,GOOGLETRANSLATE(A553, ""en"",""fil""), """")"),"Palasyo sa Belittling Economic Growth ng Binay: Ang mga katotohanan ay mga katotohanan https://t.co/pvoeenihal @jejomarbinay @noynoyaquino https://t.co/has3psnx1b")</f>
        <v>Palasyo sa Belittling Economic Growth ng Binay: Ang mga katotohanan ay mga katotohanan https://t.co/pvoeenihal @jejomarbinay @noynoyaquino https://t.co/has3psnx1b</v>
      </c>
      <c r="C553" s="2">
        <v>4.0</v>
      </c>
      <c r="D553" s="10" t="s">
        <v>1104</v>
      </c>
      <c r="F553" s="2">
        <v>0.0</v>
      </c>
      <c r="G553" s="9"/>
    </row>
    <row r="554">
      <c r="A554" s="1" t="s">
        <v>1105</v>
      </c>
      <c r="B554" s="7" t="str">
        <f>IFERROR(__xludf.DUMMYFUNCTION("IF(C554=4,GOOGLETRANSLATE(A554, ""en"",""fil""), """")"),"Lawyer sa SC: Stop Binay mula sa nangungunang Boy Scouts https://t.co/irkrjqsumh https://t.co/qd0s4czcea")</f>
        <v>Lawyer sa SC: Stop Binay mula sa nangungunang Boy Scouts https://t.co/irkrjqsumh https://t.co/qd0s4czcea</v>
      </c>
      <c r="C554" s="2">
        <v>4.0</v>
      </c>
      <c r="D554" s="10" t="s">
        <v>1106</v>
      </c>
      <c r="F554" s="2">
        <v>0.0</v>
      </c>
      <c r="G554" s="9"/>
    </row>
    <row r="555">
      <c r="A555" s="1" t="s">
        <v>1107</v>
      </c>
      <c r="B555" s="7" t="str">
        <f>IFERROR(__xludf.DUMMYFUNCTION("IF(C555=4,GOOGLETRANSLATE(A555, ""en"",""fil""), """")"),"Oras ng Roxas! Ibig kong sabihin, Roxas Night Market. Hindi ang shitty mar roxas .. ??")</f>
        <v>Oras ng Roxas! Ibig kong sabihin, Roxas Night Market. Hindi ang shitty mar roxas .. ??</v>
      </c>
      <c r="C555" s="2">
        <v>4.0</v>
      </c>
      <c r="D555" s="10" t="s">
        <v>1108</v>
      </c>
      <c r="F555" s="2">
        <v>0.0</v>
      </c>
      <c r="G555" s="9"/>
    </row>
    <row r="556">
      <c r="A556" s="1" t="s">
        <v>1109</v>
      </c>
      <c r="B556" s="7" t="str">
        <f>IFERROR(__xludf.DUMMYFUNCTION("IF(C556=4,GOOGLETRANSLATE(A556, ""en"",""fil""), """")"),"Pagbili ng mga boto ng mga taong Pilipino? well binay. Naawa ako sa iyo.")</f>
        <v>Pagbili ng mga boto ng mga taong Pilipino? well binay. Naawa ako sa iyo.</v>
      </c>
      <c r="C556" s="2">
        <v>4.0</v>
      </c>
      <c r="D556" s="10" t="s">
        <v>1110</v>
      </c>
      <c r="F556" s="2">
        <v>1.0</v>
      </c>
      <c r="G556" s="9"/>
    </row>
    <row r="557">
      <c r="A557" s="1" t="s">
        <v>1111</v>
      </c>
      <c r="B557" s="7" t="str">
        <f>IFERROR(__xludf.DUMMYFUNCTION("IF(C557=4,GOOGLETRANSLATE(A557, ""en"",""fil""), """")"),"Nanonood ba tayo ng parehong debate? Paano makakaisip at sasabihin ng mga tao na maayos ang Duterte o Binay? #PilipinasDebates2016 #Phvoteroxas")</f>
        <v>Nanonood ba tayo ng parehong debate? Paano makakaisip at sasabihin ng mga tao na maayos ang Duterte o Binay? #PilipinasDebates2016 #Phvoteroxas</v>
      </c>
      <c r="C557" s="2">
        <v>4.0</v>
      </c>
      <c r="D557" s="10" t="s">
        <v>1112</v>
      </c>
      <c r="F557" s="2">
        <v>0.0</v>
      </c>
      <c r="G557" s="9"/>
    </row>
    <row r="558">
      <c r="A558" s="1" t="s">
        <v>1113</v>
      </c>
      <c r="B558" s="7" t="str">
        <f>IFERROR(__xludf.DUMMYFUNCTION("IF(C558=4,GOOGLETRANSLATE(A558, ""en"",""fil""), """")"),"#Duterte2016 Lot's ng Pilipino na kumapit sa maling pag -asa, ngunit ang lahat ng dumating sa balita ay nakakalbo. Bumoto lamang para kay Miriam Santiago para sa Pangulo")</f>
        <v>#Duterte2016 Lot's ng Pilipino na kumapit sa maling pag -asa, ngunit ang lahat ng dumating sa balita ay nakakalbo. Bumoto lamang para kay Miriam Santiago para sa Pangulo</v>
      </c>
      <c r="C558" s="2">
        <v>4.0</v>
      </c>
      <c r="D558" s="10" t="s">
        <v>1114</v>
      </c>
      <c r="F558" s="2">
        <v>0.0</v>
      </c>
      <c r="G558" s="9"/>
    </row>
    <row r="559">
      <c r="A559" s="1" t="s">
        <v>1115</v>
      </c>
      <c r="B559" s="7" t="str">
        <f>IFERROR(__xludf.DUMMYFUNCTION("IF(C559=4,GOOGLETRANSLATE(A559, ""en"",""fil""), """")"),"Panoorin: Ai Ai Delas Alas Dances With Jejomar Binay Sa panahon ng kanyang Proklamasyon Rally #Voteph2016 https://t.co/pxfpxgmpui")</f>
        <v>Panoorin: Ai Ai Delas Alas Dances With Jejomar Binay Sa panahon ng kanyang Proklamasyon Rally #Voteph2016 https://t.co/pxfpxgmpui</v>
      </c>
      <c r="C559" s="2">
        <v>4.0</v>
      </c>
      <c r="D559" s="10" t="s">
        <v>1116</v>
      </c>
      <c r="F559" s="2">
        <v>0.0</v>
      </c>
      <c r="G559" s="9"/>
    </row>
    <row r="560">
      <c r="A560" s="1" t="s">
        <v>1117</v>
      </c>
      <c r="B560" s="7" t="str">
        <f>IFERROR(__xludf.DUMMYFUNCTION("IF(C560=4,GOOGLETRANSLATE(A560, ""en"",""fil""), """")"),"#Tamvote: Kung ang halalan ay gaganapin ngayon, sino ang iboboto mo para sa Pangulo? Poe, Santiago, Roxas o Binay?")</f>
        <v>#Tamvote: Kung ang halalan ay gaganapin ngayon, sino ang iboboto mo para sa Pangulo? Poe, Santiago, Roxas o Binay?</v>
      </c>
      <c r="C560" s="2">
        <v>4.0</v>
      </c>
      <c r="D560" s="10" t="s">
        <v>1118</v>
      </c>
      <c r="F560" s="2">
        <v>0.0</v>
      </c>
      <c r="G560" s="9"/>
    </row>
    <row r="561">
      <c r="A561" s="1" t="s">
        <v>1119</v>
      </c>
      <c r="B561" s="7" t="str">
        <f>IFERROR(__xludf.DUMMYFUNCTION("IF(C561=4,GOOGLETRANSLATE(A561, ""en"",""fil""), """")"),"[Nation] Roxas, Binay, ang Señeres ay nangangako na dumalo sa mga debate sa pangulo https://t.co/PQMQCueahw | Via GMA News")</f>
        <v>[Nation] Roxas, Binay, ang Señeres ay nangangako na dumalo sa mga debate sa pangulo https://t.co/PQMQCueahw | Via GMA News</v>
      </c>
      <c r="C561" s="2">
        <v>4.0</v>
      </c>
      <c r="D561" s="10" t="s">
        <v>1120</v>
      </c>
      <c r="F561" s="2">
        <v>0.0</v>
      </c>
      <c r="G561" s="9"/>
    </row>
    <row r="562">
      <c r="A562" s="1" t="s">
        <v>1121</v>
      </c>
      <c r="B562" s="7" t="str">
        <f>IFERROR(__xludf.DUMMYFUNCTION("IF(C562=4,GOOGLETRANSLATE(A562, ""en"",""fil""), """")"),"Nagkaroon kami ng masamang karanasan mula sa Mar Roxas. Kinuha niya ang aming paninda at hindi nagbabayad para sa pagsasabi sa amin ng Idonation nyo nlng. https://t.co/99q144qdu3")</f>
        <v>Nagkaroon kami ng masamang karanasan mula sa Mar Roxas. Kinuha niya ang aming paninda at hindi nagbabayad para sa pagsasabi sa amin ng Idonation nyo nlng. https://t.co/99q144qdu3</v>
      </c>
      <c r="C562" s="2">
        <v>4.0</v>
      </c>
      <c r="D562" s="10" t="s">
        <v>1122</v>
      </c>
      <c r="F562" s="2">
        <v>0.0</v>
      </c>
      <c r="G562" s="9"/>
    </row>
    <row r="563">
      <c r="A563" s="1" t="s">
        <v>1123</v>
      </c>
      <c r="B563" s="7" t="str">
        <f>IFERROR(__xludf.DUMMYFUNCTION("IF(C563=4,GOOGLETRANSLATE(A563, ""en"",""fil""), """")"),"Ano talaga ang nangyari sa pagitan nina Alfred Romualdez, Mar Roxas at Yolanda? https://t.co/afaUofxinw")</f>
        <v>Ano talaga ang nangyari sa pagitan nina Alfred Romualdez, Mar Roxas at Yolanda? https://t.co/afaUofxinw</v>
      </c>
      <c r="C563" s="2">
        <v>4.0</v>
      </c>
      <c r="D563" s="10" t="s">
        <v>1124</v>
      </c>
      <c r="F563" s="2">
        <v>0.0</v>
      </c>
      <c r="G563" s="9"/>
    </row>
    <row r="564">
      <c r="A564" s="1" t="s">
        <v>1125</v>
      </c>
      <c r="B564" s="7" t="str">
        <f>IFERROR(__xludf.DUMMYFUNCTION("IF(C564=4,GOOGLETRANSLATE(A564, ""en"",""fil""), """")"),"Ang muling pagtataguyod ng mga punto ng pagkakapare-pareho at pagkakaiba .. Totoo si Santiago Duterte.")</f>
        <v>Ang muling pagtataguyod ng mga punto ng pagkakapare-pareho at pagkakaiba .. Totoo si Santiago Duterte.</v>
      </c>
      <c r="C564" s="2">
        <v>4.0</v>
      </c>
      <c r="D564" s="10" t="s">
        <v>1126</v>
      </c>
      <c r="F564" s="2">
        <v>0.0</v>
      </c>
      <c r="G564" s="9"/>
    </row>
    <row r="565">
      <c r="A565" s="1" t="s">
        <v>1127</v>
      </c>
      <c r="B565" s="7" t="str">
        <f>IFERROR(__xludf.DUMMYFUNCTION("IF(C565=4,GOOGLETRANSLATE(A565, ""en"",""fil""), """")"),"Ang #Duterte ay magkakaroon ng magagandang platform ng Miriam &amp; amp; Si Poe Facsimile ay dapat siyang manalo, pagkatapos ng lahat ay nakopya siya mula pa noong Baitang 1.")</f>
        <v>Ang #Duterte ay magkakaroon ng magagandang platform ng Miriam &amp; amp; Si Poe Facsimile ay dapat siyang manalo, pagkatapos ng lahat ay nakopya siya mula pa noong Baitang 1.</v>
      </c>
      <c r="C565" s="2">
        <v>4.0</v>
      </c>
      <c r="D565" s="10" t="s">
        <v>1128</v>
      </c>
      <c r="F565" s="2">
        <v>0.0</v>
      </c>
      <c r="G565" s="9"/>
    </row>
    <row r="566">
      <c r="A566" s="1" t="s">
        <v>1129</v>
      </c>
      <c r="B566" s="7" t="str">
        <f>IFERROR(__xludf.DUMMYFUNCTION("IF(C566=4,GOOGLETRANSLATE(A566, ""en"",""fil""), """")"),"Parehong sina Binay at Marcos ay hindi makapaniwala na nawala sila. Ito ay halos tragicomic, sa lalong madaling panahon bumaba sa farce.")</f>
        <v>Parehong sina Binay at Marcos ay hindi makapaniwala na nawala sila. Ito ay halos tragicomic, sa lalong madaling panahon bumaba sa farce.</v>
      </c>
      <c r="C566" s="2">
        <v>4.0</v>
      </c>
      <c r="D566" s="10" t="s">
        <v>1130</v>
      </c>
      <c r="F566" s="2">
        <v>0.0</v>
      </c>
      <c r="G566" s="9"/>
    </row>
    <row r="567">
      <c r="A567" s="1" t="s">
        <v>1131</v>
      </c>
      <c r="B567" s="7" t="str">
        <f>IFERROR(__xludf.DUMMYFUNCTION("IF(C567=4,GOOGLETRANSLATE(A567, ""en"",""fil""), """")"),"Sa ibang balita, ang bahagyang hindi opisyal na bilang ng boto ay nasa ... #du30 nangunguna, na sinundan ng #POE2016 at pagkatapos ay #Marroxas. Brace ang iyong sarili, mga tao!")</f>
        <v>Sa ibang balita, ang bahagyang hindi opisyal na bilang ng boto ay nasa ... #du30 nangunguna, na sinundan ng #POE2016 at pagkatapos ay #Marroxas. Brace ang iyong sarili, mga tao!</v>
      </c>
      <c r="C567" s="2">
        <v>4.0</v>
      </c>
      <c r="D567" s="10" t="s">
        <v>1132</v>
      </c>
      <c r="F567" s="2">
        <v>0.0</v>
      </c>
      <c r="G567" s="9"/>
    </row>
    <row r="568">
      <c r="A568" s="1" t="s">
        <v>1133</v>
      </c>
      <c r="B568" s="7" t="str">
        <f>IFERROR(__xludf.DUMMYFUNCTION("IF(C568=4,GOOGLETRANSLATE(A568, ""en"",""fil""), """")"),"Naaawa ako sa mar roxas na talagang siya ay maging pangulo na dapat siya, ngunit sumuko ang tanging pagkakataon na siya ay 6 taon na ang nakakaraan. Matigas na swerte.")</f>
        <v>Naaawa ako sa mar roxas na talagang siya ay maging pangulo na dapat siya, ngunit sumuko ang tanging pagkakataon na siya ay 6 taon na ang nakakaraan. Matigas na swerte.</v>
      </c>
      <c r="C568" s="2">
        <v>4.0</v>
      </c>
      <c r="D568" s="10" t="s">
        <v>1134</v>
      </c>
      <c r="F568" s="2">
        <v>0.0</v>
      </c>
      <c r="G568" s="9"/>
    </row>
    <row r="569">
      <c r="A569" s="1" t="s">
        <v>1135</v>
      </c>
      <c r="B569" s="7" t="str">
        <f>IFERROR(__xludf.DUMMYFUNCTION("IF(C569=4,GOOGLETRANSLATE(A569, ""en"",""fil""), """")"),"Pulse Asia Jan '16: Binay down sa halos lahat ng mga lugar at amp; mga klase, maliban sa NCR &amp; amp; ABC, (halos walang kilusan). Ang dobleng digit ay bumababa sa vismin, e")</f>
        <v>Pulse Asia Jan '16: Binay down sa halos lahat ng mga lugar at amp; mga klase, maliban sa NCR &amp; amp; ABC, (halos walang kilusan). Ang dobleng digit ay bumababa sa vismin, e</v>
      </c>
      <c r="C569" s="2">
        <v>4.0</v>
      </c>
      <c r="D569" s="10" t="s">
        <v>1136</v>
      </c>
      <c r="F569" s="2">
        <v>0.0</v>
      </c>
      <c r="G569" s="9"/>
    </row>
    <row r="570">
      <c r="A570" s="1" t="s">
        <v>1137</v>
      </c>
      <c r="B570" s="7" t="str">
        <f>IFERROR(__xludf.DUMMYFUNCTION("IF(C570=4,GOOGLETRANSLATE(A570, ""en"",""fil""), """")"),"VP Binay: Nasa mabuting kalusugan ako upang matapos ang 90-araw na kampanya https://t.co/fdqipmumar | sa pamamagitan ng Inquirer")</f>
        <v>VP Binay: Nasa mabuting kalusugan ako upang matapos ang 90-araw na kampanya https://t.co/fdqipmumar | sa pamamagitan ng Inquirer</v>
      </c>
      <c r="C570" s="2">
        <v>4.0</v>
      </c>
      <c r="D570" s="10" t="s">
        <v>1138</v>
      </c>
      <c r="F570" s="2">
        <v>0.0</v>
      </c>
      <c r="G570" s="9"/>
    </row>
    <row r="571">
      <c r="A571" s="1" t="s">
        <v>1139</v>
      </c>
      <c r="B571" s="7" t="str">
        <f>IFERROR(__xludf.DUMMYFUNCTION("IF(C571=4,GOOGLETRANSLATE(A571, ""en"",""fil""), """")"),"Hindi ko talaga nakuha. Binoto nila sina Roxas at Binay kay Sen. Miriam. ??????
Well, ang katalinuhan ay isang ugali. Ang katangahan ay isang pagpipilian. ????")</f>
        <v>Hindi ko talaga nakuha. Binoto nila sina Roxas at Binay kay Sen. Miriam. ??????
Well, ang katalinuhan ay isang ugali. Ang katangahan ay isang pagpipilian. ????</v>
      </c>
      <c r="C571" s="2">
        <v>4.0</v>
      </c>
      <c r="D571" s="10" t="s">
        <v>1140</v>
      </c>
      <c r="F571" s="2">
        <v>1.0</v>
      </c>
      <c r="G571" s="9"/>
    </row>
    <row r="572">
      <c r="A572" s="1" t="s">
        <v>1141</v>
      </c>
      <c r="B572" s="7" t="str">
        <f>IFERROR(__xludf.DUMMYFUNCTION("IF(C572=4,GOOGLETRANSLATE(A572, ""en"",""fil""), """")"),"Isipin ang mas maliwanag na bahagi ng buhay: Si Regine Velasquez ay hindi iboboto si Mar Roxas at pinagbawalan sa ... https://t.co/wnwxevxttx")</f>
        <v>Isipin ang mas maliwanag na bahagi ng buhay: Si Regine Velasquez ay hindi iboboto si Mar Roxas at pinagbawalan sa ... https://t.co/wnwxevxttx</v>
      </c>
      <c r="C572" s="2">
        <v>4.0</v>
      </c>
      <c r="D572" s="10" t="s">
        <v>1142</v>
      </c>
      <c r="F572" s="2">
        <v>1.0</v>
      </c>
      <c r="G572" s="9"/>
    </row>
    <row r="573">
      <c r="A573" s="1" t="s">
        <v>1143</v>
      </c>
      <c r="B573" s="7" t="str">
        <f>IFERROR(__xludf.DUMMYFUNCTION("IF(C573=4,GOOGLETRANSLATE(A573, ""en"",""fil""), """")"),"Sinabi ni Binay na ""Ingr Din Kayo Ha?"" sa mga lokal na pinuno sa Nueva Ecija bago umalis. Tumanggi siya sa pakikipanayam w/media #phvote https://t.co/xhrwikmhdd")</f>
        <v>Sinabi ni Binay na "Ingr Din Kayo Ha?" sa mga lokal na pinuno sa Nueva Ecija bago umalis. Tumanggi siya sa pakikipanayam w/media #phvote https://t.co/xhrwikmhdd</v>
      </c>
      <c r="C573" s="2">
        <v>4.0</v>
      </c>
      <c r="D573" s="10" t="s">
        <v>1144</v>
      </c>
      <c r="F573" s="2">
        <v>0.0</v>
      </c>
      <c r="G573" s="9"/>
    </row>
    <row r="574">
      <c r="A574" s="1" t="s">
        <v>1145</v>
      </c>
      <c r="B574" s="7" t="str">
        <f>IFERROR(__xludf.DUMMYFUNCTION("IF(C574=4,GOOGLETRANSLATE(A574, ""en"",""fil""), """")"),"Si @Wawam ay si Mar Leading Binay bilang VP noong 2010 na survey? Kagiliw -giliw na makita kung ang mga survey ay isinalin sa aktwal na mga boto.")</f>
        <v>Si @Wawam ay si Mar Leading Binay bilang VP noong 2010 na survey? Kagiliw -giliw na makita kung ang mga survey ay isinalin sa aktwal na mga boto.</v>
      </c>
      <c r="C574" s="2">
        <v>4.0</v>
      </c>
      <c r="D574" s="10" t="s">
        <v>1146</v>
      </c>
      <c r="F574" s="2">
        <v>0.0</v>
      </c>
      <c r="G574" s="9"/>
    </row>
    <row r="575">
      <c r="A575" s="1" t="s">
        <v>1147</v>
      </c>
      <c r="B575" s="7" t="str">
        <f>IFERROR(__xludf.DUMMYFUNCTION("IF(C575=4,GOOGLETRANSLATE(A575, ""en"",""fil""), """")"),"4 Mga Dahilan Bakit Hindi Manalo ang Mar Roxas sa 2016 Philippine Presidential Elections: https://t.co/HKCCQKPLJ3")</f>
        <v>4 Mga Dahilan Bakit Hindi Manalo ang Mar Roxas sa 2016 Philippine Presidential Elections: https://t.co/HKCCQKPLJ3</v>
      </c>
      <c r="C575" s="2">
        <v>4.0</v>
      </c>
      <c r="D575" s="10" t="s">
        <v>1148</v>
      </c>
      <c r="F575" s="2">
        <v>0.0</v>
      </c>
      <c r="G575" s="9"/>
    </row>
    <row r="576">
      <c r="A576" s="1" t="s">
        <v>1149</v>
      </c>
      <c r="B576" s="7" t="str">
        <f>IFERROR(__xludf.DUMMYFUNCTION("IF(C576=4,GOOGLETRANSLATE(A576, ""en"",""fil""), """")"),"Panoorin: Ang tagapagsalita ng Roxas na si Ibarra Gutierrez ay nagsabi ng paunang mga resulta ng pag -canvassing na 'nakapanghihina ng loob' #bilangpilipino https://t.co/jmoiayhdhe")</f>
        <v>Panoorin: Ang tagapagsalita ng Roxas na si Ibarra Gutierrez ay nagsabi ng paunang mga resulta ng pag -canvassing na 'nakapanghihina ng loob' #bilangpilipino https://t.co/jmoiayhdhe</v>
      </c>
      <c r="C576" s="2">
        <v>4.0</v>
      </c>
      <c r="D576" s="10" t="s">
        <v>1150</v>
      </c>
      <c r="F576" s="2">
        <v>0.0</v>
      </c>
      <c r="G576" s="9"/>
    </row>
    <row r="577">
      <c r="A577" s="1" t="s">
        <v>1151</v>
      </c>
      <c r="B577" s="7" t="str">
        <f>IFERROR(__xludf.DUMMYFUNCTION("IF(C577=4,GOOGLETRANSLATE(A577, ""en"",""fil""), """")"),"Inaasahan ni Leni Robredo ang labis na pagpili sa Camarines Sur ngunit Roxas &amp; amp; Masikip si Poe para sa Pangulo. https://t.co/kfb4tti5vn")</f>
        <v>Inaasahan ni Leni Robredo ang labis na pagpili sa Camarines Sur ngunit Roxas &amp; amp; Masikip si Poe para sa Pangulo. https://t.co/kfb4tti5vn</v>
      </c>
      <c r="C577" s="2">
        <v>4.0</v>
      </c>
      <c r="D577" s="10" t="s">
        <v>1152</v>
      </c>
      <c r="F577" s="2">
        <v>0.0</v>
      </c>
      <c r="G577" s="9"/>
    </row>
    <row r="578">
      <c r="A578" s="1" t="s">
        <v>1153</v>
      </c>
      <c r="B578" s="7" t="str">
        <f>IFERROR(__xludf.DUMMYFUNCTION("IF(C578=4,GOOGLETRANSLATE(A578, ""en"",""fil""), """")"),"RT @vpjojobinay: Malinaw na lumampas ang Ombudsman sa awtoridad nito at kumilos nang masamang pananampalataya nang inirerekomenda nito ang mga singil laban sa VP Binay - Atty. Q…")</f>
        <v>RT @vpjojobinay: Malinaw na lumampas ang Ombudsman sa awtoridad nito at kumilos nang masamang pananampalataya nang inirerekomenda nito ang mga singil laban sa VP Binay - Atty. Q…</v>
      </c>
      <c r="C578" s="2">
        <v>4.0</v>
      </c>
      <c r="D578" s="10" t="s">
        <v>1154</v>
      </c>
      <c r="F578" s="2">
        <v>0.0</v>
      </c>
      <c r="G578" s="9"/>
    </row>
    <row r="579">
      <c r="A579" s="1" t="s">
        <v>1155</v>
      </c>
      <c r="B579" s="7" t="str">
        <f>IFERROR(__xludf.DUMMYFUNCTION("IF(C579=4,GOOGLETRANSLATE(A579, ""en"",""fil""), """")"),"@govph siya ay isang guro, ekonomista.Contrary sa kung ano ang inaangkin ni Binay sa panahon ng pagbisita sa kampanya sa Batangas ""Walang alam ang guro tungkol sa pamumuno.")</f>
        <v>@govph siya ay isang guro, ekonomista.Contrary sa kung ano ang inaangkin ni Binay sa panahon ng pagbisita sa kampanya sa Batangas "Walang alam ang guro tungkol sa pamumuno.</v>
      </c>
      <c r="C579" s="2">
        <v>4.0</v>
      </c>
      <c r="D579" s="10" t="s">
        <v>1156</v>
      </c>
      <c r="F579" s="2">
        <v>0.0</v>
      </c>
      <c r="G579" s="9"/>
    </row>
    <row r="580">
      <c r="A580" s="1" t="s">
        <v>1157</v>
      </c>
      <c r="B580" s="7" t="str">
        <f>IFERROR(__xludf.DUMMYFUNCTION("IF(C580=4,GOOGLETRANSLATE(A580, ""en"",""fil""), """")"),"@inquirerdotnet @bongbongmarcos @team_inquirer Siya ang kasosyo ni Binay sa katiwalian?")</f>
        <v>@inquirerdotnet @bongbongmarcos @team_inquirer Siya ang kasosyo ni Binay sa katiwalian?</v>
      </c>
      <c r="C580" s="2">
        <v>4.0</v>
      </c>
      <c r="D580" s="10" t="s">
        <v>1158</v>
      </c>
      <c r="F580" s="2">
        <v>1.0</v>
      </c>
      <c r="G580" s="9"/>
    </row>
    <row r="581">
      <c r="A581" s="1" t="s">
        <v>1159</v>
      </c>
      <c r="B581" s="7" t="str">
        <f>IFERROR(__xludf.DUMMYFUNCTION("IF(C581=4,GOOGLETRANSLATE(A581, ""en"",""fil""), """")"),"@anonymous_ph ikaw ang huling pag -asa tungkol sa sinasabing pagdaraya ng Mar Roxas sa PCOS machine :( Kami ang mga normal na tao ay walang pag -asa tungkol dito.")</f>
        <v>@anonymous_ph ikaw ang huling pag -asa tungkol sa sinasabing pagdaraya ng Mar Roxas sa PCOS machine :( Kami ang mga normal na tao ay walang pag -asa tungkol dito.</v>
      </c>
      <c r="C581" s="2">
        <v>4.0</v>
      </c>
      <c r="D581" s="10" t="s">
        <v>1160</v>
      </c>
      <c r="F581" s="2">
        <v>0.0</v>
      </c>
      <c r="G581" s="9"/>
    </row>
    <row r="582">
      <c r="A582" s="1" t="s">
        <v>1161</v>
      </c>
      <c r="B582" s="7" t="str">
        <f>IFERROR(__xludf.DUMMYFUNCTION("IF(C582=4,GOOGLETRANSLATE(A582, ""en"",""fil""), """")"),"Ang VP Binay ay may malaking pag -aalala para sa hinaharap ng kanyang bansa.")</f>
        <v>Ang VP Binay ay may malaking pag -aalala para sa hinaharap ng kanyang bansa.</v>
      </c>
      <c r="C582" s="2">
        <v>4.0</v>
      </c>
      <c r="D582" s="10" t="s">
        <v>1162</v>
      </c>
      <c r="G582" s="9"/>
    </row>
    <row r="583">
      <c r="A583" s="1" t="s">
        <v>1163</v>
      </c>
      <c r="B583" s="7" t="str">
        <f>IFERROR(__xludf.DUMMYFUNCTION("IF(C583=4,GOOGLETRANSLATE(A583, ""en"",""fil""), """")"),"Bumisita muli si Mar Roxas sa pang-rich na Pangasinan.")</f>
        <v>Bumisita muli si Mar Roxas sa pang-rich na Pangasinan.</v>
      </c>
      <c r="C583" s="2">
        <v>4.0</v>
      </c>
      <c r="D583" s="10" t="s">
        <v>1164</v>
      </c>
      <c r="G583" s="9"/>
    </row>
    <row r="584">
      <c r="A584" s="1" t="s">
        <v>1165</v>
      </c>
      <c r="B584" s="7" t="str">
        <f>IFERROR(__xludf.DUMMYFUNCTION("IF(C584=4,GOOGLETRANSLATE(A584, ""en"",""fil""), """")"),"Mahina binay. Masyadong desperado. Hekhek")</f>
        <v>Mahina binay. Masyadong desperado. Hekhek</v>
      </c>
      <c r="C584" s="2">
        <v>4.0</v>
      </c>
      <c r="D584" s="10" t="s">
        <v>1166</v>
      </c>
      <c r="F584" s="2">
        <v>1.0</v>
      </c>
      <c r="G584" s="9"/>
    </row>
    <row r="585">
      <c r="A585" s="1" t="s">
        <v>1167</v>
      </c>
      <c r="B585" s="7" t="str">
        <f>IFERROR(__xludf.DUMMYFUNCTION("IF(C585=4,GOOGLETRANSLATE(A585, ""en"",""fil""), """")"),"RT @hecklerforever: Ngayon ay ang VP Binay's B'day. Maligayang Kaarawan VP! (At iba pang mga kwento) https://t.co/ld17kiven7")</f>
        <v>RT @hecklerforever: Ngayon ay ang VP Binay's B'day. Maligayang Kaarawan VP! (At iba pang mga kwento) https://t.co/ld17kiven7</v>
      </c>
      <c r="C585" s="2">
        <v>4.0</v>
      </c>
      <c r="D585" s="10" t="s">
        <v>1168</v>
      </c>
      <c r="F585" s="2">
        <v>0.0</v>
      </c>
      <c r="G585" s="9"/>
    </row>
    <row r="586">
      <c r="A586" s="1" t="s">
        <v>1169</v>
      </c>
      <c r="B586" s="7" t="str">
        <f>IFERROR(__xludf.DUMMYFUNCTION("IF(C586=4,GOOGLETRANSLATE(A586, ""en"",""fil""), """")"),"Si Binay ay may halo -halong sentimento sa APEC 2015 https://t.co/jrfcqls0mq #manila #news #asia")</f>
        <v>Si Binay ay may halo -halong sentimento sa APEC 2015 https://t.co/jrfcqls0mq #manila #news #asia</v>
      </c>
      <c r="C586" s="2">
        <v>4.0</v>
      </c>
      <c r="D586" s="10" t="s">
        <v>1170</v>
      </c>
      <c r="F586" s="2">
        <v>0.0</v>
      </c>
      <c r="G586" s="9"/>
    </row>
    <row r="587">
      <c r="A587" s="1" t="s">
        <v>1171</v>
      </c>
      <c r="B587" s="7" t="str">
        <f>IFERROR(__xludf.DUMMYFUNCTION("IF(C587=4,GOOGLETRANSLATE(A587, ""en"",""fil""), """")"),"Si Binay ay bise presidente ??")</f>
        <v>Si Binay ay bise presidente ??</v>
      </c>
      <c r="C587" s="2">
        <v>4.0</v>
      </c>
      <c r="D587" s="10" t="s">
        <v>1172</v>
      </c>
      <c r="F587" s="2">
        <v>0.0</v>
      </c>
      <c r="G587" s="9"/>
    </row>
    <row r="588">
      <c r="A588" s="1" t="s">
        <v>1173</v>
      </c>
      <c r="B588" s="7" t="str">
        <f>IFERROR(__xludf.DUMMYFUNCTION("IF(C588=4,GOOGLETRANSLATE(A588, ""en"",""fil""), """")"),"Ang Pamantayan: Update: Hinimok ni Sen. Grace Poe na nakatakda upang magpasya sa kaso ng disqualification kumpara sa kanya sa kabila ng kakulangan ng resulta ng pagsubok sa DNA.")</f>
        <v>Ang Pamantayan: Update: Hinimok ni Sen. Grace Poe na nakatakda upang magpasya sa kaso ng disqualification kumpara sa kanya sa kabila ng kakulangan ng resulta ng pagsubok sa DNA.</v>
      </c>
      <c r="C588" s="2">
        <v>4.0</v>
      </c>
      <c r="D588" s="10" t="s">
        <v>1174</v>
      </c>
      <c r="F588" s="2">
        <v>0.0</v>
      </c>
      <c r="G588" s="9"/>
    </row>
    <row r="589">
      <c r="A589" s="1" t="s">
        <v>1175</v>
      </c>
      <c r="B589" s="7" t="str">
        <f>IFERROR(__xludf.DUMMYFUNCTION("IF(C589=4,GOOGLETRANSLATE(A589, ""en"",""fil""), """")"),"Update: (Bahagyang/Hindi Opisyal) Pinapanatili ni Duterte ang mga nangunguna sa 7,034,664 na boto na sinusundan ng POE na may 4,012,417 #voteph")</f>
        <v>Update: (Bahagyang/Hindi Opisyal) Pinapanatili ni Duterte ang mga nangunguna sa 7,034,664 na boto na sinusundan ng POE na may 4,012,417 #voteph</v>
      </c>
      <c r="C589" s="2">
        <v>4.0</v>
      </c>
      <c r="D589" s="10" t="s">
        <v>1176</v>
      </c>
      <c r="F589" s="2">
        <v>0.0</v>
      </c>
      <c r="G589" s="9"/>
    </row>
    <row r="590">
      <c r="A590" s="1" t="s">
        <v>1177</v>
      </c>
      <c r="B590" s="7" t="str">
        <f>IFERROR(__xludf.DUMMYFUNCTION("IF(C590=4,GOOGLETRANSLATE(A590, ""en"",""fil""), """")"),"Kaya't napagpasyahan ko na ang @senmiriam pinakamahusay na pag -aari ay ang kanyang malaking buhok, ang ibig kong sabihin sa likod ng kanyang buhok ay isang magandang pakiramdam ng #santiagoforpresident")</f>
        <v>Kaya't napagpasyahan ko na ang @senmiriam pinakamahusay na pag -aari ay ang kanyang malaking buhok, ang ibig kong sabihin sa likod ng kanyang buhok ay isang magandang pakiramdam ng #santiagoforpresident</v>
      </c>
      <c r="C590" s="2">
        <v>4.0</v>
      </c>
      <c r="D590" s="10" t="s">
        <v>1178</v>
      </c>
      <c r="F590" s="2">
        <v>0.0</v>
      </c>
      <c r="G590" s="9"/>
    </row>
    <row r="591">
      <c r="A591" s="1" t="s">
        <v>1179</v>
      </c>
      <c r="B591" s="7" t="str">
        <f>IFERROR(__xludf.DUMMYFUNCTION("IF(C591=4,GOOGLETRANSLATE(A591, ""en"",""fil""), """")"),"VP Binay: Ano ang Nilikha ng Takot ay ang tindi ng mga paratang")</f>
        <v>VP Binay: Ano ang Nilikha ng Takot ay ang tindi ng mga paratang</v>
      </c>
      <c r="C591" s="2">
        <v>4.0</v>
      </c>
      <c r="D591" s="10" t="s">
        <v>1180</v>
      </c>
      <c r="F591" s="2">
        <v>0.0</v>
      </c>
      <c r="G591" s="9"/>
    </row>
    <row r="592">
      <c r="A592" s="1" t="s">
        <v>1181</v>
      </c>
      <c r="B592" s="7" t="str">
        <f>IFERROR(__xludf.DUMMYFUNCTION("IF(C592=4,GOOGLETRANSLATE(A592, ""en"",""fil""), """")"),"#Mayonaroxasna para sa #ROXasRobredo upang ilabas ang pinakamahusay at hindi ang pinakamasama sa ating lahat. https://t.co/xrymr6fy5j")</f>
        <v>#Mayonaroxasna para sa #ROXasRobredo upang ilabas ang pinakamahusay at hindi ang pinakamasama sa ating lahat. https://t.co/xrymr6fy5j</v>
      </c>
      <c r="C592" s="2">
        <v>4.0</v>
      </c>
      <c r="D592" s="10" t="s">
        <v>1182</v>
      </c>
      <c r="F592" s="2">
        <v>0.0</v>
      </c>
      <c r="G592" s="9"/>
    </row>
    <row r="593">
      <c r="A593" s="1" t="s">
        <v>1183</v>
      </c>
      <c r="B593" s="7" t="str">
        <f>IFERROR(__xludf.DUMMYFUNCTION("IF(C593=4,GOOGLETRANSLATE(A593, ""en"",""fil""), """")"),"Ang @empressofficial Mar ay nakatuon nang labis para sa kanyang sarili sa kung paano manalo sa halip na kung paano makakatulong. Huwag bumoto sa Mar Roxas. Sobrang kasakiman niya!")</f>
        <v>Ang @empressofficial Mar ay nakatuon nang labis para sa kanyang sarili sa kung paano manalo sa halip na kung paano makakatulong. Huwag bumoto sa Mar Roxas. Sobrang kasakiman niya!</v>
      </c>
      <c r="C593" s="2">
        <v>4.0</v>
      </c>
      <c r="D593" s="10" t="s">
        <v>1184</v>
      </c>
      <c r="G593" s="9"/>
    </row>
    <row r="594">
      <c r="A594" s="1" t="s">
        <v>1185</v>
      </c>
      <c r="B594" s="7" t="str">
        <f>IFERROR(__xludf.DUMMYFUNCTION("IF(C594=4,GOOGLETRANSLATE(A594, ""en"",""fil""), """")"),"Sobrang masamang balita sa umaga ngayon ... mabubuhay ako kasama ang bin News bagaman ... #kayamataasbpkoeh")</f>
        <v>Sobrang masamang balita sa umaga ngayon ... mabubuhay ako kasama ang bin News bagaman ... #kayamataasbpkoeh</v>
      </c>
      <c r="C594" s="2">
        <v>4.0</v>
      </c>
      <c r="D594" s="10" t="s">
        <v>1186</v>
      </c>
      <c r="F594" s="2">
        <v>0.0</v>
      </c>
      <c r="G594" s="9"/>
    </row>
    <row r="595">
      <c r="A595" s="1" t="s">
        <v>1187</v>
      </c>
      <c r="B595" s="7" t="str">
        <f>IFERROR(__xludf.DUMMYFUNCTION("IF(C595=4,GOOGLETRANSLATE(A595, ""en"",""fil""), """")"),"@nolskie2001 Kaya't si Binay ay nakatayo sa beach na naghihintay sa bahagi ng dagat. Hanggang sa ilagay nila ang mga cuffs sa kanya")</f>
        <v>@nolskie2001 Kaya't si Binay ay nakatayo sa beach na naghihintay sa bahagi ng dagat. Hanggang sa ilagay nila ang mga cuffs sa kanya</v>
      </c>
      <c r="C595" s="2">
        <v>4.0</v>
      </c>
      <c r="D595" s="10" t="s">
        <v>1188</v>
      </c>
      <c r="F595" s="2">
        <v>0.0</v>
      </c>
      <c r="G595" s="9"/>
    </row>
    <row r="596">
      <c r="A596" s="1" t="s">
        <v>1189</v>
      </c>
      <c r="B596" s="7" t="str">
        <f>IFERROR(__xludf.DUMMYFUNCTION("IF(C596=4,GOOGLETRANSLATE(A596, ""en"",""fil""), """")"),"@Jennyrockwell @mgvtrb @tatancast dick gordon. Siya ay isang kandidato ng panauhin sa ilalim ni Binay at sa ilalim ng partido ni Poe.")</f>
        <v>@Jennyrockwell @mgvtrb @tatancast dick gordon. Siya ay isang kandidato ng panauhin sa ilalim ni Binay at sa ilalim ng partido ni Poe.</v>
      </c>
      <c r="C596" s="2">
        <v>4.0</v>
      </c>
      <c r="D596" s="10" t="s">
        <v>1190</v>
      </c>
      <c r="F596" s="2">
        <v>0.0</v>
      </c>
      <c r="G596" s="9"/>
    </row>
    <row r="597">
      <c r="A597" s="1" t="s">
        <v>1191</v>
      </c>
      <c r="B597" s="7" t="str">
        <f>IFERROR(__xludf.DUMMYFUNCTION("IF(C597=4,GOOGLETRANSLATE(A597, ""en"",""fil""), """")"),"RT @MbaaronRecuenco: Poe, Dialog ng Binay Snub na may mga pangulo dito sa Cebu City. Tanging @maroxas ang nagpakita ng @manila_bulletin https: //t.co…")</f>
        <v>RT @MbaaronRecuenco: Poe, Dialog ng Binay Snub na may mga pangulo dito sa Cebu City. Tanging @maroxas ang nagpakita ng @manila_bulletin https: //t.co…</v>
      </c>
      <c r="C597" s="2">
        <v>4.0</v>
      </c>
      <c r="D597" s="10" t="s">
        <v>1192</v>
      </c>
      <c r="F597" s="2">
        <v>0.0</v>
      </c>
      <c r="G597" s="9"/>
    </row>
    <row r="598">
      <c r="A598" s="1" t="s">
        <v>1193</v>
      </c>
      <c r="B598" s="7" t="str">
        <f>IFERROR(__xludf.DUMMYFUNCTION("IF(C598=4,GOOGLETRANSLATE(A598, ""en"",""fil""), """")"),"Marahil ay susubukan ni Duterte na mapang -api ang Mar Roxas sa live tv lmao")</f>
        <v>Marahil ay susubukan ni Duterte na mapang -api ang Mar Roxas sa live tv lmao</v>
      </c>
      <c r="C598" s="2">
        <v>4.0</v>
      </c>
      <c r="D598" s="10" t="s">
        <v>1194</v>
      </c>
      <c r="F598" s="2">
        <v>0.0</v>
      </c>
      <c r="G598" s="9"/>
    </row>
    <row r="599">
      <c r="A599" s="1" t="s">
        <v>1195</v>
      </c>
      <c r="B599" s="7" t="str">
        <f>IFERROR(__xludf.DUMMYFUNCTION("IF(C599=4,GOOGLETRANSLATE(A599, ""en"",""fil""), """")"),"Oily Binay ??????")</f>
        <v>Oily Binay ??????</v>
      </c>
      <c r="C599" s="2">
        <v>4.0</v>
      </c>
      <c r="D599" s="10" t="s">
        <v>1195</v>
      </c>
      <c r="F599" s="2">
        <v>1.0</v>
      </c>
      <c r="G599" s="9"/>
    </row>
    <row r="600">
      <c r="A600" s="1" t="s">
        <v>1196</v>
      </c>
      <c r="B600" s="7" t="str">
        <f>IFERROR(__xludf.DUMMYFUNCTION("IF(C600=4,GOOGLETRANSLATE(A600, ""en"",""fil""), """")"),"Seryosong @ancalerts ???")</f>
        <v>Seryosong @ancalerts ???</v>
      </c>
      <c r="C600" s="2">
        <v>4.0</v>
      </c>
      <c r="D600" s="10" t="s">
        <v>1197</v>
      </c>
      <c r="G600" s="9"/>
    </row>
    <row r="601">
      <c r="A601" s="1" t="s">
        <v>1198</v>
      </c>
      <c r="B601" s="7" t="str">
        <f>IFERROR(__xludf.DUMMYFUNCTION("IF(C601=4,GOOGLETRANSLATE(A601, ""en"",""fil""), """")"),"Tulad ng pag -angkin ni Binay.")</f>
        <v>Tulad ng pag -angkin ni Binay.</v>
      </c>
      <c r="C601" s="2">
        <v>4.0</v>
      </c>
      <c r="D601" s="10" t="s">
        <v>1199</v>
      </c>
      <c r="G601" s="9"/>
    </row>
    <row r="602">
      <c r="A602" s="1" t="s">
        <v>1200</v>
      </c>
      <c r="B602" s="7" t="str">
        <f>IFERROR(__xludf.DUMMYFUNCTION("IF(C602=4,GOOGLETRANSLATE(A602, ""en"",""fil""), """")"),"Mar Roxas sa pagtakbo para sa Pangulo: ""Habang mayroon akong lahat, ang aking mga kababayan ay hindi."" Ang #WantedPresident Mar ay ang isa para sa akin. #roxasna")</f>
        <v>Mar Roxas sa pagtakbo para sa Pangulo: "Habang mayroon akong lahat, ang aking mga kababayan ay hindi." Ang #WantedPresident Mar ay ang isa para sa akin. #roxasna</v>
      </c>
      <c r="C602" s="2">
        <v>4.0</v>
      </c>
      <c r="D602" s="10" t="s">
        <v>1201</v>
      </c>
      <c r="F602" s="2">
        <v>0.0</v>
      </c>
      <c r="G602" s="9"/>
    </row>
    <row r="603">
      <c r="A603" s="1" t="s">
        <v>1202</v>
      </c>
      <c r="B603" s="7" t="str">
        <f>IFERROR(__xludf.DUMMYFUNCTION("IF(C603=4,GOOGLETRANSLATE(A603, ""en"",""fil""), """")"),"Wala kang ideya kung gaano kahirap maging isang guro sa binay. Wala kang karapatang maliitin sa amin. #Nognoghambog")</f>
        <v>Wala kang ideya kung gaano kahirap maging isang guro sa binay. Wala kang karapatang maliitin sa amin. #Nognoghambog</v>
      </c>
      <c r="C603" s="2">
        <v>4.0</v>
      </c>
      <c r="D603" s="10" t="s">
        <v>1203</v>
      </c>
      <c r="F603" s="2">
        <v>1.0</v>
      </c>
      <c r="G603" s="9"/>
    </row>
    <row r="604">
      <c r="A604" s="1" t="s">
        <v>1204</v>
      </c>
      <c r="B604" s="7" t="str">
        <f>IFERROR(__xludf.DUMMYFUNCTION("IF(C604=4,GOOGLETRANSLATE(A604, ""en"",""fil""), """")"),"Itinanggi ni Una ang mga paratang sa kampanya ng demolisyon laban kay Sen. Grace Poe | Helenmflores")</f>
        <v>Itinanggi ni Una ang mga paratang sa kampanya ng demolisyon laban kay Sen. Grace Poe | Helenmflores</v>
      </c>
      <c r="C604" s="2">
        <v>4.0</v>
      </c>
      <c r="D604" s="10" t="s">
        <v>1205</v>
      </c>
      <c r="F604" s="2">
        <v>0.0</v>
      </c>
      <c r="G604" s="9"/>
    </row>
    <row r="605">
      <c r="A605" s="1" t="s">
        <v>1206</v>
      </c>
      <c r="B605" s="7" t="str">
        <f>IFERROR(__xludf.DUMMYFUNCTION("IF(C605=4,GOOGLETRANSLATE(A605, ""en"",""fil""), """")"),"Kung hindi Duterte? Bakit Miriam ?: (((#duterteserye")</f>
        <v>Kung hindi Duterte? Bakit Miriam ?: (((#duterteserye</v>
      </c>
      <c r="C605" s="2">
        <v>4.0</v>
      </c>
      <c r="D605" s="10" t="s">
        <v>1207</v>
      </c>
      <c r="F605" s="2">
        <v>0.0</v>
      </c>
      <c r="G605" s="9"/>
    </row>
    <row r="606">
      <c r="A606" s="1" t="s">
        <v>1208</v>
      </c>
      <c r="B606" s="7" t="str">
        <f>IFERROR(__xludf.DUMMYFUNCTION("IF(C606=4,GOOGLETRANSLATE(A606, ""en"",""fil""), """")"),"Nabigo si Aquino na tulungan ang mahihirap - binay camp https://t.co/hjvjceqmsa")</f>
        <v>Nabigo si Aquino na tulungan ang mahihirap - binay camp https://t.co/hjvjceqmsa</v>
      </c>
      <c r="C606" s="2">
        <v>4.0</v>
      </c>
      <c r="D606" s="10" t="s">
        <v>1209</v>
      </c>
      <c r="F606" s="2">
        <v>0.0</v>
      </c>
      <c r="G606" s="9"/>
    </row>
    <row r="607">
      <c r="A607" s="1" t="s">
        <v>1210</v>
      </c>
      <c r="B607" s="7" t="str">
        <f>IFERROR(__xludf.DUMMYFUNCTION("IF(C607=4,GOOGLETRANSLATE(A607, ""en"",""fil""), """")"),"Si Vice Pres Binay ngayon dito sa graduation ng PNPA, upang bigyan si Vice Presidential Kampilan sa C1C Norman Pentang. @Team_inquirer")</f>
        <v>Si Vice Pres Binay ngayon dito sa graduation ng PNPA, upang bigyan si Vice Presidential Kampilan sa C1C Norman Pentang. @Team_inquirer</v>
      </c>
      <c r="C607" s="2">
        <v>4.0</v>
      </c>
      <c r="D607" s="10" t="s">
        <v>1211</v>
      </c>
      <c r="F607" s="2">
        <v>0.0</v>
      </c>
      <c r="G607" s="9"/>
    </row>
    <row r="608">
      <c r="A608" s="1" t="s">
        <v>1212</v>
      </c>
      <c r="B608" s="7" t="str">
        <f>IFERROR(__xludf.DUMMYFUNCTION("IF(C608=4,GOOGLETRANSLATE(A608, ""en"",""fil""), """")"),"Ang nakakainis na pagdinig ng kampanya ni Binay sa Radyo !! Siya ay tulad ng, yah ako ay mahirap tulad ng karamihan sa iyo dati upang matulungan kita. Screw yan!")</f>
        <v>Ang nakakainis na pagdinig ng kampanya ni Binay sa Radyo !! Siya ay tulad ng, yah ako ay mahirap tulad ng karamihan sa iyo dati upang matulungan kita. Screw yan!</v>
      </c>
      <c r="C608" s="2">
        <v>4.0</v>
      </c>
      <c r="D608" s="10" t="s">
        <v>1213</v>
      </c>
      <c r="F608" s="2">
        <v>1.0</v>
      </c>
      <c r="G608" s="9"/>
    </row>
    <row r="609">
      <c r="A609" s="1" t="s">
        <v>1214</v>
      </c>
      <c r="B609" s="7" t="str">
        <f>IFERROR(__xludf.DUMMYFUNCTION("IF(C609=4,GOOGLETRANSLATE(A609, ""en"",""fil""), """")"),"VP Binay - Susunod na Pangulo ay Dapat ayusin ang PNR, Iba pang mga riles https://t.co/vcnb5ejee7")</f>
        <v>VP Binay - Susunod na Pangulo ay Dapat ayusin ang PNR, Iba pang mga riles https://t.co/vcnb5ejee7</v>
      </c>
      <c r="C609" s="2">
        <v>4.0</v>
      </c>
      <c r="D609" s="10" t="s">
        <v>1215</v>
      </c>
      <c r="F609" s="2">
        <v>0.0</v>
      </c>
      <c r="G609" s="9"/>
    </row>
    <row r="610">
      <c r="A610" s="1" t="s">
        <v>1216</v>
      </c>
      <c r="B610" s="7" t="str">
        <f>IFERROR(__xludf.DUMMYFUNCTION("IF(C610=4,GOOGLETRANSLATE(A610, ""en"",""fil""), """")"),"Ano talaga ang nangyari sa pagitan nina Alfred Romualdez, Mar Roxas at Yolanda? https://t.co/Sy4qkypcdz")</f>
        <v>Ano talaga ang nangyari sa pagitan nina Alfred Romualdez, Mar Roxas at Yolanda? https://t.co/Sy4qkypcdz</v>
      </c>
      <c r="C610" s="2">
        <v>4.0</v>
      </c>
      <c r="D610" s="10" t="s">
        <v>1217</v>
      </c>
      <c r="F610" s="2">
        <v>0.0</v>
      </c>
      <c r="G610" s="9"/>
    </row>
    <row r="611">
      <c r="A611" s="1" t="s">
        <v>1218</v>
      </c>
      <c r="B611" s="7" t="str">
        <f>IFERROR(__xludf.DUMMYFUNCTION("IF(C611=4,GOOGLETRANSLATE(A611, ""en"",""fil""), """")"),"""To Mar Roxas: Ang tanging pagkakaisa na kailangan natin ngayon ay isa laban sa pagpapatuloy ng nabigo na daang matuwid at ang ... https://t.co/sfwvaldmnj")</f>
        <v>"To Mar Roxas: Ang tanging pagkakaisa na kailangan natin ngayon ay isa laban sa pagpapatuloy ng nabigo na daang matuwid at ang ... https://t.co/sfwvaldmnj</v>
      </c>
      <c r="C611" s="2">
        <v>4.0</v>
      </c>
      <c r="D611" s="10" t="s">
        <v>1219</v>
      </c>
      <c r="F611" s="2">
        <v>0.0</v>
      </c>
      <c r="G611" s="9"/>
    </row>
    <row r="612">
      <c r="A612" s="1" t="s">
        <v>1220</v>
      </c>
      <c r="B612" s="7" t="str">
        <f>IFERROR(__xludf.DUMMYFUNCTION("IF(C612=4,GOOGLETRANSLATE(A612, ""en"",""fil""), """")"),"Mayroong talagang isang malinaw at amp; Ang nakakumbinsi na katibayan tungkol sa mga singil laban kay Binay kahit n d pagdinig ng eksperto ng B4 ay nagsabing siya ay nagpayaman sa kanyang sarili.")</f>
        <v>Mayroong talagang isang malinaw at amp; Ang nakakumbinsi na katibayan tungkol sa mga singil laban kay Binay kahit n d pagdinig ng eksperto ng B4 ay nagsabing siya ay nagpayaman sa kanyang sarili.</v>
      </c>
      <c r="C612" s="2">
        <v>4.0</v>
      </c>
      <c r="D612" s="10" t="s">
        <v>1221</v>
      </c>
      <c r="F612" s="2">
        <v>0.0</v>
      </c>
      <c r="G612" s="9"/>
    </row>
    <row r="613">
      <c r="A613" s="1" t="s">
        <v>1222</v>
      </c>
      <c r="B613" s="7" t="str">
        <f>IFERROR(__xludf.DUMMYFUNCTION("IF(C613=4,GOOGLETRANSLATE(A613, ""en"",""fil""), """")"),"Karaniwang mar roxas https://t.co/bw7z5k0yzx")</f>
        <v>Karaniwang mar roxas https://t.co/bw7z5k0yzx</v>
      </c>
      <c r="C613" s="2">
        <v>4.0</v>
      </c>
      <c r="D613" s="10" t="s">
        <v>1223</v>
      </c>
      <c r="F613" s="2">
        <v>0.0</v>
      </c>
      <c r="G613" s="9"/>
    </row>
    <row r="614">
      <c r="A614" s="1" t="s">
        <v>162</v>
      </c>
      <c r="B614" s="7" t="str">
        <f>IFERROR(__xludf.DUMMYFUNCTION("IF(C614=4,GOOGLETRANSLATE(A614, ""en"",""fil""), """")"),"""Ngunit inaasahan mong tumalon ako sa board kasama mo at sumakay sa iyong hindi sinasadyang paglubog ng araw."" (Hari ng Anumang bagay, Sara Bareilles kay Mar Roxas)")</f>
        <v>"Ngunit inaasahan mong tumalon ako sa board kasama mo at sumakay sa iyong hindi sinasadyang paglubog ng araw." (Hari ng Anumang bagay, Sara Bareilles kay Mar Roxas)</v>
      </c>
      <c r="C614" s="2">
        <v>4.0</v>
      </c>
      <c r="D614" s="10" t="s">
        <v>163</v>
      </c>
      <c r="F614" s="2">
        <v>1.0</v>
      </c>
      <c r="G614" s="9"/>
    </row>
    <row r="615">
      <c r="A615" s="1" t="s">
        <v>1224</v>
      </c>
      <c r="B615" s="7" t="str">
        <f>IFERROR(__xludf.DUMMYFUNCTION("IF(C615=4,GOOGLETRANSLATE(A615, ""en"",""fil""), """")"),"Ipinapaalala ni Sen. Poe kay VP Binay na siya ay kung nasaan siya ngayon dahil sa kanyang mga guro bilang tugon sa mga pahayag ni Binay sa ibang araw | @hey_marv")</f>
        <v>Ipinapaalala ni Sen. Poe kay VP Binay na siya ay kung nasaan siya ngayon dahil sa kanyang mga guro bilang tugon sa mga pahayag ni Binay sa ibang araw | @hey_marv</v>
      </c>
      <c r="C615" s="2">
        <v>4.0</v>
      </c>
      <c r="D615" s="10" t="s">
        <v>1225</v>
      </c>
      <c r="F615" s="2">
        <v>0.0</v>
      </c>
      <c r="G615" s="9"/>
    </row>
    <row r="616">
      <c r="A616" s="1" t="s">
        <v>1226</v>
      </c>
      <c r="B616" s="7" t="str">
        <f>IFERROR(__xludf.DUMMYFUNCTION("IF(C616=4,GOOGLETRANSLATE(A616, ""en"",""fil""), """")"),"Salamat sa CNN Philippines para sa ulat ng suntok sa pamamagitan ng suntok na si Re Ro Roxas ay naghahanap ng alyansa kay Poe kumpara kay Duterte. - Nanonood ng CNN Philippines")</f>
        <v>Salamat sa CNN Philippines para sa ulat ng suntok sa pamamagitan ng suntok na si Re Ro Roxas ay naghahanap ng alyansa kay Poe kumpara kay Duterte. - Nanonood ng CNN Philippines</v>
      </c>
      <c r="C616" s="2">
        <v>4.0</v>
      </c>
      <c r="D616" s="10" t="s">
        <v>1227</v>
      </c>
      <c r="F616" s="2">
        <v>0.0</v>
      </c>
      <c r="G616" s="9"/>
    </row>
    <row r="617">
      <c r="A617" s="1" t="s">
        <v>1228</v>
      </c>
      <c r="B617" s="7" t="str">
        <f>IFERROR(__xludf.DUMMYFUNCTION("IF(C617=4,GOOGLETRANSLATE(A617, ""en"",""fil""), """")"),"Hindi makapaniwala na binibili pa rin ng mga tao ang lahat ng mga binay shts ????")</f>
        <v>Hindi makapaniwala na binibili pa rin ng mga tao ang lahat ng mga binay shts ????</v>
      </c>
      <c r="C617" s="2">
        <v>4.0</v>
      </c>
      <c r="D617" s="10" t="s">
        <v>1229</v>
      </c>
      <c r="F617" s="2">
        <v>1.0</v>
      </c>
      <c r="G617" s="9"/>
    </row>
    <row r="618">
      <c r="A618" s="1" t="s">
        <v>1230</v>
      </c>
      <c r="B618" s="7" t="str">
        <f>IFERROR(__xludf.DUMMYFUNCTION("IF(C618=4,GOOGLETRANSLATE(A618, ""en"",""fil""), """")"),"Santiago: Si Roxas ay wala sa 'Daang Matuwid'. Ito ay napaka -pagkabigo.")</f>
        <v>Santiago: Si Roxas ay wala sa 'Daang Matuwid'. Ito ay napaka -pagkabigo.</v>
      </c>
      <c r="C618" s="2">
        <v>4.0</v>
      </c>
      <c r="D618" s="10" t="s">
        <v>1231</v>
      </c>
      <c r="F618" s="2">
        <v>0.0</v>
      </c>
      <c r="G618" s="9"/>
    </row>
    <row r="619">
      <c r="A619" s="1" t="s">
        <v>1232</v>
      </c>
      <c r="B619" s="7" t="str">
        <f>IFERROR(__xludf.DUMMYFUNCTION("IF(C619=4,GOOGLETRANSLATE(A619, ""en"",""fil""), """")"),"Paano gagalingin ng binay ang paghihiwalay? Magsabi ba sa amin si Bise Presidente Jejomar C. Binay")</f>
        <v>Paano gagalingin ng binay ang paghihiwalay? Magsabi ba sa amin si Bise Presidente Jejomar C. Binay</v>
      </c>
      <c r="C619" s="2">
        <v>4.0</v>
      </c>
      <c r="D619" s="10" t="s">
        <v>1233</v>
      </c>
      <c r="F619" s="2">
        <v>0.0</v>
      </c>
      <c r="G619" s="9"/>
    </row>
    <row r="620">
      <c r="A620" s="1" t="s">
        <v>1234</v>
      </c>
      <c r="B620" s="7" t="str">
        <f>IFERROR(__xludf.DUMMYFUNCTION("IF(C620=4,GOOGLETRANSLATE(A620, ""en"",""fil""), """")"),"RT @ilda_talk: Ang Mar Roxas ay pinapatay ang mga botante sa pamamagitan ng pagiging isang bibig ng motor. Ang kanyang mga karibal ay hindi kailangang mag -mount ng isang demolisyon na trabaho coz na mayroon na siya ...")</f>
        <v>RT @ilda_talk: Ang Mar Roxas ay pinapatay ang mga botante sa pamamagitan ng pagiging isang bibig ng motor. Ang kanyang mga karibal ay hindi kailangang mag -mount ng isang demolisyon na trabaho coz na mayroon na siya ...</v>
      </c>
      <c r="C620" s="2">
        <v>4.0</v>
      </c>
      <c r="D620" s="10" t="s">
        <v>1235</v>
      </c>
      <c r="F620" s="2">
        <v>1.0</v>
      </c>
      <c r="G620" s="9"/>
    </row>
    <row r="621">
      <c r="A621" s="1" t="s">
        <v>1236</v>
      </c>
      <c r="B621" s="7" t="str">
        <f>IFERROR(__xludf.DUMMYFUNCTION("IF(C621=4,GOOGLETRANSLATE(A621, ""en"",""fil""), """")"),"Honasan: Una kong tatayo kumpara sa binay kung napatunayan ang katiwalian https://t.co/feuqxellar https://t.co/r2ee86uatx")</f>
        <v>Honasan: Una kong tatayo kumpara sa binay kung napatunayan ang katiwalian https://t.co/feuqxellar https://t.co/r2ee86uatx</v>
      </c>
      <c r="C621" s="2">
        <v>4.0</v>
      </c>
      <c r="D621" s="10" t="s">
        <v>1237</v>
      </c>
      <c r="F621" s="2">
        <v>0.0</v>
      </c>
      <c r="G621" s="9"/>
    </row>
    <row r="622">
      <c r="A622" s="1" t="s">
        <v>1238</v>
      </c>
      <c r="B622" s="7" t="str">
        <f>IFERROR(__xludf.DUMMYFUNCTION("IF(C622=4,GOOGLETRANSLATE(A622, ""en"",""fil""), """")"),"RT @alanabarug: Ang pagtakbo ni Duterte ay magbabad sa mga boto, marahil ay iniiwan ang Binay kasama ang pinaka solidong tagasuporta. Ang pH ay sumuso kay Binay a…")</f>
        <v>RT @alanabarug: Ang pagtakbo ni Duterte ay magbabad sa mga boto, marahil ay iniiwan ang Binay kasama ang pinaka solidong tagasuporta. Ang pH ay sumuso kay Binay a…</v>
      </c>
      <c r="C622" s="2">
        <v>4.0</v>
      </c>
      <c r="D622" s="10" t="s">
        <v>1239</v>
      </c>
      <c r="F622" s="2">
        <v>0.0</v>
      </c>
      <c r="G622" s="9"/>
    </row>
    <row r="623">
      <c r="A623" s="1" t="s">
        <v>1240</v>
      </c>
      <c r="B623" s="7" t="str">
        <f>IFERROR(__xludf.DUMMYFUNCTION("IF(C623=4,GOOGLETRANSLATE(A623, ""en"",""fil""), """")"),"""@sunstaronline: binay: kahirapan, hindi katiwalian, isyu sa moral ng oras https://t.co/0iddjtxood https://t.co/wahxhn2p8n"" magkantot sa iyong sarili!")</f>
        <v>"@sunstaronline: binay: kahirapan, hindi katiwalian, isyu sa moral ng oras https://t.co/0iddjtxood https://t.co/wahxhn2p8n" magkantot sa iyong sarili!</v>
      </c>
      <c r="C623" s="2">
        <v>4.0</v>
      </c>
      <c r="D623" s="10" t="s">
        <v>1241</v>
      </c>
      <c r="F623" s="2">
        <v>1.0</v>
      </c>
      <c r="G623" s="9"/>
    </row>
    <row r="624">
      <c r="A624" s="1" t="s">
        <v>1242</v>
      </c>
      <c r="B624" s="7" t="str">
        <f>IFERROR(__xludf.DUMMYFUNCTION("IF(C624=4,GOOGLETRANSLATE(A624, ""en"",""fil""), """")"),"Mar Roxas: Hindi ko na kailangan ang boto ng https://t.co/bwc0xqqtpw")</f>
        <v>Mar Roxas: Hindi ko na kailangan ang boto ng https://t.co/bwc0xqqtpw</v>
      </c>
      <c r="C624" s="2">
        <v>4.0</v>
      </c>
      <c r="D624" s="10" t="s">
        <v>1243</v>
      </c>
      <c r="F624" s="2">
        <v>0.0</v>
      </c>
      <c r="G624" s="9"/>
    </row>
    <row r="625">
      <c r="A625" s="1" t="s">
        <v>1244</v>
      </c>
      <c r="B625" s="7" t="str">
        <f>IFERROR(__xludf.DUMMYFUNCTION("IF(C625=4,GOOGLETRANSLATE(A625, ""en"",""fil""), """")"),"Hall of Bad Taste: Inilalagay ng Esquire Philippines ang Mar Roxas sa takip nito! https://t.co/7volloj5ie #ayAWsAdilaw")</f>
        <v>Hall of Bad Taste: Inilalagay ng Esquire Philippines ang Mar Roxas sa takip nito! https://t.co/7volloj5ie #ayAWsAdilaw</v>
      </c>
      <c r="C625" s="2">
        <v>4.0</v>
      </c>
      <c r="D625" s="10" t="s">
        <v>1245</v>
      </c>
      <c r="F625" s="2">
        <v>1.0</v>
      </c>
      <c r="G625" s="9"/>
    </row>
    <row r="626">
      <c r="A626" s="1" t="s">
        <v>1246</v>
      </c>
      <c r="B626" s="7" t="str">
        <f>IFERROR(__xludf.DUMMYFUNCTION("IF(C626=4,GOOGLETRANSLATE(A626, ""en"",""fil""), """")"),"RT @ilovetippee: @macronikki hahaha! Kaya kung nanalo si Poe, niloko si LP. Kung nanalo si Binay, niloko si LP. Kung nanalo si Mar, niloko si LP. @manila_bulletin")</f>
        <v>RT @ilovetippee: @macronikki hahaha! Kaya kung nanalo si Poe, niloko si LP. Kung nanalo si Binay, niloko si LP. Kung nanalo si Mar, niloko si LP. @manila_bulletin</v>
      </c>
      <c r="C626" s="2">
        <v>4.0</v>
      </c>
      <c r="D626" s="10" t="s">
        <v>1247</v>
      </c>
      <c r="F626" s="2">
        <v>1.0</v>
      </c>
      <c r="G626" s="9"/>
    </row>
    <row r="627">
      <c r="A627" s="1" t="s">
        <v>1248</v>
      </c>
      <c r="B627" s="7" t="str">
        <f>IFERROR(__xludf.DUMMYFUNCTION("IF(C627=4,GOOGLETRANSLATE(A627, ""en"",""fil""), """")"),"Ito ang kasaysayan ng VP Binay. Kasama dito ang kanyang buhay bilang manggagawa at kung paano niya nakuha ang kanyang pera. #PilipinasDebates2016 https://t.co/at4qlafyxp")</f>
        <v>Ito ang kasaysayan ng VP Binay. Kasama dito ang kanyang buhay bilang manggagawa at kung paano niya nakuha ang kanyang pera. #PilipinasDebates2016 https://t.co/at4qlafyxp</v>
      </c>
      <c r="C627" s="2">
        <v>4.0</v>
      </c>
      <c r="D627" s="10" t="s">
        <v>1249</v>
      </c>
      <c r="F627" s="2">
        <v>0.0</v>
      </c>
      <c r="G627" s="9"/>
    </row>
    <row r="628">
      <c r="A628" s="1" t="s">
        <v>1250</v>
      </c>
      <c r="B628" s="7" t="str">
        <f>IFERROR(__xludf.DUMMYFUNCTION("IF(C628=4,GOOGLETRANSLATE(A628, ""en"",""fil""), """")"),"RT @grpfallenangel: Ang bibig ni Mar Roxas ay ang kanyang sariling pinakamasamang kaaway - makakuha ng totoong post https://t.co/4SFZQJ4QOD")</f>
        <v>RT @grpfallenangel: Ang bibig ni Mar Roxas ay ang kanyang sariling pinakamasamang kaaway - makakuha ng totoong post https://t.co/4SFZQJ4QOD</v>
      </c>
      <c r="C628" s="2">
        <v>4.0</v>
      </c>
      <c r="D628" s="10" t="s">
        <v>1251</v>
      </c>
      <c r="F628" s="2">
        <v>1.0</v>
      </c>
      <c r="G628" s="9"/>
    </row>
    <row r="629">
      <c r="A629" s="1" t="s">
        <v>1252</v>
      </c>
      <c r="B629" s="7" t="str">
        <f>IFERROR(__xludf.DUMMYFUNCTION("IF(C629=4,GOOGLETRANSLATE(A629, ""en"",""fil""), """")"),"Ang Roxas ay Nakakuha ng Momentum sa Pinakabagong Mga Botohan: Up Sa pamamagitan ng 1 Point, ang LP Standard Bearer Mar Roxas ay papalapit na sa Poll A ... https://t.co/4wlcy7ajmd")</f>
        <v>Ang Roxas ay Nakakuha ng Momentum sa Pinakabagong Mga Botohan: Up Sa pamamagitan ng 1 Point, ang LP Standard Bearer Mar Roxas ay papalapit na sa Poll A ... https://t.co/4wlcy7ajmd</v>
      </c>
      <c r="C629" s="2">
        <v>4.0</v>
      </c>
      <c r="D629" s="10" t="s">
        <v>1253</v>
      </c>
      <c r="F629" s="2">
        <v>0.0</v>
      </c>
      <c r="G629" s="9"/>
    </row>
    <row r="630">
      <c r="A630" s="1" t="s">
        <v>1254</v>
      </c>
      <c r="B630" s="7" t="str">
        <f>IFERROR(__xludf.DUMMYFUNCTION("IF(C630=4,GOOGLETRANSLATE(A630, ""en"",""fil""), """")"),"@delvalleelizab1 @kxsharxdz @tiyang1881 iboboto namin si Binay ...... Nott!")</f>
        <v>@delvalleelizab1 @kxsharxdz @tiyang1881 iboboto namin si Binay ...... Nott!</v>
      </c>
      <c r="C630" s="2">
        <v>4.0</v>
      </c>
      <c r="D630" s="10" t="s">
        <v>1255</v>
      </c>
      <c r="F630" s="2">
        <v>0.0</v>
      </c>
      <c r="G630" s="9"/>
    </row>
    <row r="631">
      <c r="A631" s="1" t="s">
        <v>1256</v>
      </c>
      <c r="B631" s="7" t="str">
        <f>IFERROR(__xludf.DUMMYFUNCTION("IF(C631=4,GOOGLETRANSLATE(A631, ""en"",""fil""), """")"),"Duterte at Santiago: itigil ang katiwalian!")</f>
        <v>Duterte at Santiago: itigil ang katiwalian!</v>
      </c>
      <c r="C631" s="2">
        <v>4.0</v>
      </c>
      <c r="D631" s="10" t="s">
        <v>1257</v>
      </c>
      <c r="G631" s="9"/>
    </row>
    <row r="632">
      <c r="A632" s="1" t="s">
        <v>1258</v>
      </c>
      <c r="B632" s="7" t="str">
        <f>IFERROR(__xludf.DUMMYFUNCTION("IF(C632=4,GOOGLETRANSLATE(A632, ""en"",""fil""), """")"),"Poe: Oo Mam at Sir Stop Corruption.")</f>
        <v>Poe: Oo Mam at Sir Stop Corruption.</v>
      </c>
      <c r="C632" s="2">
        <v>4.0</v>
      </c>
      <c r="D632" s="10" t="s">
        <v>1259</v>
      </c>
      <c r="G632" s="9"/>
    </row>
    <row r="633">
      <c r="A633" s="1" t="s">
        <v>1260</v>
      </c>
      <c r="B633" s="7" t="str">
        <f>IFERROR(__xludf.DUMMYFUNCTION("IF(C633=4,GOOGLETRANSLATE(A633, ""en"",""fil""), """")"),"Tiyak na hindi ako iboboto para sa Mar Roxas, Jejomar Binay, Grace Poe, at Rodrigo Duterte! Ang pangulo ko ay @senmiriam #pdoblerita")</f>
        <v>Tiyak na hindi ako iboboto para sa Mar Roxas, Jejomar Binay, Grace Poe, at Rodrigo Duterte! Ang pangulo ko ay @senmiriam #pdoblerita</v>
      </c>
      <c r="C633" s="2">
        <v>4.0</v>
      </c>
      <c r="D633" s="10" t="s">
        <v>1261</v>
      </c>
      <c r="F633" s="2">
        <v>0.0</v>
      </c>
      <c r="G633" s="9"/>
    </row>
    <row r="634">
      <c r="A634" s="1" t="s">
        <v>1262</v>
      </c>
      <c r="B634" s="7" t="str">
        <f>IFERROR(__xludf.DUMMYFUNCTION("IF(C634=4,GOOGLETRANSLATE(A634, ""en"",""fil""), """")"),"@Pilstarngayon @lesliebocobo Tumayo ka, ikaw Dawg! @Maroxas hakbang pasulong &amp; amp; Talunin ang mga ramparts ng #Duterte! @Sengracepoe #fightforpoe!")</f>
        <v>@Pilstarngayon @lesliebocobo Tumayo ka, ikaw Dawg! @Maroxas hakbang pasulong &amp; amp; Talunin ang mga ramparts ng #Duterte! @Sengracepoe #fightforpoe!</v>
      </c>
      <c r="C634" s="2">
        <v>4.0</v>
      </c>
      <c r="D634" s="10" t="s">
        <v>1263</v>
      </c>
      <c r="F634" s="2">
        <v>0.0</v>
      </c>
      <c r="G634" s="9"/>
    </row>
    <row r="635">
      <c r="A635" s="1" t="s">
        <v>1264</v>
      </c>
      <c r="B635" s="7" t="str">
        <f>IFERROR(__xludf.DUMMYFUNCTION("IF(C635=4,GOOGLETRANSLATE(A635, ""en"",""fil""), """")"),"@ALINAFROMMANILA LAKI NG GALIT MO KAY BINAY AH! Hmm ... mayroon ka bang personal na kaugnayan kay Binay na labis na galit ang iyong galit?")</f>
        <v>@ALINAFROMMANILA LAKI NG GALIT MO KAY BINAY AH! Hmm ... mayroon ka bang personal na kaugnayan kay Binay na labis na galit ang iyong galit?</v>
      </c>
      <c r="C635" s="2">
        <v>4.0</v>
      </c>
      <c r="D635" s="10" t="s">
        <v>1265</v>
      </c>
      <c r="F635" s="2">
        <v>0.0</v>
      </c>
      <c r="G635" s="9"/>
    </row>
    <row r="636">
      <c r="A636" s="1" t="s">
        <v>1266</v>
      </c>
      <c r="B636" s="7" t="str">
        <f>IFERROR(__xludf.DUMMYFUNCTION("IF(C636=4,GOOGLETRANSLATE(A636, ""en"",""fil""), """")"),"Sinabi ni Jv Ejercito kay Grace: Mag -ingat sa Zamoras: Sen. Si Grace Poe ay dapat maging maingat sa mga may kasaysayan ng pag -on ... https://t.co/w4e54jirkc")</f>
        <v>Sinabi ni Jv Ejercito kay Grace: Mag -ingat sa Zamoras: Sen. Si Grace Poe ay dapat maging maingat sa mga may kasaysayan ng pag -on ... https://t.co/w4e54jirkc</v>
      </c>
      <c r="C636" s="2">
        <v>4.0</v>
      </c>
      <c r="D636" s="10" t="s">
        <v>1267</v>
      </c>
      <c r="F636" s="2">
        <v>0.0</v>
      </c>
      <c r="G636" s="9"/>
    </row>
    <row r="637">
      <c r="A637" s="1" t="s">
        <v>1268</v>
      </c>
      <c r="B637" s="7" t="str">
        <f>IFERROR(__xludf.DUMMYFUNCTION("IF(C637=4,GOOGLETRANSLATE(A637, ""en"",""fil""), """")"),"Nag -iingat ang Coalition Coalition ng Binay sa Bare Health Records https://t.co/gzg63oizxi | sa pamamagitan ng Inquirer")</f>
        <v>Nag -iingat ang Coalition Coalition ng Binay sa Bare Health Records https://t.co/gzg63oizxi | sa pamamagitan ng Inquirer</v>
      </c>
      <c r="C637" s="2">
        <v>4.0</v>
      </c>
      <c r="D637" s="10" t="s">
        <v>1269</v>
      </c>
      <c r="F637" s="2">
        <v>0.0</v>
      </c>
      <c r="G637" s="9"/>
    </row>
    <row r="638">
      <c r="A638" s="1" t="s">
        <v>1270</v>
      </c>
      <c r="B638" s="7" t="str">
        <f>IFERROR(__xludf.DUMMYFUNCTION("IF(C638=4,GOOGLETRANSLATE(A638, ""en"",""fil""), """")"),"Edwin Lacierda: Nakalulungkot na tinanggihan ni Grace Poe nang diretso ang alok ni Mar Roxas na gumawa ng mga pag -uusap sa pagkakaisa. https://t.co/fsab1tznl3")</f>
        <v>Edwin Lacierda: Nakalulungkot na tinanggihan ni Grace Poe nang diretso ang alok ni Mar Roxas na gumawa ng mga pag -uusap sa pagkakaisa. https://t.co/fsab1tznl3</v>
      </c>
      <c r="C638" s="2">
        <v>4.0</v>
      </c>
      <c r="D638" s="10" t="s">
        <v>1271</v>
      </c>
      <c r="F638" s="2">
        <v>0.0</v>
      </c>
      <c r="G638" s="9"/>
    </row>
    <row r="639">
      <c r="A639" s="1" t="s">
        <v>1272</v>
      </c>
      <c r="B639" s="7" t="str">
        <f>IFERROR(__xludf.DUMMYFUNCTION("IF(C639=4,GOOGLETRANSLATE(A639, ""en"",""fil""), """")"),"Ngunit ito ay ginoo. Paano ito hindi naiiba sa Binay's? Ikaw at ang kredibilidad ng iyong pamilya ay kasing kaduda -dahan sa kanya. https://t.co/gj77rvpi8y")</f>
        <v>Ngunit ito ay ginoo. Paano ito hindi naiiba sa Binay's? Ikaw at ang kredibilidad ng iyong pamilya ay kasing kaduda -dahan sa kanya. https://t.co/gj77rvpi8y</v>
      </c>
      <c r="C639" s="2">
        <v>4.0</v>
      </c>
      <c r="D639" s="10" t="s">
        <v>1273</v>
      </c>
      <c r="F639" s="2">
        <v>0.0</v>
      </c>
      <c r="G639" s="9"/>
    </row>
    <row r="640">
      <c r="A640" s="1" t="s">
        <v>1274</v>
      </c>
      <c r="B640" s="7" t="str">
        <f>IFERROR(__xludf.DUMMYFUNCTION("IF(C640=4,GOOGLETRANSLATE(A640, ""en"",""fil""), """")"),"Kung ikaw ay binayaran ng 40 milyong piso sa air black propaganda laban sa Mar Roxas, gusto mo? @Abscbnnews ??????")</f>
        <v>Kung ikaw ay binayaran ng 40 milyong piso sa air black propaganda laban sa Mar Roxas, gusto mo? @Abscbnnews ??????</v>
      </c>
      <c r="C640" s="2">
        <v>4.0</v>
      </c>
      <c r="D640" s="10" t="s">
        <v>1275</v>
      </c>
      <c r="F640" s="2">
        <v>0.0</v>
      </c>
      <c r="G640" s="9"/>
    </row>
    <row r="641">
      <c r="A641" s="1" t="s">
        <v>1276</v>
      </c>
      <c r="B641" s="7" t="str">
        <f>IFERROR(__xludf.DUMMYFUNCTION("IF(C641=4,GOOGLETRANSLATE(A641, ""en"",""fil""), """")"),"Magandang PM @attyvera Ano ang isyu Re Binay? Umaasa para sa iyong tugon. Salamat! ???")</f>
        <v>Magandang PM @attyvera Ano ang isyu Re Binay? Umaasa para sa iyong tugon. Salamat! ???</v>
      </c>
      <c r="C641" s="2">
        <v>4.0</v>
      </c>
      <c r="D641" s="10" t="s">
        <v>1277</v>
      </c>
      <c r="F641" s="2">
        <v>0.0</v>
      </c>
      <c r="G641" s="9"/>
    </row>
    <row r="642">
      <c r="A642" s="1" t="s">
        <v>1278</v>
      </c>
      <c r="B642" s="7" t="str">
        <f>IFERROR(__xludf.DUMMYFUNCTION("IF(C642=4,GOOGLETRANSLATE(A642, ""en"",""fil""), """")"),"RT @Jimparedes: Inamin ni Binay na hindi siya talagang mahirap bago pumasok sa politika.")</f>
        <v>RT @Jimparedes: Inamin ni Binay na hindi siya talagang mahirap bago pumasok sa politika.</v>
      </c>
      <c r="C642" s="2">
        <v>4.0</v>
      </c>
      <c r="D642" s="10" t="s">
        <v>1279</v>
      </c>
      <c r="G642" s="9"/>
    </row>
    <row r="643">
      <c r="A643" s="1" t="s">
        <v>1280</v>
      </c>
      <c r="B643" s="7" t="str">
        <f>IFERROR(__xludf.DUMMYFUNCTION("IF(C643=4,GOOGLETRANSLATE(A643, ""en"",""fil""), """")"),"Kaya siya ay kabilang sa aparador na mayaman?")</f>
        <v>Kaya siya ay kabilang sa aparador na mayaman?</v>
      </c>
      <c r="C643" s="2">
        <v>4.0</v>
      </c>
      <c r="D643" s="10" t="s">
        <v>1281</v>
      </c>
      <c r="F643" s="2">
        <v>1.0</v>
      </c>
      <c r="G643" s="9"/>
    </row>
    <row r="644">
      <c r="A644" s="1" t="s">
        <v>1282</v>
      </c>
      <c r="B644" s="7" t="str">
        <f>IFERROR(__xludf.DUMMYFUNCTION("IF(C644=4,GOOGLETRANSLATE(A644, ""en"",""fil""), """")"),"Sabihin mo sa akin ang survey na kung saan si Duterte ay mayroon na ngayong 12% na humantong kay Poe kahit na hindi totoo ang panggagahasa.")</f>
        <v>Sabihin mo sa akin ang survey na kung saan si Duterte ay mayroon na ngayong 12% na humantong kay Poe kahit na hindi totoo ang panggagahasa.</v>
      </c>
      <c r="C644" s="2">
        <v>4.0</v>
      </c>
      <c r="D644" s="10" t="s">
        <v>1283</v>
      </c>
      <c r="F644" s="2">
        <v>0.0</v>
      </c>
      <c r="G644" s="9"/>
    </row>
    <row r="645">
      <c r="A645" s="1" t="s">
        <v>1284</v>
      </c>
      <c r="B645" s="7" t="str">
        <f>IFERROR(__xludf.DUMMYFUNCTION("IF(C645=4,GOOGLETRANSLATE(A645, ""en"",""fil""), """")"),"Kaya impiyerno na nasasabik! Alinman kay Duterte at Poe ay magiging Pangulo ngunit tiyak na hindi Mar Roxas! Desperado. #Halalan2016")</f>
        <v>Kaya impiyerno na nasasabik! Alinman kay Duterte at Poe ay magiging Pangulo ngunit tiyak na hindi Mar Roxas! Desperado. #Halalan2016</v>
      </c>
      <c r="C645" s="2">
        <v>4.0</v>
      </c>
      <c r="D645" s="10" t="s">
        <v>1285</v>
      </c>
      <c r="F645" s="2">
        <v>1.0</v>
      </c>
      <c r="G645" s="9"/>
    </row>
    <row r="646">
      <c r="A646" s="1" t="s">
        <v>1286</v>
      </c>
      <c r="B646" s="7" t="str">
        <f>IFERROR(__xludf.DUMMYFUNCTION("IF(C646=4,GOOGLETRANSLATE(A646, ""en"",""fil""), """")"),"Bukas ay hindi isang Holiday Mar Roxas na nawalan lamang ng milyun -milyong mga boto.")</f>
        <v>Bukas ay hindi isang Holiday Mar Roxas na nawalan lamang ng milyun -milyong mga boto.</v>
      </c>
      <c r="C646" s="2">
        <v>4.0</v>
      </c>
      <c r="D646" s="10" t="s">
        <v>1287</v>
      </c>
      <c r="F646" s="2">
        <v>0.0</v>
      </c>
      <c r="G646" s="9"/>
    </row>
    <row r="647">
      <c r="A647" s="1" t="s">
        <v>1288</v>
      </c>
      <c r="B647" s="7" t="str">
        <f>IFERROR(__xludf.DUMMYFUNCTION("IF(C647=4,GOOGLETRANSLATE(A647, ""en"",""fil""), """")"),"Ang Mar Roxas ay nakakaakit kay Grace Poe upang makabuo ng isang alyansa. Desperado ng sobra? #Halalan2016 #philippineelections #Philippines2016")</f>
        <v>Ang Mar Roxas ay nakakaakit kay Grace Poe upang makabuo ng isang alyansa. Desperado ng sobra? #Halalan2016 #philippineelections #Philippines2016</v>
      </c>
      <c r="C647" s="2">
        <v>4.0</v>
      </c>
      <c r="D647" s="10" t="s">
        <v>1289</v>
      </c>
      <c r="F647" s="2">
        <v>1.0</v>
      </c>
      <c r="G647" s="9"/>
    </row>
    <row r="648">
      <c r="A648" s="1" t="s">
        <v>1290</v>
      </c>
      <c r="B648" s="7" t="str">
        <f>IFERROR(__xludf.DUMMYFUNCTION("IF(C648=4,GOOGLETRANSLATE(A648, ""en"",""fil""), """")"),"""@Doc4dead: Kung hindi ka para sa Roxas ikaw ay para kay Binay.
Duh. ""@SocietyofHonor @Tatancast @mgviterbo @SUPSUP010 @leAnavarro")</f>
        <v>"@Doc4dead: Kung hindi ka para sa Roxas ikaw ay para kay Binay.
Duh. "@SocietyofHonor @Tatancast @mgviterbo @SUPSUP010 @leAnavarro</v>
      </c>
      <c r="C648" s="2">
        <v>4.0</v>
      </c>
      <c r="D648" s="10" t="s">
        <v>1291</v>
      </c>
      <c r="F648" s="2">
        <v>1.0</v>
      </c>
      <c r="G648" s="9"/>
    </row>
    <row r="649">
      <c r="A649" s="1" t="s">
        <v>1292</v>
      </c>
      <c r="B649" s="7" t="str">
        <f>IFERROR(__xludf.DUMMYFUNCTION("IF(C649=4,GOOGLETRANSLATE(A649, ""en"",""fil""), """")"),"@Phvote: Grace Poe, Miriam Defensor Santiago Top Vice President na pagpipilian para sa Mar Roxas - Survey http://t.co/rm6efxagxn #phvote pres. Miriam")</f>
        <v>@Phvote: Grace Poe, Miriam Defensor Santiago Top Vice President na pagpipilian para sa Mar Roxas - Survey http://t.co/rm6efxagxn #phvote pres. Miriam</v>
      </c>
      <c r="C649" s="2">
        <v>4.0</v>
      </c>
      <c r="D649" s="10" t="s">
        <v>1293</v>
      </c>
      <c r="F649" s="2">
        <v>0.0</v>
      </c>
      <c r="G649" s="9"/>
    </row>
    <row r="650">
      <c r="A650" s="1" t="s">
        <v>1294</v>
      </c>
      <c r="B650" s="7" t="str">
        <f>IFERROR(__xludf.DUMMYFUNCTION("IF(C650=4,GOOGLETRANSLATE(A650, ""en"",""fil""), """")"),"Dalawang posibilidad:")</f>
        <v>Dalawang posibilidad:</v>
      </c>
      <c r="C650" s="2">
        <v>4.0</v>
      </c>
      <c r="D650" s="10" t="s">
        <v>1295</v>
      </c>
      <c r="G650" s="9"/>
    </row>
    <row r="651">
      <c r="A651" s="1" t="s">
        <v>1296</v>
      </c>
      <c r="B651" s="7" t="str">
        <f>IFERROR(__xludf.DUMMYFUNCTION("IF(C651=4,GOOGLETRANSLATE(A651, ""en"",""fil""), """")"),"1. Ang pondo ng ad ad ng P500M ng Binay ay hindi nakakuha ng sakit. Nakakahiya yan.")</f>
        <v>1. Ang pondo ng ad ad ng P500M ng Binay ay hindi nakakuha ng sakit. Nakakahiya yan.</v>
      </c>
      <c r="C651" s="2">
        <v>4.0</v>
      </c>
      <c r="D651" s="10" t="s">
        <v>1297</v>
      </c>
      <c r="G651" s="9"/>
    </row>
    <row r="652">
      <c r="A652" s="1" t="s">
        <v>1298</v>
      </c>
      <c r="B652" s="7" t="str">
        <f>IFERROR(__xludf.DUMMYFUNCTION("IF(C652=4,GOOGLETRANSLATE(A652, ""en"",""fil""), """")"),"2. Ang pera ay mula sa mga donasyong kampanya ng legit. Nakakatakot iyon.")</f>
        <v>2. Ang pera ay mula sa mga donasyong kampanya ng legit. Nakakatakot iyon.</v>
      </c>
      <c r="C652" s="2">
        <v>4.0</v>
      </c>
      <c r="D652" s="10" t="s">
        <v>1299</v>
      </c>
      <c r="F652" s="2">
        <v>1.0</v>
      </c>
      <c r="G652" s="9"/>
    </row>
    <row r="653">
      <c r="A653" s="1" t="s">
        <v>1300</v>
      </c>
      <c r="B653" s="7" t="str">
        <f>IFERROR(__xludf.DUMMYFUNCTION("IF(C653=4,GOOGLETRANSLATE(A653, ""en"",""fil""), """")"),"Bakit ang Binay, Poe, Roxas, Santiago Snub #theleaderiwant Forum? - Mga botante ... https://t.co/wtphzc6xer #quezon #news")</f>
        <v>Bakit ang Binay, Poe, Roxas, Santiago Snub #theleaderiwant Forum? - Mga botante ... https://t.co/wtphzc6xer #quezon #news</v>
      </c>
      <c r="C653" s="2">
        <v>4.0</v>
      </c>
      <c r="D653" s="10" t="s">
        <v>1301</v>
      </c>
      <c r="F653" s="2">
        <v>1.0</v>
      </c>
      <c r="G653" s="9"/>
    </row>
    <row r="654">
      <c r="A654" s="1" t="s">
        <v>1302</v>
      </c>
      <c r="B654" s="7" t="str">
        <f>IFERROR(__xludf.DUMMYFUNCTION("IF(C654=4,GOOGLETRANSLATE(A654, ""en"",""fil""), """")"),"Hindi makapaghintay para kay Grace Poe na i -endorso ang Tide, Champion at Surf. ?? #PilipinasDebates2016")</f>
        <v>Hindi makapaghintay para kay Grace Poe na i -endorso ang Tide, Champion at Surf. ?? #PilipinasDebates2016</v>
      </c>
      <c r="C654" s="2">
        <v>4.0</v>
      </c>
      <c r="D654" s="10" t="s">
        <v>1303</v>
      </c>
      <c r="F654" s="2">
        <v>0.0</v>
      </c>
      <c r="G654" s="9"/>
    </row>
    <row r="655">
      <c r="A655" s="1" t="s">
        <v>1304</v>
      </c>
      <c r="B655" s="7" t="str">
        <f>IFERROR(__xludf.DUMMYFUNCTION("IF(C655=4,GOOGLETRANSLATE(A655, ""en"",""fil""), """")"),"Mar Roxas ... Palaging maging Pangulo ko.")</f>
        <v>Mar Roxas ... Palaging maging Pangulo ko.</v>
      </c>
      <c r="C655" s="2">
        <v>4.0</v>
      </c>
      <c r="D655" s="10" t="s">
        <v>1305</v>
      </c>
      <c r="F655" s="2">
        <v>0.0</v>
      </c>
      <c r="G655" s="9"/>
    </row>
    <row r="656">
      <c r="A656" s="1" t="s">
        <v>1306</v>
      </c>
      <c r="B656" s="7" t="str">
        <f>IFERROR(__xludf.DUMMYFUNCTION("IF(C656=4,GOOGLETRANSLATE(A656, ""en"",""fil""), """")"),"@Ilovetippee magandang araw! #Roxasrobredo")</f>
        <v>@Ilovetippee magandang araw! #Roxasrobredo</v>
      </c>
      <c r="C656" s="2">
        <v>4.0</v>
      </c>
      <c r="D656" s="10" t="s">
        <v>1307</v>
      </c>
      <c r="F656" s="2">
        <v>0.0</v>
      </c>
      <c r="G656" s="9"/>
    </row>
    <row r="657">
      <c r="A657" s="1" t="s">
        <v>1308</v>
      </c>
      <c r="B657" s="7" t="str">
        <f>IFERROR(__xludf.DUMMYFUNCTION("IF(C657=4,GOOGLETRANSLATE(A657, ""en"",""fil""), """")"),"Ang Pamantayan: Update: Itinapon ng San Juan City Mayor Guia Gomez ang kanyang suporta kay Mar Roxas.")</f>
        <v>Ang Pamantayan: Update: Itinapon ng San Juan City Mayor Guia Gomez ang kanyang suporta kay Mar Roxas.</v>
      </c>
      <c r="C657" s="2">
        <v>4.0</v>
      </c>
      <c r="D657" s="10" t="s">
        <v>1309</v>
      </c>
      <c r="F657" s="2">
        <v>0.0</v>
      </c>
      <c r="G657" s="9"/>
    </row>
    <row r="658">
      <c r="A658" s="1" t="s">
        <v>1310</v>
      </c>
      <c r="B658" s="7" t="str">
        <f>IFERROR(__xludf.DUMMYFUNCTION("IF(C658=4,GOOGLETRANSLATE(A658, ""en"",""fil""), """")"),"#Binay2016: Ang tanong ay hindi kung masama si Binay ngunit kung siya ay magiging badder - rappler https://t.co/xwy4ztopim")</f>
        <v>#Binay2016: Ang tanong ay hindi kung masama si Binay ngunit kung siya ay magiging badder - rappler https://t.co/xwy4ztopim</v>
      </c>
      <c r="C658" s="2">
        <v>4.0</v>
      </c>
      <c r="D658" s="10" t="s">
        <v>1311</v>
      </c>
      <c r="F658" s="2">
        <v>1.0</v>
      </c>
      <c r="G658" s="9"/>
    </row>
    <row r="659">
      <c r="A659" s="1" t="s">
        <v>1312</v>
      </c>
      <c r="B659" s="7" t="str">
        <f>IFERROR(__xludf.DUMMYFUNCTION("IF(C659=4,GOOGLETRANSLATE(A659, ""en"",""fil""), """")"),"VIDEO | Ang pag -alis ng 'Mar Roxas', sabi niya na hindi niya nais na lumikha ng problema https://t.co/pq2vgvykph | Via News 5")</f>
        <v>VIDEO | Ang pag -alis ng 'Mar Roxas', sabi niya na hindi niya nais na lumikha ng problema https://t.co/pq2vgvykph | Via News 5</v>
      </c>
      <c r="C659" s="2">
        <v>4.0</v>
      </c>
      <c r="D659" s="10" t="s">
        <v>1313</v>
      </c>
      <c r="F659" s="2">
        <v>0.0</v>
      </c>
      <c r="G659" s="9"/>
    </row>
    <row r="660">
      <c r="A660" s="1" t="s">
        <v>1314</v>
      </c>
      <c r="B660" s="7" t="str">
        <f>IFERROR(__xludf.DUMMYFUNCTION("IF(C660=4,GOOGLETRANSLATE(A660, ""en"",""fil""), """")"),"Edwin Lacierda: Nakalulungkot na tinanggihan ni Grace Poe nang diretso ang alok ni Mar Roxas na gumawa ng mga pag -uusap sa pagkakaisa. https://t.co/aggnwas6qi")</f>
        <v>Edwin Lacierda: Nakalulungkot na tinanggihan ni Grace Poe nang diretso ang alok ni Mar Roxas na gumawa ng mga pag -uusap sa pagkakaisa. https://t.co/aggnwas6qi</v>
      </c>
      <c r="C660" s="2">
        <v>4.0</v>
      </c>
      <c r="D660" s="10" t="s">
        <v>1315</v>
      </c>
      <c r="F660" s="2">
        <v>0.0</v>
      </c>
      <c r="G660" s="9"/>
    </row>
    <row r="661">
      <c r="A661" s="1" t="s">
        <v>1316</v>
      </c>
      <c r="B661" s="7" t="str">
        <f>IFERROR(__xludf.DUMMYFUNCTION("IF(C661=4,GOOGLETRANSLATE(A661, ""en"",""fil""), """")"),"RT @tonyocruz: Breaking: Ang Mar Roxas sa wakas ay naging No. 1 sa mga kandidato ng pangulo https://t.co/lqvmvpr7gk")</f>
        <v>RT @tonyocruz: Breaking: Ang Mar Roxas sa wakas ay naging No. 1 sa mga kandidato ng pangulo https://t.co/lqvmvpr7gk</v>
      </c>
      <c r="C661" s="2">
        <v>4.0</v>
      </c>
      <c r="D661" s="10" t="s">
        <v>1317</v>
      </c>
      <c r="F661" s="2">
        <v>0.0</v>
      </c>
      <c r="G661" s="9"/>
    </row>
    <row r="662">
      <c r="A662" s="1" t="s">
        <v>1318</v>
      </c>
      <c r="B662" s="7" t="str">
        <f>IFERROR(__xludf.DUMMYFUNCTION("IF(C662=4,GOOGLETRANSLATE(A662, ""en"",""fil""), """")"),"@winnie_jarlego ako ay mula sa Aguho. Mangyaring tulungan sa pangangampanya para sa #RoxasRobredo2016 na -install namin ang mga tarps at streamer.")</f>
        <v>@winnie_jarlego ako ay mula sa Aguho. Mangyaring tulungan sa pangangampanya para sa #RoxasRobredo2016 na -install namin ang mga tarps at streamer.</v>
      </c>
      <c r="C662" s="2">
        <v>4.0</v>
      </c>
      <c r="D662" s="10" t="s">
        <v>1319</v>
      </c>
      <c r="F662" s="2">
        <v>0.0</v>
      </c>
      <c r="G662" s="9"/>
    </row>
    <row r="663">
      <c r="A663" s="1" t="s">
        <v>1320</v>
      </c>
      <c r="B663" s="7" t="str">
        <f>IFERROR(__xludf.DUMMYFUNCTION("IF(C663=4,GOOGLETRANSLATE(A663, ""en"",""fil""), """")"),"Sinabi ni Binay na alam niya ang pisikal na kondisyon ni Limlingan, hindi ang kanyang kinaroroonan #eleksyon2016 https://t.co/vxvcq5u4fv https://t.co/1wcxun0fow")</f>
        <v>Sinabi ni Binay na alam niya ang pisikal na kondisyon ni Limlingan, hindi ang kanyang kinaroroonan #eleksyon2016 https://t.co/vxvcq5u4fv https://t.co/1wcxun0fow</v>
      </c>
      <c r="C663" s="2">
        <v>4.0</v>
      </c>
      <c r="D663" s="10" t="s">
        <v>1321</v>
      </c>
      <c r="F663" s="2">
        <v>0.0</v>
      </c>
      <c r="G663" s="9"/>
    </row>
    <row r="664">
      <c r="A664" s="1" t="s">
        <v>1322</v>
      </c>
      <c r="B664" s="7" t="str">
        <f>IFERROR(__xludf.DUMMYFUNCTION("IF(C664=4,GOOGLETRANSLATE(A664, ""en"",""fil""), """")"),"""Hindi ako susuko sa amin, kahit na magaspang ang kalangitan!"" Binay, sa pagkapangulo #rp612fic")</f>
        <v>"Hindi ako susuko sa amin, kahit na magaspang ang kalangitan!" Binay, sa pagkapangulo #rp612fic</v>
      </c>
      <c r="C664" s="2">
        <v>4.0</v>
      </c>
      <c r="D664" s="10" t="s">
        <v>1323</v>
      </c>
      <c r="F664" s="2">
        <v>0.0</v>
      </c>
      <c r="G664" s="9"/>
    </row>
    <row r="665">
      <c r="A665" s="1" t="s">
        <v>1324</v>
      </c>
      <c r="B665" s="7" t="str">
        <f>IFERROR(__xludf.DUMMYFUNCTION("IF(C665=4,GOOGLETRANSLATE(A665, ""en"",""fil""), """")"),"'Ibigay mo, mar, kung niloloko mo ay sisirain mo ang bansang ito' - isang bukas na liham kay Mar Roxas https://t.co/oykwnwdhje")</f>
        <v>'Ibigay mo, mar, kung niloloko mo ay sisirain mo ang bansang ito' - isang bukas na liham kay Mar Roxas https://t.co/oykwnwdhje</v>
      </c>
      <c r="C665" s="2">
        <v>4.0</v>
      </c>
      <c r="D665" s="10" t="s">
        <v>1325</v>
      </c>
      <c r="F665" s="2">
        <v>1.0</v>
      </c>
      <c r="G665" s="9"/>
    </row>
    <row r="666">
      <c r="A666" s="1" t="s">
        <v>1326</v>
      </c>
      <c r="B666" s="7" t="str">
        <f>IFERROR(__xludf.DUMMYFUNCTION("IF(C666=4,GOOGLETRANSLATE(A666, ""en"",""fil""), """")"),"Re Sen. Poe - Nirerespeto namin ang opinyon ni M. Duterte ngunit nagtakda ng opinyon hindi pampulitika. Ang mga miyembro ay tumawid sa mga linya ng partido sa pagpapasya ng https://t.co/R0W3A0MAEA")</f>
        <v>Re Sen. Poe - Nirerespeto namin ang opinyon ni M. Duterte ngunit nagtakda ng opinyon hindi pampulitika. Ang mga miyembro ay tumawid sa mga linya ng partido sa pagpapasya ng https://t.co/R0W3A0MAEA</v>
      </c>
      <c r="C666" s="2">
        <v>4.0</v>
      </c>
      <c r="D666" s="10" t="s">
        <v>1327</v>
      </c>
      <c r="F666" s="2">
        <v>0.0</v>
      </c>
      <c r="G666" s="9"/>
    </row>
    <row r="667">
      <c r="A667" s="1" t="s">
        <v>1328</v>
      </c>
      <c r="B667" s="7" t="str">
        <f>IFERROR(__xludf.DUMMYFUNCTION("IF(C667=4,GOOGLETRANSLATE(A667, ""en"",""fil""), """")"),"Ang pinakamalaking dinastiya sa politika ng Camsur, Fuentebellas &amp; amp; Villafuertes, inendorso ang VP Binay, Una Senatoriables | @jv_arcena https://t.co/0exejx6h64")</f>
        <v>Ang pinakamalaking dinastiya sa politika ng Camsur, Fuentebellas &amp; amp; Villafuertes, inendorso ang VP Binay, Una Senatoriables | @jv_arcena https://t.co/0exejx6h64</v>
      </c>
      <c r="C667" s="2">
        <v>4.0</v>
      </c>
      <c r="D667" s="10" t="s">
        <v>1329</v>
      </c>
      <c r="F667" s="2">
        <v>0.0</v>
      </c>
      <c r="G667" s="9"/>
    </row>
    <row r="668">
      <c r="A668" s="1" t="s">
        <v>1330</v>
      </c>
      <c r="B668" s="7" t="str">
        <f>IFERROR(__xludf.DUMMYFUNCTION("IF(C668=4,GOOGLETRANSLATE(A668, ""en"",""fil""), """")"),"Ang purge ay magiging tunay na AF kung si Mar Roxas ay mananalo sa #dayaangdilaw ????")</f>
        <v>Ang purge ay magiging tunay na AF kung si Mar Roxas ay mananalo sa #dayaangdilaw ????</v>
      </c>
      <c r="C668" s="2">
        <v>4.0</v>
      </c>
      <c r="D668" s="10" t="s">
        <v>1331</v>
      </c>
      <c r="F668" s="2">
        <v>1.0</v>
      </c>
      <c r="G668" s="9"/>
    </row>
    <row r="669">
      <c r="A669" s="1" t="s">
        <v>1332</v>
      </c>
      <c r="B669" s="7" t="str">
        <f>IFERROR(__xludf.DUMMYFUNCTION("IF(C669=4,GOOGLETRANSLATE(A669, ""en"",""fil""), """")"),"Sandro: * Blushing * wala doon, babe. Nakikiliti ako.
Jojo Binay: * Lumiko ang mga ilaw * Napanood kita sa buong oras.
#Rp69fanfic")</f>
        <v>Sandro: * Blushing * wala doon, babe. Nakikiliti ako.
Jojo Binay: * Lumiko ang mga ilaw * Napanood kita sa buong oras.
#Rp69fanfic</v>
      </c>
      <c r="C669" s="2">
        <v>4.0</v>
      </c>
      <c r="D669" s="10" t="s">
        <v>1333</v>
      </c>
      <c r="F669" s="2">
        <v>1.0</v>
      </c>
      <c r="G669" s="9"/>
    </row>
    <row r="670">
      <c r="A670" s="1" t="s">
        <v>1334</v>
      </c>
      <c r="B670" s="7" t="str">
        <f>IFERROR(__xludf.DUMMYFUNCTION("IF(C670=4,GOOGLETRANSLATE(A670, ""en"",""fil""), """")"),"Sandro nd baste wyl na nanonood ng nakakatakot na pelikula sa sinehan. Sandro: Nararamdaman ko ang isang tao sa tabi ko. Baste: Ito ay binay, hindi mo siya nakikita. #Rp69fanfic")</f>
        <v>Sandro nd baste wyl na nanonood ng nakakatakot na pelikula sa sinehan. Sandro: Nararamdaman ko ang isang tao sa tabi ko. Baste: Ito ay binay, hindi mo siya nakikita. #Rp69fanfic</v>
      </c>
      <c r="C670" s="2">
        <v>4.0</v>
      </c>
      <c r="D670" s="10" t="s">
        <v>1335</v>
      </c>
      <c r="F670" s="2">
        <v>1.0</v>
      </c>
      <c r="G670" s="9"/>
    </row>
    <row r="671">
      <c r="A671" s="1" t="s">
        <v>1336</v>
      </c>
      <c r="B671" s="7" t="str">
        <f>IFERROR(__xludf.DUMMYFUNCTION("IF(C671=4,GOOGLETRANSLATE(A671, ""en"",""fil""), """")"),"@Phvote Sino ang diktador ngayon? Ikaw ay PNOY! Hipocrisy sa pinakamataas na antas. #Notolp #desperate #notoroxas")</f>
        <v>@Phvote Sino ang diktador ngayon? Ikaw ay PNOY! Hipocrisy sa pinakamataas na antas. #Notolp #desperate #notoroxas</v>
      </c>
      <c r="C671" s="2">
        <v>4.0</v>
      </c>
      <c r="D671" s="10" t="s">
        <v>1337</v>
      </c>
      <c r="F671" s="2">
        <v>1.0</v>
      </c>
      <c r="G671" s="9"/>
    </row>
    <row r="672">
      <c r="A672" s="1" t="s">
        <v>1338</v>
      </c>
      <c r="B672" s="7" t="str">
        <f>IFERROR(__xludf.DUMMYFUNCTION("IF(C672=4,GOOGLETRANSLATE(A672, ""en"",""fil""), """")"),"Mar Roxas @ Mangaldan Public Market Laterrrr")</f>
        <v>Mar Roxas @ Mangaldan Public Market Laterrrr</v>
      </c>
      <c r="C672" s="2">
        <v>4.0</v>
      </c>
      <c r="D672" s="10" t="s">
        <v>1339</v>
      </c>
      <c r="F672" s="2">
        <v>0.0</v>
      </c>
      <c r="G672" s="9"/>
    </row>
    <row r="673">
      <c r="A673" s="1" t="s">
        <v>1340</v>
      </c>
      <c r="B673" s="7" t="str">
        <f>IFERROR(__xludf.DUMMYFUNCTION("IF(C673=4,GOOGLETRANSLATE(A673, ""en"",""fil""), """")"),"Nag -ranggo ang Pino ng Binay sa katiwalian bilang nangungunang isyu sa moral https://t.co/jp8tpzhvx2 | Via Manila Bulletin")</f>
        <v>Nag -ranggo ang Pino ng Binay sa katiwalian bilang nangungunang isyu sa moral https://t.co/jp8tpzhvx2 | Via Manila Bulletin</v>
      </c>
      <c r="C673" s="2">
        <v>4.0</v>
      </c>
      <c r="D673" s="10" t="s">
        <v>1341</v>
      </c>
      <c r="F673" s="2">
        <v>0.0</v>
      </c>
      <c r="G673" s="9"/>
    </row>
    <row r="674">
      <c r="A674" s="1" t="s">
        <v>1342</v>
      </c>
      <c r="B674" s="7" t="str">
        <f>IFERROR(__xludf.DUMMYFUNCTION("IF(C674=4,GOOGLETRANSLATE(A674, ""en"",""fil""), """")"),"Binay, Poe, Roxas upang harapin ang pinakamalaking grupo ng negosyo ng PHL https://t.co/zcdvx9mt3t")</f>
        <v>Binay, Poe, Roxas upang harapin ang pinakamalaking grupo ng negosyo ng PHL https://t.co/zcdvx9mt3t</v>
      </c>
      <c r="C674" s="2">
        <v>4.0</v>
      </c>
      <c r="D674" s="10" t="s">
        <v>1343</v>
      </c>
      <c r="F674" s="2">
        <v>0.0</v>
      </c>
      <c r="G674" s="9"/>
    </row>
    <row r="675">
      <c r="A675" s="1" t="s">
        <v>1344</v>
      </c>
      <c r="B675" s="7" t="str">
        <f>IFERROR(__xludf.DUMMYFUNCTION("IF(C675=4,GOOGLETRANSLATE(A675, ""en"",""fil""), """")"),"Bagong gitnang daliri emoji sa oras lamang para sa paparating na halalan. ???????????????????????????")</f>
        <v>Bagong gitnang daliri emoji sa oras lamang para sa paparating na halalan. ???????????????????????????</v>
      </c>
      <c r="C675" s="2">
        <v>4.0</v>
      </c>
      <c r="D675" s="10" t="s">
        <v>1345</v>
      </c>
      <c r="G675" s="9"/>
    </row>
    <row r="676">
      <c r="A676" s="1" t="s">
        <v>1346</v>
      </c>
      <c r="B676" s="7" t="str">
        <f>IFERROR(__xludf.DUMMYFUNCTION("IF(C676=4,GOOGLETRANSLATE(A676, ""en"",""fil""), """")"),"Isabela Gov. Bodjie dy salamat sa VP Binay sa pagbisita sa kanyang lalawigan sa bahay; Si Dy ang pangulo ng Nationalist People's Coalition | @jv_arcena")</f>
        <v>Isabela Gov. Bodjie dy salamat sa VP Binay sa pagbisita sa kanyang lalawigan sa bahay; Si Dy ang pangulo ng Nationalist People's Coalition | @jv_arcena</v>
      </c>
      <c r="C676" s="2">
        <v>4.0</v>
      </c>
      <c r="D676" s="10" t="s">
        <v>1347</v>
      </c>
      <c r="F676" s="2">
        <v>0.0</v>
      </c>
      <c r="G676" s="9"/>
    </row>
    <row r="677">
      <c r="A677" s="1" t="s">
        <v>1348</v>
      </c>
      <c r="B677" s="7" t="str">
        <f>IFERROR(__xludf.DUMMYFUNCTION("IF(C677=4,GOOGLETRANSLATE(A677, ""en"",""fil""), """")"),"RT @Interaksyon: Bise Pres. Ang United Nationalist Alliance ng Binay ay nagdeklara ng opisyal na senador ng slate sa pamamagitan ng @kayetubadeza https://t.co/x5fkaw5wue")</f>
        <v>RT @Interaksyon: Bise Pres. Ang United Nationalist Alliance ng Binay ay nagdeklara ng opisyal na senador ng slate sa pamamagitan ng @kayetubadeza https://t.co/x5fkaw5wue</v>
      </c>
      <c r="C677" s="2">
        <v>4.0</v>
      </c>
      <c r="D677" s="10" t="s">
        <v>1349</v>
      </c>
      <c r="F677" s="2">
        <v>0.0</v>
      </c>
      <c r="G677" s="9"/>
    </row>
    <row r="678">
      <c r="A678" s="1" t="s">
        <v>1350</v>
      </c>
      <c r="B678" s="7" t="str">
        <f>IFERROR(__xludf.DUMMYFUNCTION("IF(C678=4,GOOGLETRANSLATE(A678, ""en"",""fil""), """")"),"Sinabi ni Salgado na ang paglipat ng @ombudsmanph ""ay umaangkop sa orchestrated na pagsisikap ng Mar Roxas, LP, ang mga kaalyado nito, inc Palace Spox, upang salakayin ang VP Binay")</f>
        <v>Sinabi ni Salgado na ang paglipat ng @ombudsmanph "ay umaangkop sa orchestrated na pagsisikap ng Mar Roxas, LP, ang mga kaalyado nito, inc Palace Spox, upang salakayin ang VP Binay</v>
      </c>
      <c r="C678" s="2">
        <v>4.0</v>
      </c>
      <c r="D678" s="10" t="s">
        <v>1351</v>
      </c>
      <c r="F678" s="2">
        <v>0.0</v>
      </c>
      <c r="G678" s="9"/>
    </row>
    <row r="679">
      <c r="A679" s="1" t="s">
        <v>1352</v>
      </c>
      <c r="B679" s="7" t="str">
        <f>IFERROR(__xludf.DUMMYFUNCTION("IF(C679=4,GOOGLETRANSLATE(A679, ""en"",""fil""), """")"),"Sa gitna ng lahat ng mga paratang ng katiwalian, si VP Binay ay nanatiling totoo upang mabuo: natatakot na harapin ang mga paratang. Ano ang iyong hatol? #Politicsph")</f>
        <v>Sa gitna ng lahat ng mga paratang ng katiwalian, si VP Binay ay nanatiling totoo upang mabuo: natatakot na harapin ang mga paratang. Ano ang iyong hatol? #Politicsph</v>
      </c>
      <c r="C679" s="2">
        <v>4.0</v>
      </c>
      <c r="D679" s="10" t="s">
        <v>1353</v>
      </c>
      <c r="F679" s="2">
        <v>0.0</v>
      </c>
      <c r="G679" s="9"/>
    </row>
    <row r="680">
      <c r="A680" s="1" t="s">
        <v>1354</v>
      </c>
      <c r="B680" s="7" t="str">
        <f>IFERROR(__xludf.DUMMYFUNCTION("IF(C680=4,GOOGLETRANSLATE(A680, ""en"",""fil""), """")"),"@twit2milyon hindi tulad ng wharton-bred mar roxas na ang paggamit ng P. I. salita sa isang outburst sa wack wack ay ang taas ng Kabastusan")</f>
        <v>@twit2milyon hindi tulad ng wharton-bred mar roxas na ang paggamit ng P. I. salita sa isang outburst sa wack wack ay ang taas ng Kabastusan</v>
      </c>
      <c r="C680" s="2">
        <v>4.0</v>
      </c>
      <c r="D680" s="10" t="s">
        <v>1355</v>
      </c>
      <c r="F680" s="2">
        <v>1.0</v>
      </c>
      <c r="G680" s="9"/>
    </row>
    <row r="681">
      <c r="A681" s="1" t="s">
        <v>1356</v>
      </c>
      <c r="B681" s="7" t="str">
        <f>IFERROR(__xludf.DUMMYFUNCTION("IF(C681=4,GOOGLETRANSLATE(A681, ""en"",""fil""), """")"),"""Alamin ang pagkakaiba""
Mahal ni Binay ang mahihirap
Habang kinamumuhian ng DU30 ang kahirapan.
Kilala si Roxas para sa pinuno ng pandaraya
habang du30 ... https://t.co/fxvevizfnr")</f>
        <v>"Alamin ang pagkakaiba"
Mahal ni Binay ang mahihirap
Habang kinamumuhian ng DU30 ang kahirapan.
Kilala si Roxas para sa pinuno ng pandaraya
habang du30 ... https://t.co/fxvevizfnr</v>
      </c>
      <c r="C681" s="2">
        <v>4.0</v>
      </c>
      <c r="D681" s="10" t="s">
        <v>1357</v>
      </c>
      <c r="F681" s="2">
        <v>1.0</v>
      </c>
      <c r="G681" s="9"/>
    </row>
    <row r="682">
      <c r="A682" s="1" t="s">
        <v>1358</v>
      </c>
      <c r="B682" s="7" t="str">
        <f>IFERROR(__xludf.DUMMYFUNCTION("IF(C682=4,GOOGLETRANSLATE(A682, ""en"",""fil""), """")"),"Senador Antonio Trillanes IV: Bise Presidente Jejomar Binay Nagsinungaling sa TV Ad sa Senate Probe https://t.co/ceie25btga https://t.co/fpmqclmv5n")</f>
        <v>Senador Antonio Trillanes IV: Bise Presidente Jejomar Binay Nagsinungaling sa TV Ad sa Senate Probe https://t.co/ceie25btga https://t.co/fpmqclmv5n</v>
      </c>
      <c r="C682" s="2">
        <v>4.0</v>
      </c>
      <c r="D682" s="10" t="s">
        <v>1359</v>
      </c>
      <c r="F682" s="2">
        <v>1.0</v>
      </c>
      <c r="G682" s="9"/>
    </row>
    <row r="683">
      <c r="A683" s="1" t="s">
        <v>1360</v>
      </c>
      <c r="B683" s="7" t="str">
        <f>IFERROR(__xludf.DUMMYFUNCTION("IF(C683=4,GOOGLETRANSLATE(A683, ""en"",""fil""), """")"),"Mapahamak. Kinuha ngayon ni Grace Poe ang ika -2 lugar.")</f>
        <v>Mapahamak. Kinuha ngayon ni Grace Poe ang ika -2 lugar.</v>
      </c>
      <c r="C683" s="2">
        <v>4.0</v>
      </c>
      <c r="D683" s="10" t="s">
        <v>1361</v>
      </c>
      <c r="F683" s="2">
        <v>1.0</v>
      </c>
      <c r="G683" s="9"/>
    </row>
    <row r="684">
      <c r="A684" s="1" t="s">
        <v>1362</v>
      </c>
      <c r="B684" s="7" t="str">
        <f>IFERROR(__xludf.DUMMYFUNCTION("IF(C684=4,GOOGLETRANSLATE(A684, ""en"",""fil""), """")"),"Ang VP Binay ay muling nagbabalik sa hamon ng waiver sa pre-debate presscon | sa pamamagitan ng @mbellsonaq https://t.co/dzdifetiab")</f>
        <v>Ang VP Binay ay muling nagbabalik sa hamon ng waiver sa pre-debate presscon | sa pamamagitan ng @mbellsonaq https://t.co/dzdifetiab</v>
      </c>
      <c r="C684" s="2">
        <v>4.0</v>
      </c>
      <c r="D684" s="10" t="s">
        <v>1363</v>
      </c>
      <c r="F684" s="2">
        <v>0.0</v>
      </c>
      <c r="G684" s="9"/>
    </row>
    <row r="685">
      <c r="A685" s="1" t="s">
        <v>1364</v>
      </c>
      <c r="B685" s="7" t="str">
        <f>IFERROR(__xludf.DUMMYFUNCTION("IF(C685=4,GOOGLETRANSLATE(A685, ""en"",""fil""), """")"),"Ang Binay komersyal na iyon ay marahil ang pinaka nakakainis na komersyal sa kasaysayan ng mga adidacy ng kandidatura")</f>
        <v>Ang Binay komersyal na iyon ay marahil ang pinaka nakakainis na komersyal sa kasaysayan ng mga adidacy ng kandidatura</v>
      </c>
      <c r="C685" s="2">
        <v>4.0</v>
      </c>
      <c r="D685" s="10" t="s">
        <v>1365</v>
      </c>
      <c r="F685" s="2">
        <v>1.0</v>
      </c>
      <c r="G685" s="9"/>
    </row>
    <row r="686">
      <c r="A686" s="1" t="s">
        <v>1366</v>
      </c>
      <c r="B686" s="7" t="str">
        <f>IFERROR(__xludf.DUMMYFUNCTION("IF(C686=4,GOOGLETRANSLATE(A686, ""en"",""fil""), """")"),"#Duterte 'waiver' hindi wasto, 'walang laman' - abogado https://t.co/icf2f27rqb #Voteph2016")</f>
        <v>#Duterte 'waiver' hindi wasto, 'walang laman' - abogado https://t.co/icf2f27rqb #Voteph2016</v>
      </c>
      <c r="C686" s="2">
        <v>4.0</v>
      </c>
      <c r="D686" s="10" t="s">
        <v>1367</v>
      </c>
      <c r="F686" s="2">
        <v>0.0</v>
      </c>
      <c r="G686" s="9"/>
    </row>
    <row r="687">
      <c r="A687" s="1" t="s">
        <v>1368</v>
      </c>
      <c r="B687" s="7" t="str">
        <f>IFERROR(__xludf.DUMMYFUNCTION("IF(C687=4,GOOGLETRANSLATE(A687, ""en"",""fil""), """")"),"Pag -asa: Roxas at Poe Unity laban sa Duterte Administration")</f>
        <v>Pag -asa: Roxas at Poe Unity laban sa Duterte Administration</v>
      </c>
      <c r="C687" s="2">
        <v>4.0</v>
      </c>
      <c r="D687" s="10" t="s">
        <v>1369</v>
      </c>
      <c r="G687" s="9"/>
    </row>
    <row r="688">
      <c r="A688" s="1" t="s">
        <v>1370</v>
      </c>
      <c r="B688" s="7" t="str">
        <f>IFERROR(__xludf.DUMMYFUNCTION("IF(C688=4,GOOGLETRANSLATE(A688, ""en"",""fil""), """")"),"Reality: magkasama sina Roxas at Pnoy sa kulungan")</f>
        <v>Reality: magkasama sina Roxas at Pnoy sa kulungan</v>
      </c>
      <c r="C688" s="2">
        <v>4.0</v>
      </c>
      <c r="D688" s="10" t="s">
        <v>1371</v>
      </c>
      <c r="G688" s="9"/>
    </row>
    <row r="689">
      <c r="A689" s="1" t="s">
        <v>1372</v>
      </c>
      <c r="B689" s="7" t="str">
        <f>IFERROR(__xludf.DUMMYFUNCTION("IF(C689=4,GOOGLETRANSLATE(A689, ""en"",""fil""), """")"),"RT @grpfallenangel: Mar Roxas at Noynoy Aquino. Parehong mga bomba ng oras ng pag -ticking. Parehong napaaga na mga detonasyon. Parehong supot.")</f>
        <v>RT @grpfallenangel: Mar Roxas at Noynoy Aquino. Parehong mga bomba ng oras ng pag -ticking. Parehong napaaga na mga detonasyon. Parehong supot.</v>
      </c>
      <c r="C689" s="2">
        <v>4.0</v>
      </c>
      <c r="D689" s="10" t="s">
        <v>1373</v>
      </c>
      <c r="F689" s="2">
        <v>1.0</v>
      </c>
      <c r="G689" s="9"/>
    </row>
    <row r="690">
      <c r="A690" s="1" t="s">
        <v>1374</v>
      </c>
      <c r="B690" s="7" t="str">
        <f>IFERROR(__xludf.DUMMYFUNCTION("IF(C690=4,GOOGLETRANSLATE(A690, ""en"",""fil""), """")"),"Napeñas: walang 'pag -sign bonus' upang sumali sa Una ticket ng https:/t.co/KnoaUkGB0s | @Aheginainq #voteph2016 https://t.co/qq0xydnonr")</f>
        <v>Napeñas: walang 'pag -sign bonus' upang sumali sa Una ticket ng https:/t.co/KnoaUkGB0s | @Aheginainq #voteph2016 https://t.co/qq0xydnonr</v>
      </c>
      <c r="C690" s="2">
        <v>4.0</v>
      </c>
      <c r="D690" s="10" t="s">
        <v>1375</v>
      </c>
      <c r="F690" s="2">
        <v>0.0</v>
      </c>
      <c r="G690" s="9"/>
    </row>
    <row r="691">
      <c r="A691" s="1" t="s">
        <v>1376</v>
      </c>
      <c r="B691" s="7" t="str">
        <f>IFERROR(__xludf.DUMMYFUNCTION("IF(C691=4,GOOGLETRANSLATE(A691, ""en"",""fil""), """")"),"Hindi nagulat ang Binay Camp sa order ni Ombudsman | Network News Live https://t.co/sf2foefcpx | Via CNN Philippines")</f>
        <v>Hindi nagulat ang Binay Camp sa order ni Ombudsman | Network News Live https://t.co/sf2foefcpx | Via CNN Philippines</v>
      </c>
      <c r="C691" s="2">
        <v>4.0</v>
      </c>
      <c r="D691" s="10" t="s">
        <v>1377</v>
      </c>
      <c r="F691" s="2">
        <v>0.0</v>
      </c>
      <c r="G691" s="9"/>
    </row>
    <row r="692">
      <c r="A692" s="1" t="s">
        <v>1378</v>
      </c>
      <c r="B692" s="7" t="str">
        <f>IFERROR(__xludf.DUMMYFUNCTION("IF(C692=4,GOOGLETRANSLATE(A692, ""en"",""fil""), """")"),"Isang sitwasyon na lalala kung ang Poe o Duterte ay nagtagumpay sa kanilang digmaan sa droga. #Lgboto https://t.co/dl0alkvrfs")</f>
        <v>Isang sitwasyon na lalala kung ang Poe o Duterte ay nagtagumpay sa kanilang digmaan sa droga. #Lgboto https://t.co/dl0alkvrfs</v>
      </c>
      <c r="C692" s="2">
        <v>4.0</v>
      </c>
      <c r="D692" s="10" t="s">
        <v>1379</v>
      </c>
      <c r="F692" s="2">
        <v>0.0</v>
      </c>
      <c r="G692" s="9"/>
    </row>
    <row r="693">
      <c r="A693" s="1" t="s">
        <v>1380</v>
      </c>
      <c r="B693" s="7" t="str">
        <f>IFERROR(__xludf.DUMMYFUNCTION("IF(C693=4,GOOGLETRANSLATE(A693, ""en"",""fil""), """")"),"Si Nonoy Erwin Sicad Null ay nangunguna bilang Bise Mayor sa Roxas City: Hindi Opisyal, Bahagyang Resulta #Phvote sa pamamagitan ng @rapplerdotcom https://t.co/eidakqmjfl")</f>
        <v>Si Nonoy Erwin Sicad Null ay nangunguna bilang Bise Mayor sa Roxas City: Hindi Opisyal, Bahagyang Resulta #Phvote sa pamamagitan ng @rapplerdotcom https://t.co/eidakqmjfl</v>
      </c>
      <c r="C693" s="2">
        <v>4.0</v>
      </c>
      <c r="D693" s="10" t="s">
        <v>1381</v>
      </c>
      <c r="F693" s="2">
        <v>0.0</v>
      </c>
      <c r="G693" s="9"/>
    </row>
    <row r="694">
      <c r="A694" s="1" t="s">
        <v>1382</v>
      </c>
      <c r="B694" s="7" t="str">
        <f>IFERROR(__xludf.DUMMYFUNCTION("IF(C694=4,GOOGLETRANSLATE(A694, ""en"",""fil""), """")"),"Si Binay, si Marcos ay nandito lahat. Ang alaala na napapamalayan ng mga kulay pampulitika. Panahon ng halalan pagkatapos ng lahat ng #Haiyan https://t.co/UDW5E3B02S")</f>
        <v>Si Binay, si Marcos ay nandito lahat. Ang alaala na napapamalayan ng mga kulay pampulitika. Panahon ng halalan pagkatapos ng lahat ng #Haiyan https://t.co/UDW5E3B02S</v>
      </c>
      <c r="C694" s="2">
        <v>4.0</v>
      </c>
      <c r="D694" s="10" t="s">
        <v>1383</v>
      </c>
      <c r="F694" s="2">
        <v>0.0</v>
      </c>
      <c r="G694" s="9"/>
    </row>
    <row r="695">
      <c r="A695" s="1" t="s">
        <v>1384</v>
      </c>
      <c r="B695" s="7" t="str">
        <f>IFERROR(__xludf.DUMMYFUNCTION("IF(C695=4,GOOGLETRANSLATE(A695, ""en"",""fil""), """")"),"Sa wakas ay nakumpleto ni Binay ang Una Senate Slate https://t.co/lyfnkez8ey")</f>
        <v>Sa wakas ay nakumpleto ni Binay ang Una Senate Slate https://t.co/lyfnkez8ey</v>
      </c>
      <c r="C695" s="2">
        <v>4.0</v>
      </c>
      <c r="D695" s="10" t="s">
        <v>1385</v>
      </c>
      <c r="F695" s="2">
        <v>0.0</v>
      </c>
      <c r="G695" s="9"/>
    </row>
    <row r="696">
      <c r="A696" s="1" t="s">
        <v>1386</v>
      </c>
      <c r="B696" s="7" t="str">
        <f>IFERROR(__xludf.DUMMYFUNCTION("IF(C696=4,GOOGLETRANSLATE(A696, ""en"",""fil""), """")"),"Si Mar Roxas ay naghukay lamang ng kanyang sariling libingan. Pagkabigo.")</f>
        <v>Si Mar Roxas ay naghukay lamang ng kanyang sariling libingan. Pagkabigo.</v>
      </c>
      <c r="C696" s="2">
        <v>4.0</v>
      </c>
      <c r="D696" s="10" t="s">
        <v>1387</v>
      </c>
      <c r="F696" s="2">
        <v>1.0</v>
      </c>
      <c r="G696" s="9"/>
    </row>
    <row r="697">
      <c r="A697" s="1" t="s">
        <v>1388</v>
      </c>
      <c r="B697" s="7" t="str">
        <f>IFERROR(__xludf.DUMMYFUNCTION("IF(C697=4,GOOGLETRANSLATE(A697, ""en"",""fil""), """")"),"Mar Roxas upang mapakilos ang ""mga solusyon sa software"" upang mapagbuti ang pampublikong serbisyo. #Mbhotseat")</f>
        <v>Mar Roxas upang mapakilos ang "mga solusyon sa software" upang mapagbuti ang pampublikong serbisyo. #Mbhotseat</v>
      </c>
      <c r="C697" s="2">
        <v>4.0</v>
      </c>
      <c r="D697" s="10" t="s">
        <v>1389</v>
      </c>
      <c r="F697" s="2">
        <v>0.0</v>
      </c>
      <c r="G697" s="9"/>
    </row>
    <row r="698">
      <c r="A698" s="1" t="s">
        <v>1390</v>
      </c>
      <c r="B698" s="7" t="str">
        <f>IFERROR(__xludf.DUMMYFUNCTION("IF(C698=4,GOOGLETRANSLATE(A698, ""en"",""fil""), """")"),"Sino sa palagay mo ang nai -back out? Poe o Roxas? Una ang mga anti-duterte ad at ngayon ito. ?? #AyAWSADILAW #DU30")</f>
        <v>Sino sa palagay mo ang nai -back out? Poe o Roxas? Una ang mga anti-duterte ad at ngayon ito. ?? #AyAWSADILAW #DU30</v>
      </c>
      <c r="C698" s="2">
        <v>4.0</v>
      </c>
      <c r="D698" s="10" t="s">
        <v>1391</v>
      </c>
      <c r="F698" s="2">
        <v>1.0</v>
      </c>
      <c r="G698" s="9"/>
    </row>
    <row r="699">
      <c r="A699" s="1" t="s">
        <v>1392</v>
      </c>
      <c r="B699" s="7" t="str">
        <f>IFERROR(__xludf.DUMMYFUNCTION("IF(C699=4,GOOGLETRANSLATE(A699, ""en"",""fil""), """")"),"Hindi talaga ako isang dilaw na tagasuporta, alam ng Diyos kung gaano ko kinasasangkutan ang Mar Roxas, ngunit para sa #Labanleni ako. Hindi lang BBM. Hindi lang BBM. Hindi lang BBM.")</f>
        <v>Hindi talaga ako isang dilaw na tagasuporta, alam ng Diyos kung gaano ko kinasasangkutan ang Mar Roxas, ngunit para sa #Labanleni ako. Hindi lang BBM. Hindi lang BBM. Hindi lang BBM.</v>
      </c>
      <c r="C699" s="2">
        <v>4.0</v>
      </c>
      <c r="D699" s="10" t="s">
        <v>1393</v>
      </c>
      <c r="F699" s="2">
        <v>1.0</v>
      </c>
      <c r="G699" s="9"/>
    </row>
    <row r="700">
      <c r="A700" s="1" t="s">
        <v>1394</v>
      </c>
      <c r="B700" s="7" t="str">
        <f>IFERROR(__xludf.DUMMYFUNCTION("IF(C700=4,GOOGLETRANSLATE(A700, ""en"",""fil""), """")"),"RT @politiko_ph: Lumiko si Binay 73. Ano ang nais ng kanyang kaarawan? | https://t.co/5nai4t7yoa @noynoyaquino @maroxas @sengracepoe")</f>
        <v>RT @politiko_ph: Lumiko si Binay 73. Ano ang nais ng kanyang kaarawan? | https://t.co/5nai4t7yoa @noynoyaquino @maroxas @sengracepoe</v>
      </c>
      <c r="C700" s="2">
        <v>4.0</v>
      </c>
      <c r="D700" s="10" t="s">
        <v>1395</v>
      </c>
      <c r="F700" s="2">
        <v>0.0</v>
      </c>
      <c r="G700" s="9"/>
    </row>
    <row r="701">
      <c r="A701" s="1" t="s">
        <v>1396</v>
      </c>
      <c r="B701" s="7" t="str">
        <f>IFERROR(__xludf.DUMMYFUNCTION("IF(C701=4,GOOGLETRANSLATE(A701, ""en"",""fil""), """")"),"Sinabi ng mga tagapayo ng POE na higit pa sa isang tugma para sa Binay's Puno https://t.co/qwg3ggtizz | sa pamamagitan ng Inquirer")</f>
        <v>Sinabi ng mga tagapayo ng POE na higit pa sa isang tugma para sa Binay's Puno https://t.co/qwg3ggtizz | sa pamamagitan ng Inquirer</v>
      </c>
      <c r="C701" s="2">
        <v>4.0</v>
      </c>
      <c r="D701" s="10" t="s">
        <v>1397</v>
      </c>
      <c r="F701" s="2">
        <v>0.0</v>
      </c>
      <c r="G701" s="9"/>
    </row>
    <row r="702">
      <c r="A702" s="1" t="s">
        <v>1398</v>
      </c>
      <c r="B702" s="7" t="str">
        <f>IFERROR(__xludf.DUMMYFUNCTION("IF(C702=4,GOOGLETRANSLATE(A702, ""en"",""fil""), """")"),"Ito ang diktador na tumawa kay Binay")</f>
        <v>Ito ang diktador na tumawa kay Binay</v>
      </c>
      <c r="C702" s="2">
        <v>4.0</v>
      </c>
      <c r="D702" s="10" t="s">
        <v>1399</v>
      </c>
      <c r="F702" s="2">
        <v>0.0</v>
      </c>
      <c r="G702" s="9"/>
    </row>
    <row r="703">
      <c r="A703" s="1" t="s">
        <v>1400</v>
      </c>
      <c r="B703" s="7" t="str">
        <f>IFERROR(__xludf.DUMMYFUNCTION("IF(C703=4,GOOGLETRANSLATE(A703, ""en"",""fil""), """")"),"Ang mga Pilipino ay maaaring maging bobo o ignorante kung ang alinman sa Roxas o Binay ay nanalo.")</f>
        <v>Ang mga Pilipino ay maaaring maging bobo o ignorante kung ang alinman sa Roxas o Binay ay nanalo.</v>
      </c>
      <c r="C703" s="2">
        <v>4.0</v>
      </c>
      <c r="D703" s="10" t="s">
        <v>1401</v>
      </c>
      <c r="F703" s="2">
        <v>1.0</v>
      </c>
      <c r="G703" s="9"/>
    </row>
    <row r="704">
      <c r="A704" s="1" t="s">
        <v>1402</v>
      </c>
      <c r="B704" s="7" t="str">
        <f>IFERROR(__xludf.DUMMYFUNCTION("IF(C704=4,GOOGLETRANSLATE(A704, ""en"",""fil""), """")"),"Poe Bumalik sa No. 1 sa pinakabagong survey, mga pitches para sa Chiz sa LP Bailiwick | https://t.co/oxgg3v9vkg #phvoteduterte")</f>
        <v>Poe Bumalik sa No. 1 sa pinakabagong survey, mga pitches para sa Chiz sa LP Bailiwick | https://t.co/oxgg3v9vkg #phvoteduterte</v>
      </c>
      <c r="C704" s="2">
        <v>4.0</v>
      </c>
      <c r="D704" s="10" t="s">
        <v>1403</v>
      </c>
      <c r="F704" s="2">
        <v>0.0</v>
      </c>
      <c r="G704" s="9"/>
    </row>
    <row r="705">
      <c r="A705" s="1" t="s">
        <v>1404</v>
      </c>
      <c r="B705" s="7" t="str">
        <f>IFERROR(__xludf.DUMMYFUNCTION("IF(C705=4,GOOGLETRANSLATE(A705, ""en"",""fil""), """")"),"Hindi makapaghintay na matapos ang halalan. Mauubusan na mga kaibigan dahil sa pagtatanggol kay Duterte ??????")</f>
        <v>Hindi makapaghintay na matapos ang halalan. Mauubusan na mga kaibigan dahil sa pagtatanggol kay Duterte ??????</v>
      </c>
      <c r="C705" s="2">
        <v>4.0</v>
      </c>
      <c r="D705" s="10" t="s">
        <v>1405</v>
      </c>
      <c r="F705" s="2">
        <v>0.0</v>
      </c>
      <c r="G705" s="9"/>
    </row>
    <row r="706">
      <c r="A706" s="1" t="s">
        <v>1406</v>
      </c>
      <c r="B706" s="7" t="str">
        <f>IFERROR(__xludf.DUMMYFUNCTION("IF(C706=4,GOOGLETRANSLATE(A706, ""en"",""fil""), """")"),"Kumperensya ng KKK (Karanasan, Kakayahan sa Komitment Sa Bayan - Isang Kilusan ng Bise Presidente Jejomar Binay; ... https://t.co/aj23ldqyku")</f>
        <v>Kumperensya ng KKK (Karanasan, Kakayahan sa Komitment Sa Bayan - Isang Kilusan ng Bise Presidente Jejomar Binay; ... https://t.co/aj23ldqyku</v>
      </c>
      <c r="C706" s="2">
        <v>4.0</v>
      </c>
      <c r="D706" s="10" t="s">
        <v>1407</v>
      </c>
      <c r="F706" s="2">
        <v>0.0</v>
      </c>
      <c r="G706" s="9"/>
    </row>
    <row r="707">
      <c r="A707" s="1" t="s">
        <v>1408</v>
      </c>
      <c r="B707" s="7" t="str">
        <f>IFERROR(__xludf.DUMMYFUNCTION("IF(C707=4,GOOGLETRANSLATE(A707, ""en"",""fil""), """")"),"RT @CNNPhilippines: Presidential Bets Santiago, Roxas, Binay ay ipapakita ang kanilang mga platform nang paisa -isa sa PCCI Presidential Forum | @Joyc…")</f>
        <v>RT @CNNPhilippines: Presidential Bets Santiago, Roxas, Binay ay ipapakita ang kanilang mga platform nang paisa -isa sa PCCI Presidential Forum | @Joyc…</v>
      </c>
      <c r="C707" s="2">
        <v>4.0</v>
      </c>
      <c r="D707" s="10" t="s">
        <v>1409</v>
      </c>
      <c r="F707" s="2">
        <v>0.0</v>
      </c>
      <c r="G707" s="9"/>
    </row>
    <row r="708">
      <c r="A708" s="1" t="s">
        <v>1410</v>
      </c>
      <c r="B708" s="7" t="str">
        <f>IFERROR(__xludf.DUMMYFUNCTION("IF(C708=4,GOOGLETRANSLATE(A708, ""en"",""fil""), """")"),"Kumusta @gretchenho @bayanmo. Ang aming bagong 2016 Govt ay dapat magsimula at amp; Unahin ang plano sa pag -unlad ng Mindanao ng #PhVotepoe ASAP! #Kuwentuhanghalalan")</f>
        <v>Kumusta @gretchenho @bayanmo. Ang aming bagong 2016 Govt ay dapat magsimula at amp; Unahin ang plano sa pag -unlad ng Mindanao ng #PhVotepoe ASAP! #Kuwentuhanghalalan</v>
      </c>
      <c r="C708" s="2">
        <v>4.0</v>
      </c>
      <c r="D708" s="10" t="s">
        <v>1411</v>
      </c>
      <c r="F708" s="2">
        <v>0.0</v>
      </c>
      <c r="G708" s="9"/>
    </row>
    <row r="709">
      <c r="A709" s="1" t="s">
        <v>1412</v>
      </c>
      <c r="B709" s="7" t="str">
        <f>IFERROR(__xludf.DUMMYFUNCTION("IF(C709=4,GOOGLETRANSLATE(A709, ""en"",""fil""), """")"),"Vid: Rep Abby Binay at tumatakbo na Mate Monique Lagdameo Dance to Hey Mickey https://t.co/mircixk5ru | @mbrizuelainq #Voteph2016")</f>
        <v>Vid: Rep Abby Binay at tumatakbo na Mate Monique Lagdameo Dance to Hey Mickey https://t.co/mircixk5ru | @mbrizuelainq #Voteph2016</v>
      </c>
      <c r="C709" s="2">
        <v>4.0</v>
      </c>
      <c r="D709" s="10" t="s">
        <v>1413</v>
      </c>
      <c r="F709" s="2">
        <v>0.0</v>
      </c>
      <c r="G709" s="9"/>
    </row>
    <row r="710">
      <c r="A710" s="1" t="s">
        <v>1414</v>
      </c>
      <c r="B710" s="7" t="str">
        <f>IFERROR(__xludf.DUMMYFUNCTION("IF(C710=4,GOOGLETRANSLATE(A710, ""en"",""fil""), """")"),"Sinabi ni Binay na binulag ng ambisyon si Mar. Hindi niya sinabi din siya. ??")</f>
        <v>Sinabi ni Binay na binulag ng ambisyon si Mar. Hindi niya sinabi din siya. ??</v>
      </c>
      <c r="C710" s="2">
        <v>4.0</v>
      </c>
      <c r="D710" s="10" t="s">
        <v>1415</v>
      </c>
      <c r="F710" s="2">
        <v>1.0</v>
      </c>
      <c r="G710" s="9"/>
    </row>
    <row r="711">
      <c r="A711" s="1" t="s">
        <v>1416</v>
      </c>
      <c r="B711" s="7" t="str">
        <f>IFERROR(__xludf.DUMMYFUNCTION("IF(C711=4,GOOGLETRANSLATE(A711, ""en"",""fil""), """")"),"Ang nakakakita ng mga MD na natalo sa halalan na ito ay talagang masakit ngunit nakikita siya sa ibaba ng Roxas &amp; amp; Ipinapakita lamang ni Binay kung gaano kabababa ang pamantayan ng Pilipino.")</f>
        <v>Ang nakakakita ng mga MD na natalo sa halalan na ito ay talagang masakit ngunit nakikita siya sa ibaba ng Roxas &amp; amp; Ipinapakita lamang ni Binay kung gaano kabababa ang pamantayan ng Pilipino.</v>
      </c>
      <c r="C711" s="2">
        <v>4.0</v>
      </c>
      <c r="D711" s="10" t="s">
        <v>1417</v>
      </c>
      <c r="F711" s="2">
        <v>1.0</v>
      </c>
      <c r="G711" s="9"/>
    </row>
    <row r="712">
      <c r="A712" s="1" t="s">
        <v>1418</v>
      </c>
      <c r="B712" s="7" t="str">
        <f>IFERROR(__xludf.DUMMYFUNCTION("IF(C712=4,GOOGLETRANSLATE(A712, ""en"",""fil""), """")"),"Ayoko ng Mar Roxas ngunit ...")</f>
        <v>Ayoko ng Mar Roxas ngunit ...</v>
      </c>
      <c r="C712" s="2">
        <v>4.0</v>
      </c>
      <c r="D712" s="10" t="s">
        <v>1419</v>
      </c>
      <c r="F712" s="2">
        <v>0.0</v>
      </c>
      <c r="G712" s="9"/>
    </row>
    <row r="713">
      <c r="A713" s="1" t="s">
        <v>1420</v>
      </c>
      <c r="B713" s="7" t="str">
        <f>IFERROR(__xludf.DUMMYFUNCTION("IF(C713=4,GOOGLETRANSLATE(A713, ""en"",""fil""), """")"),"Paano mo magagawa ang mga tao na sundin ang mga patakaran na hindi mo iginagalang?")</f>
        <v>Paano mo magagawa ang mga tao na sundin ang mga patakaran na hindi mo iginagalang?</v>
      </c>
      <c r="C713" s="2">
        <v>4.0</v>
      </c>
      <c r="D713" s="10" t="s">
        <v>1421</v>
      </c>
      <c r="G713" s="9"/>
    </row>
    <row r="714">
      <c r="A714" s="1" t="s">
        <v>1422</v>
      </c>
      <c r="B714" s="7" t="str">
        <f>IFERROR(__xludf.DUMMYFUNCTION("IF(C714=4,GOOGLETRANSLATE(A714, ""en"",""fil""), """")"),"Dapat itong Miriam at Duterte! At hindi Roxas !!!!")</f>
        <v>Dapat itong Miriam at Duterte! At hindi Roxas !!!!</v>
      </c>
      <c r="C714" s="2">
        <v>4.0</v>
      </c>
      <c r="D714" s="10" t="s">
        <v>1423</v>
      </c>
      <c r="F714" s="2">
        <v>0.0</v>
      </c>
      <c r="G714" s="9"/>
    </row>
    <row r="715">
      <c r="A715" s="1" t="s">
        <v>1424</v>
      </c>
      <c r="B715" s="7" t="str">
        <f>IFERROR(__xludf.DUMMYFUNCTION("IF(C715=4,GOOGLETRANSLATE(A715, ""en"",""fil""), """")"),"Kung si Binay o Mar ay nanalo sa halalan ng pangulo, tiyak na lilipat ako sa ibang bansa at hindi na ako babalik sa Pilipinas")</f>
        <v>Kung si Binay o Mar ay nanalo sa halalan ng pangulo, tiyak na lilipat ako sa ibang bansa at hindi na ako babalik sa Pilipinas</v>
      </c>
      <c r="C715" s="2">
        <v>4.0</v>
      </c>
      <c r="D715" s="10" t="s">
        <v>1425</v>
      </c>
      <c r="F715" s="2">
        <v>1.0</v>
      </c>
      <c r="G715" s="9"/>
    </row>
    <row r="716">
      <c r="A716" s="1" t="s">
        <v>1426</v>
      </c>
      <c r="B716" s="7" t="str">
        <f>IFERROR(__xludf.DUMMYFUNCTION("IF(C716=4,GOOGLETRANSLATE(A716, ""en"",""fil""), """")"),"Napanood ko lang ang pakikipanayam kay Mar Roxas at ito ay labis na pagkabigo")</f>
        <v>Napanood ko lang ang pakikipanayam kay Mar Roxas at ito ay labis na pagkabigo</v>
      </c>
      <c r="C716" s="2">
        <v>4.0</v>
      </c>
      <c r="D716" s="10" t="s">
        <v>1427</v>
      </c>
      <c r="F716" s="2">
        <v>1.0</v>
      </c>
      <c r="G716" s="9"/>
    </row>
    <row r="717">
      <c r="A717" s="1" t="s">
        <v>1428</v>
      </c>
      <c r="B717" s="7" t="str">
        <f>IFERROR(__xludf.DUMMYFUNCTION("IF(C717=4,GOOGLETRANSLATE(A717, ""en"",""fil""), """")"),"Ang kamakailang survey ng D'Strafford ay inaangkin na ikaw, Mar Roxas, ang nangungunang pagpipilian. Bakit natatakot si Duterte kapag pinamunuan mo ang survey?")</f>
        <v>Ang kamakailang survey ng D'Strafford ay inaangkin na ikaw, Mar Roxas, ang nangungunang pagpipilian. Bakit natatakot si Duterte kapag pinamunuan mo ang survey?</v>
      </c>
      <c r="C717" s="2">
        <v>4.0</v>
      </c>
      <c r="D717" s="10" t="s">
        <v>1429</v>
      </c>
      <c r="F717" s="2">
        <v>1.0</v>
      </c>
      <c r="G717" s="9"/>
    </row>
    <row r="718">
      <c r="A718" s="1" t="s">
        <v>1430</v>
      </c>
      <c r="B718" s="7" t="str">
        <f>IFERROR(__xludf.DUMMYFUNCTION("IF(C718=4,GOOGLETRANSLATE(A718, ""en"",""fil""), """")"),"Hindi ako bumoto para sa binay siya kaya nasira ang lahat ng gusto niya ay kapangyarihan")</f>
        <v>Hindi ako bumoto para sa binay siya kaya nasira ang lahat ng gusto niya ay kapangyarihan</v>
      </c>
      <c r="C718" s="2">
        <v>4.0</v>
      </c>
      <c r="D718" s="10" t="s">
        <v>1431</v>
      </c>
      <c r="F718" s="2">
        <v>1.0</v>
      </c>
      <c r="G718" s="9"/>
    </row>
    <row r="719">
      <c r="A719" s="1" t="s">
        <v>1432</v>
      </c>
      <c r="B719" s="7" t="str">
        <f>IFERROR(__xludf.DUMMYFUNCTION("IF(C719=4,GOOGLETRANSLATE(A719, ""en"",""fil""), """")"),"Ano ang iniisip ni Roxas na ang mga boto ni Poe ay ililipat sa kanya kung ang dating ay aalisin ang kanyang kandidatura.")</f>
        <v>Ano ang iniisip ni Roxas na ang mga boto ni Poe ay ililipat sa kanya kung ang dating ay aalisin ang kanyang kandidatura.</v>
      </c>
      <c r="C719" s="2">
        <v>4.0</v>
      </c>
      <c r="D719" s="10" t="s">
        <v>1433</v>
      </c>
      <c r="G719" s="9"/>
    </row>
    <row r="720">
      <c r="A720" s="1" t="s">
        <v>1434</v>
      </c>
      <c r="B720" s="7" t="str">
        <f>IFERROR(__xludf.DUMMYFUNCTION("IF(C720=4,GOOGLETRANSLATE(A720, ""en"",""fil""), """")"),"Si Aquino, alam na mawawala si Roxas laban kay Duterte, ay nagbubunyi sa plano ni Roxas na pag -isahin ang lahat ng iba pang mga kandidato sa pagkapangulo upang i -down si Duterte.")</f>
        <v>Si Aquino, alam na mawawala si Roxas laban kay Duterte, ay nagbubunyi sa plano ni Roxas na pag -isahin ang lahat ng iba pang mga kandidato sa pagkapangulo upang i -down si Duterte.</v>
      </c>
      <c r="C720" s="2">
        <v>4.0</v>
      </c>
      <c r="D720" s="10" t="s">
        <v>1435</v>
      </c>
      <c r="F720" s="2">
        <v>1.0</v>
      </c>
      <c r="G720" s="9"/>
    </row>
    <row r="721">
      <c r="A721" s="1" t="s">
        <v>1436</v>
      </c>
      <c r="B721" s="7" t="str">
        <f>IFERROR(__xludf.DUMMYFUNCTION("IF(C721=4,GOOGLETRANSLATE(A721, ""en"",""fil""), """")"),"RT @RappLerDotCom: Para sa Konteksto, Basahin: Roxas sa Laglag-bala: Ang Bullet Carrier ay kailangang responsibilidad https://t.co/tdowjmdnqi @maroxas http…")</f>
        <v>RT @RappLerDotCom: Para sa Konteksto, Basahin: Roxas sa Laglag-bala: Ang Bullet Carrier ay kailangang responsibilidad https://t.co/tdowjmdnqi @maroxas http…</v>
      </c>
      <c r="C721" s="2">
        <v>4.0</v>
      </c>
      <c r="D721" s="10" t="s">
        <v>1437</v>
      </c>
      <c r="F721" s="2">
        <v>0.0</v>
      </c>
      <c r="G721" s="9"/>
    </row>
    <row r="722">
      <c r="A722" s="1" t="s">
        <v>1438</v>
      </c>
      <c r="B722" s="7" t="str">
        <f>IFERROR(__xludf.DUMMYFUNCTION("IF(C722=4,GOOGLETRANSLATE(A722, ""en"",""fil""), """")"),"")</f>
        <v/>
      </c>
      <c r="C722" s="2">
        <v>2.0</v>
      </c>
      <c r="D722" s="10" t="s">
        <v>1439</v>
      </c>
      <c r="E722" s="2">
        <v>1.0</v>
      </c>
      <c r="F722" s="2">
        <v>1.0</v>
      </c>
      <c r="G722" s="9"/>
    </row>
    <row r="723">
      <c r="A723" s="1" t="s">
        <v>1440</v>
      </c>
      <c r="B723" s="7" t="str">
        <f>IFERROR(__xludf.DUMMYFUNCTION("IF(C723=4,GOOGLETRANSLATE(A723, ""en"",""fil""), """")"),"Si Roxas ay nakakakuha ng Guia Gomez 'Nod sa San Juan, si Binay ay nakikipag -usap sa fraternity brods https://t.co/c62ymjebp4 | sa pamamagitan ng rappler")</f>
        <v>Si Roxas ay nakakakuha ng Guia Gomez 'Nod sa San Juan, si Binay ay nakikipag -usap sa fraternity brods https://t.co/c62ymjebp4 | sa pamamagitan ng rappler</v>
      </c>
      <c r="C723" s="2">
        <v>4.0</v>
      </c>
      <c r="D723" s="10" t="s">
        <v>1441</v>
      </c>
      <c r="F723" s="2">
        <v>0.0</v>
      </c>
      <c r="G723" s="9"/>
    </row>
    <row r="724">
      <c r="A724" s="1" t="s">
        <v>1442</v>
      </c>
      <c r="B724" s="7" t="str">
        <f>IFERROR(__xludf.DUMMYFUNCTION("IF(C724=4,GOOGLETRANSLATE(A724, ""en"",""fil""), """")"),"""@GManews: VP Binay: Hindi ako babalik mula sa 2016 lahi http://t.co/xtwg4umfvt"" Hindi ka maboto sa opisina. Hindi mo ito karapat -dapat.")</f>
        <v>"@GManews: VP Binay: Hindi ako babalik mula sa 2016 lahi http://t.co/xtwg4umfvt" Hindi ka maboto sa opisina. Hindi mo ito karapat -dapat.</v>
      </c>
      <c r="C724" s="2">
        <v>4.0</v>
      </c>
      <c r="D724" s="10" t="s">
        <v>1443</v>
      </c>
      <c r="F724" s="2">
        <v>1.0</v>
      </c>
      <c r="G724" s="9"/>
    </row>
    <row r="725">
      <c r="A725" s="1" t="s">
        <v>1444</v>
      </c>
      <c r="B725" s="7" t="str">
        <f>IFERROR(__xludf.DUMMYFUNCTION("IF(C725=4,GOOGLETRANSLATE(A725, ""en"",""fil""), """")"),"Nakita mo na ba ang paghingi ng tawad ni Rappler, non-apology kay Mar Roxas? https://t.co/xvi0sdeu76")</f>
        <v>Nakita mo na ba ang paghingi ng tawad ni Rappler, non-apology kay Mar Roxas? https://t.co/xvi0sdeu76</v>
      </c>
      <c r="C725" s="2">
        <v>4.0</v>
      </c>
      <c r="D725" s="10" t="s">
        <v>1445</v>
      </c>
      <c r="F725" s="2">
        <v>0.0</v>
      </c>
      <c r="G725" s="9"/>
    </row>
    <row r="726">
      <c r="A726" s="1" t="s">
        <v>1446</v>
      </c>
      <c r="B726" s="7" t="str">
        <f>IFERROR(__xludf.DUMMYFUNCTION("IF(C726=4,GOOGLETRANSLATE(A726, ""en"",""fil""), """")"),"Ano ang Santiago, Binay, Roxas, POE sa PCCI Presidential Forum https://t.co/57X1BS5NZ7 | Via GMA News")</f>
        <v>Ano ang Santiago, Binay, Roxas, POE sa PCCI Presidential Forum https://t.co/57X1BS5NZ7 | Via GMA News</v>
      </c>
      <c r="C726" s="2">
        <v>4.0</v>
      </c>
      <c r="D726" s="10" t="s">
        <v>1447</v>
      </c>
      <c r="F726" s="2">
        <v>0.0</v>
      </c>
      <c r="G726" s="9"/>
    </row>
    <row r="727">
      <c r="A727" s="1" t="s">
        <v>1448</v>
      </c>
      <c r="B727" s="7" t="str">
        <f>IFERROR(__xludf.DUMMYFUNCTION("IF(C727=4,GOOGLETRANSLATE(A727, ""en"",""fil""), """")"),"Iyon ay isang tunay na programa ng gobyerno na hindi isang pangako o suhol tulad ng sinabi ng ibang kandidato tulad ni Binay na sinungaling.")</f>
        <v>Iyon ay isang tunay na programa ng gobyerno na hindi isang pangako o suhol tulad ng sinabi ng ibang kandidato tulad ni Binay na sinungaling.</v>
      </c>
      <c r="C727" s="2">
        <v>4.0</v>
      </c>
      <c r="D727" s="10" t="s">
        <v>1449</v>
      </c>
      <c r="F727" s="2">
        <v>1.0</v>
      </c>
      <c r="G727" s="9"/>
    </row>
    <row r="728">
      <c r="A728" s="1" t="s">
        <v>1450</v>
      </c>
      <c r="B728" s="7" t="str">
        <f>IFERROR(__xludf.DUMMYFUNCTION("IF(C728=4,GOOGLETRANSLATE(A728, ""en"",""fil""), """")"),"Nganung Same2 Rjod Ug Vote Si Poe Ug Mar Roxas Hmmm Pls Ayaw Pls Dont Hayaan ang mga Cheaters na Manalo https://t.co/epafjbs1f0")</f>
        <v>Nganung Same2 Rjod Ug Vote Si Poe Ug Mar Roxas Hmmm Pls Ayaw Pls Dont Hayaan ang mga Cheaters na Manalo https://t.co/epafjbs1f0</v>
      </c>
      <c r="C728" s="2">
        <v>4.0</v>
      </c>
      <c r="D728" s="10" t="s">
        <v>1451</v>
      </c>
      <c r="F728" s="2">
        <v>1.0</v>
      </c>
      <c r="G728" s="9"/>
    </row>
    <row r="729">
      <c r="A729" s="1" t="s">
        <v>1452</v>
      </c>
      <c r="B729" s="7" t="str">
        <f>IFERROR(__xludf.DUMMYFUNCTION("IF(C729=4,GOOGLETRANSLATE(A729, ""en"",""fil""), """")"),"Sa ilalim ng sulyap ng mga ilaw sa entablado, sinabi ni Binay sa mga residente ng Bauan tungkol sa kanyang kwento ng basahan-sa-rich. #Phvote https://t.co/fa7jopqabl")</f>
        <v>Sa ilalim ng sulyap ng mga ilaw sa entablado, sinabi ni Binay sa mga residente ng Bauan tungkol sa kanyang kwento ng basahan-sa-rich. #Phvote https://t.co/fa7jopqabl</v>
      </c>
      <c r="C729" s="2">
        <v>4.0</v>
      </c>
      <c r="D729" s="10" t="s">
        <v>1453</v>
      </c>
      <c r="F729" s="2">
        <v>0.0</v>
      </c>
      <c r="G729" s="9"/>
    </row>
    <row r="730">
      <c r="A730" s="1" t="s">
        <v>1454</v>
      </c>
      <c r="B730" s="7" t="str">
        <f>IFERROR(__xludf.DUMMYFUNCTION("IF(C730=4,GOOGLETRANSLATE(A730, ""en"",""fil""), """")"),"Nanalo si Binay bilang pangulo ng Pilipinas.")</f>
        <v>Nanalo si Binay bilang pangulo ng Pilipinas.</v>
      </c>
      <c r="C730" s="2">
        <v>4.0</v>
      </c>
      <c r="D730" s="10" t="s">
        <v>1455</v>
      </c>
      <c r="G730" s="9"/>
    </row>
    <row r="731">
      <c r="A731" s="1" t="s">
        <v>1456</v>
      </c>
      <c r="B731" s="7" t="str">
        <f>IFERROR(__xludf.DUMMYFUNCTION("IF(C731=4,GOOGLETRANSLATE(A731, ""en"",""fil""), """")"),"#Shorthorrorstory")</f>
        <v>#Shorthorrorstory</v>
      </c>
      <c r="C731" s="2">
        <v>4.0</v>
      </c>
      <c r="D731" s="10" t="s">
        <v>1457</v>
      </c>
      <c r="F731" s="2">
        <v>1.0</v>
      </c>
      <c r="G731" s="9"/>
    </row>
    <row r="732">
      <c r="A732" s="1" t="s">
        <v>1458</v>
      </c>
      <c r="B732" s="7" t="str">
        <f>IFERROR(__xludf.DUMMYFUNCTION("IF(C732=4,GOOGLETRANSLATE(A732, ""en"",""fil""), """")"),"Binay o Poe? Hindi lang Duterte. #voteextrawisely #halalan2016")</f>
        <v>Binay o Poe? Hindi lang Duterte. #voteextrawisely #halalan2016</v>
      </c>
      <c r="C732" s="2">
        <v>4.0</v>
      </c>
      <c r="D732" s="10" t="s">
        <v>1459</v>
      </c>
      <c r="F732" s="2">
        <v>0.0</v>
      </c>
      <c r="G732" s="9"/>
    </row>
    <row r="733">
      <c r="A733" s="1" t="s">
        <v>1460</v>
      </c>
      <c r="B733" s="7" t="str">
        <f>IFERROR(__xludf.DUMMYFUNCTION("IF(C733=4,GOOGLETRANSLATE(A733, ""en"",""fil""), """")"),"Pinag -uusapan ng VP Binay ang tungkol sa kanyang mga platform dito sa Cavite City, isang lugar w/higit sa 1.84m na nakarehistrong botante @bworldph https://t.co/TehbMboaxp")</f>
        <v>Pinag -uusapan ng VP Binay ang tungkol sa kanyang mga platform dito sa Cavite City, isang lugar w/higit sa 1.84m na nakarehistrong botante @bworldph https://t.co/TehbMboaxp</v>
      </c>
      <c r="C733" s="2">
        <v>4.0</v>
      </c>
      <c r="D733" s="10" t="s">
        <v>1461</v>
      </c>
      <c r="F733" s="2">
        <v>0.0</v>
      </c>
      <c r="G733" s="9"/>
    </row>
    <row r="734">
      <c r="A734" s="1" t="s">
        <v>1462</v>
      </c>
      <c r="B734" s="7" t="str">
        <f>IFERROR(__xludf.DUMMYFUNCTION("IF(C734=4,GOOGLETRANSLATE(A734, ""en"",""fil""), """")"),"Kumuha ng isang shot tuwing oras:")</f>
        <v>Kumuha ng isang shot tuwing oras:</v>
      </c>
      <c r="C734" s="2">
        <v>4.0</v>
      </c>
      <c r="D734" s="10" t="s">
        <v>1463</v>
      </c>
      <c r="G734" s="9"/>
    </row>
    <row r="735">
      <c r="A735" s="1" t="s">
        <v>1464</v>
      </c>
      <c r="B735" s="7" t="str">
        <f>IFERROR(__xludf.DUMMYFUNCTION("IF(C735=4,GOOGLETRANSLATE(A735, ""en"",""fil""), """")"),"Sinubukan ni Duterte na maging nakakatawa")</f>
        <v>Sinubukan ni Duterte na maging nakakatawa</v>
      </c>
      <c r="C735" s="2">
        <v>4.0</v>
      </c>
      <c r="D735" s="10" t="s">
        <v>1465</v>
      </c>
      <c r="G735" s="9"/>
    </row>
    <row r="736">
      <c r="A736" s="1" t="s">
        <v>1466</v>
      </c>
      <c r="B736" s="7" t="str">
        <f>IFERROR(__xludf.DUMMYFUNCTION("IF(C736=4,GOOGLETRANSLATE(A736, ""en"",""fil""), """")"),"Binanggit ni Poe ang kanyang ama")</f>
        <v>Binanggit ni Poe ang kanyang ama</v>
      </c>
      <c r="C736" s="2">
        <v>4.0</v>
      </c>
      <c r="D736" s="10" t="s">
        <v>1467</v>
      </c>
      <c r="G736" s="9"/>
    </row>
    <row r="737">
      <c r="A737" s="1" t="s">
        <v>1468</v>
      </c>
      <c r="B737" s="7" t="str">
        <f>IFERROR(__xludf.DUMMYFUNCTION("IF(C737=4,GOOGLETRANSLATE(A737, ""en"",""fil""), """")"),"Sinabi ni Binay na bullshit")</f>
        <v>Sinabi ni Binay na bullshit</v>
      </c>
      <c r="C737" s="2">
        <v>4.0</v>
      </c>
      <c r="D737" s="10" t="s">
        <v>1469</v>
      </c>
      <c r="F737" s="2">
        <v>1.0</v>
      </c>
      <c r="G737" s="9"/>
    </row>
    <row r="738">
      <c r="A738" s="1" t="s">
        <v>1470</v>
      </c>
      <c r="B738" s="7" t="str">
        <f>IFERROR(__xludf.DUMMYFUNCTION("IF(C738=4,GOOGLETRANSLATE(A738, ""en"",""fil""), """")"),"Binay: Hindi naubos ang lahat ng paraan upang mai -save ang buhay ng buhay ng Zapanta https://t.co/adg01uelpc")</f>
        <v>Binay: Hindi naubos ang lahat ng paraan upang mai -save ang buhay ng buhay ng Zapanta https://t.co/adg01uelpc</v>
      </c>
      <c r="C738" s="2">
        <v>4.0</v>
      </c>
      <c r="D738" s="10" t="s">
        <v>1471</v>
      </c>
      <c r="G738" s="9"/>
    </row>
    <row r="739">
      <c r="A739" s="1" t="s">
        <v>1472</v>
      </c>
      <c r="B739" s="7" t="str">
        <f>IFERROR(__xludf.DUMMYFUNCTION("IF(C739=4,GOOGLETRANSLATE(A739, ""en"",""fil""), """")"),"Tingnan: 'Binay' Sign Ala Hollywood Rises sa Banaue Rice Terraces https://t.co/uibkt4dzku https://t.co/5juvuah466")</f>
        <v>Tingnan: 'Binay' Sign Ala Hollywood Rises sa Banaue Rice Terraces https://t.co/uibkt4dzku https://t.co/5juvuah466</v>
      </c>
      <c r="C739" s="2">
        <v>4.0</v>
      </c>
      <c r="D739" s="10" t="s">
        <v>1473</v>
      </c>
      <c r="F739" s="2">
        <v>0.0</v>
      </c>
      <c r="G739" s="9"/>
    </row>
    <row r="740">
      <c r="A740" s="1" t="s">
        <v>1474</v>
      </c>
      <c r="B740" s="7" t="str">
        <f>IFERROR(__xludf.DUMMYFUNCTION("IF(C740=4,GOOGLETRANSLATE(A740, ""en"",""fil""), """")"),"Ang mga baller na ito ay sumuko sa amin ng mga tagasuporta ng Duterte na nagpasya na lumipat sa Mar Roxas. ?? https://t.co/r5xhkb8jbr")</f>
        <v>Ang mga baller na ito ay sumuko sa amin ng mga tagasuporta ng Duterte na nagpasya na lumipat sa Mar Roxas. ?? https://t.co/r5xhkb8jbr</v>
      </c>
      <c r="C740" s="2">
        <v>4.0</v>
      </c>
      <c r="D740" s="10" t="s">
        <v>1475</v>
      </c>
      <c r="F740" s="2">
        <v>0.0</v>
      </c>
      <c r="G740" s="9"/>
    </row>
    <row r="741">
      <c r="A741" s="1" t="s">
        <v>1476</v>
      </c>
      <c r="B741" s="7" t="str">
        <f>IFERROR(__xludf.DUMMYFUNCTION("IF(C741=4,GOOGLETRANSLATE(A741, ""en"",""fil""), """")"),"Nagtataka lang ako kung bakit Mar &amp; amp; Ang mga trillanes ay gumagawa ng mga desperadong gumagalaw? Tila natatakot sila sa isang bagay na hindi natin alam")</f>
        <v>Nagtataka lang ako kung bakit Mar &amp; amp; Ang mga trillanes ay gumagawa ng mga desperadong gumagalaw? Tila natatakot sila sa isang bagay na hindi natin alam</v>
      </c>
      <c r="C741" s="2">
        <v>4.0</v>
      </c>
      <c r="D741" s="10" t="s">
        <v>1477</v>
      </c>
      <c r="G741" s="9"/>
    </row>
    <row r="742">
      <c r="A742" s="1" t="s">
        <v>1478</v>
      </c>
      <c r="B742" s="7" t="str">
        <f>IFERROR(__xludf.DUMMYFUNCTION("IF(C742=4,GOOGLETRANSLATE(A742, ""en"",""fil""), """")"),"#Onlybinaynangabakilocos")</f>
        <v>#Onlybinaynangabakilocos</v>
      </c>
      <c r="C742" s="2">
        <v>4.0</v>
      </c>
      <c r="D742" s="10" t="s">
        <v>1479</v>
      </c>
      <c r="F742" s="2">
        <v>0.0</v>
      </c>
      <c r="G742" s="9"/>
    </row>
    <row r="743">
      <c r="A743" s="1" t="s">
        <v>1480</v>
      </c>
      <c r="B743" s="7" t="str">
        <f>IFERROR(__xludf.DUMMYFUNCTION("IF(C743=4,GOOGLETRANSLATE(A743, ""en"",""fil""), """")"),"Memo kay Mar Roxas: Patuloy na umakyat si Binay, bumalik sa pangingibabaw noong nakaraang taon lahat ng epektibong advertising https://t.co/tplixcairw")</f>
        <v>Memo kay Mar Roxas: Patuloy na umakyat si Binay, bumalik sa pangingibabaw noong nakaraang taon lahat ng epektibong advertising https://t.co/tplixcairw</v>
      </c>
      <c r="C743" s="2">
        <v>4.0</v>
      </c>
      <c r="D743" s="10" t="s">
        <v>1481</v>
      </c>
      <c r="F743" s="2">
        <v>0.0</v>
      </c>
      <c r="G743" s="9"/>
    </row>
    <row r="744">
      <c r="A744" s="1" t="s">
        <v>1482</v>
      </c>
      <c r="B744" s="7" t="str">
        <f>IFERROR(__xludf.DUMMYFUNCTION("IF(C744=4,GOOGLETRANSLATE(A744, ""en"",""fil""), """")"),"Napunit kung ito ay mabuti o masamang balita. Parehong Miriam &amp; amp; Tumatakbo si Duterte sa gayon paghahati ng mga matalinong boto. #Duterte2016")</f>
        <v>Napunit kung ito ay mabuti o masamang balita. Parehong Miriam &amp; amp; Tumatakbo si Duterte sa gayon paghahati ng mga matalinong boto. #Duterte2016</v>
      </c>
      <c r="C744" s="2">
        <v>4.0</v>
      </c>
      <c r="D744" s="10" t="s">
        <v>1483</v>
      </c>
      <c r="F744" s="2">
        <v>0.0</v>
      </c>
      <c r="G744" s="9"/>
    </row>
    <row r="745">
      <c r="A745" s="1" t="s">
        <v>1484</v>
      </c>
      <c r="B745" s="7" t="str">
        <f>IFERROR(__xludf.DUMMYFUNCTION("IF(C745=4,GOOGLETRANSLATE(A745, ""en"",""fil""), """")"),"Binay lamang, ipinapalagay ang pamagat na VP ngunit hindi rin gumana bilang isang VP")</f>
        <v>Binay lamang, ipinapalagay ang pamagat na VP ngunit hindi rin gumana bilang isang VP</v>
      </c>
      <c r="C745" s="2">
        <v>4.0</v>
      </c>
      <c r="D745" s="10" t="s">
        <v>1485</v>
      </c>
      <c r="F745" s="2">
        <v>0.0</v>
      </c>
      <c r="G745" s="9"/>
    </row>
    <row r="746">
      <c r="A746" s="1" t="s">
        <v>1486</v>
      </c>
      <c r="B746" s="7" t="str">
        <f>IFERROR(__xludf.DUMMYFUNCTION("IF(C746=4,GOOGLETRANSLATE(A746, ""en"",""fil""), """")"),"#Selfie bago ang pagpupulong! Naghihintay para kay Jun-Jun Binay ... @ Talavera Sales Office https://t.co/gqesun6bik")</f>
        <v>#Selfie bago ang pagpupulong! Naghihintay para kay Jun-Jun Binay ... @ Talavera Sales Office https://t.co/gqesun6bik</v>
      </c>
      <c r="C746" s="2">
        <v>4.0</v>
      </c>
      <c r="D746" s="10" t="s">
        <v>1487</v>
      </c>
      <c r="F746" s="2">
        <v>0.0</v>
      </c>
      <c r="G746" s="9"/>
    </row>
    <row r="747">
      <c r="A747" s="1" t="s">
        <v>1488</v>
      </c>
      <c r="B747" s="7" t="str">
        <f>IFERROR(__xludf.DUMMYFUNCTION("IF(C747=4,GOOGLETRANSLATE(A747, ""en"",""fil""), """")"),"Hindi ko alam ngunit kinamumuhian ko lang sina Mar Roxas at Leni Robredo. Kaya tiwali. #AyawsadilaW ?? #DutertetillTheend")</f>
        <v>Hindi ko alam ngunit kinamumuhian ko lang sina Mar Roxas at Leni Robredo. Kaya tiwali. #AyawsadilaW ?? #DutertetillTheend</v>
      </c>
      <c r="C747" s="2">
        <v>4.0</v>
      </c>
      <c r="D747" s="10" t="s">
        <v>1489</v>
      </c>
      <c r="F747" s="2">
        <v>1.0</v>
      </c>
      <c r="G747" s="9"/>
    </row>
    <row r="748">
      <c r="A748" s="1" t="s">
        <v>1490</v>
      </c>
      <c r="B748" s="7" t="str">
        <f>IFERROR(__xludf.DUMMYFUNCTION("IF(C748=4,GOOGLETRANSLATE(A748, ""en"",""fil""), """")"),"@_wonderwall23: Mas gugustuhin kong magkaroon ng isang isyu ng pagkamamamayan sa halip na pandarambong at katiwalian. "" -Grace Poe ???? """)</f>
        <v>@_wonderwall23: Mas gugustuhin kong magkaroon ng isang isyu ng pagkamamamayan sa halip na pandarambong at katiwalian. " -Grace Poe ???? "</v>
      </c>
      <c r="C748" s="2">
        <v>4.0</v>
      </c>
      <c r="D748" s="10" t="s">
        <v>1491</v>
      </c>
      <c r="F748" s="2">
        <v>0.0</v>
      </c>
      <c r="G748" s="9"/>
    </row>
    <row r="749">
      <c r="A749" s="1" t="s">
        <v>1492</v>
      </c>
      <c r="B749" s="7" t="str">
        <f>IFERROR(__xludf.DUMMYFUNCTION("IF(C749=4,GOOGLETRANSLATE(A749, ""en"",""fil""), """")"),"Mar Roxas: Laglag-Bala hindi isang problema sa gobyerno ngunit ang responsibilidad ng mga pasahero: kandidato ng pangulo at ... https://t.co/ib6e9yxbcs")</f>
        <v>Mar Roxas: Laglag-Bala hindi isang problema sa gobyerno ngunit ang responsibilidad ng mga pasahero: kandidato ng pangulo at ... https://t.co/ib6e9yxbcs</v>
      </c>
      <c r="C749" s="2">
        <v>4.0</v>
      </c>
      <c r="D749" s="10" t="s">
        <v>1493</v>
      </c>
      <c r="F749" s="2">
        <v>0.0</v>
      </c>
      <c r="G749" s="9"/>
    </row>
    <row r="750">
      <c r="A750" s="1" t="s">
        <v>1494</v>
      </c>
      <c r="B750" s="7" t="str">
        <f>IFERROR(__xludf.DUMMYFUNCTION("IF(C750=4,GOOGLETRANSLATE(A750, ""en"",""fil""), """")"),"Inirerekomenda ng Ulat sa Subcomm Committee ang pag -file ng mga kaso ng pandarambong laban sa VP Binay na ipinakita sa Senate Plenary https://t.co/CB8HN5HTO0")</f>
        <v>Inirerekomenda ng Ulat sa Subcomm Committee ang pag -file ng mga kaso ng pandarambong laban sa VP Binay na ipinakita sa Senate Plenary https://t.co/CB8HN5HTO0</v>
      </c>
      <c r="C750" s="2">
        <v>4.0</v>
      </c>
      <c r="D750" s="10" t="s">
        <v>1495</v>
      </c>
      <c r="F750" s="2">
        <v>0.0</v>
      </c>
      <c r="G750" s="9"/>
    </row>
    <row r="751">
      <c r="A751" s="1" t="s">
        <v>1496</v>
      </c>
      <c r="B751" s="7" t="str">
        <f>IFERROR(__xludf.DUMMYFUNCTION("IF(C751=4,GOOGLETRANSLATE(A751, ""en"",""fil""), """")"),"Napeñas: Hindi ginagamit ako ni Binay https://t.co/vjlkrx2s39 https://t.co/v97vfqb4de")</f>
        <v>Napeñas: Hindi ginagamit ako ni Binay https://t.co/vjlkrx2s39 https://t.co/v97vfqb4de</v>
      </c>
      <c r="C751" s="2">
        <v>4.0</v>
      </c>
      <c r="D751" s="10" t="s">
        <v>1497</v>
      </c>
      <c r="F751" s="2">
        <v>0.0</v>
      </c>
      <c r="G751" s="9"/>
    </row>
    <row r="752">
      <c r="A752" s="1" t="s">
        <v>1498</v>
      </c>
      <c r="B752" s="7" t="str">
        <f>IFERROR(__xludf.DUMMYFUNCTION("IF(C752=4,GOOGLETRANSLATE(A752, ""en"",""fil""), """")"),"Hindi ako makapaniwala dito! Ang kumpanya ng Mar Roxas 'ay gumagamit ng Sajaegi ?? #Kpophalalan2016")</f>
        <v>Hindi ako makapaniwala dito! Ang kumpanya ng Mar Roxas 'ay gumagamit ng Sajaegi ?? #Kpophalalan2016</v>
      </c>
      <c r="C752" s="2">
        <v>4.0</v>
      </c>
      <c r="D752" s="10" t="s">
        <v>1499</v>
      </c>
      <c r="F752" s="2">
        <v>1.0</v>
      </c>
      <c r="G752" s="9"/>
    </row>
    <row r="753">
      <c r="A753" s="1" t="s">
        <v>1500</v>
      </c>
      <c r="B753" s="7" t="str">
        <f>IFERROR(__xludf.DUMMYFUNCTION("IF(C753=4,GOOGLETRANSLATE(A753, ""en"",""fil""), """")"),"Ang kanyang pal shot patay, si Binay ay nanumpa ng ilang malubhang crimefighting; Upang pangalanan ang Honasan Anti-Crime Czar https://t.co/6Syozud0fo https://t.co/amish7al3k")</f>
        <v>Ang kanyang pal shot patay, si Binay ay nanumpa ng ilang malubhang crimefighting; Upang pangalanan ang Honasan Anti-Crime Czar https://t.co/6Syozud0fo https://t.co/amish7al3k</v>
      </c>
      <c r="C753" s="2">
        <v>4.0</v>
      </c>
      <c r="D753" s="10" t="s">
        <v>1501</v>
      </c>
      <c r="F753" s="2">
        <v>0.0</v>
      </c>
      <c r="G753" s="9"/>
    </row>
    <row r="754">
      <c r="A754" s="1" t="s">
        <v>1502</v>
      </c>
      <c r="B754" s="7" t="str">
        <f>IFERROR(__xludf.DUMMYFUNCTION("IF(C754=4,GOOGLETRANSLATE(A754, ""en"",""fil""), """")"),"Nagtataka ako kung ano ang nasa isip ni Mar Roxas.")</f>
        <v>Nagtataka ako kung ano ang nasa isip ni Mar Roxas.</v>
      </c>
      <c r="C754" s="2">
        <v>4.0</v>
      </c>
      <c r="D754" s="10" t="s">
        <v>1503</v>
      </c>
      <c r="F754" s="2">
        <v>0.0</v>
      </c>
      <c r="G754" s="9"/>
    </row>
    <row r="755">
      <c r="A755" s="1" t="s">
        <v>1504</v>
      </c>
      <c r="B755" s="7" t="str">
        <f>IFERROR(__xludf.DUMMYFUNCTION("IF(C755=4,GOOGLETRANSLATE(A755, ""en"",""fil""), """")"),"Una Candidates: Abby Binay para sa Makati Mayor, Monique Lagdameo para sa Makati Vice-Mayor https://t.co/yfnug5qa11")</f>
        <v>Una Candidates: Abby Binay para sa Makati Mayor, Monique Lagdameo para sa Makati Vice-Mayor https://t.co/yfnug5qa11</v>
      </c>
      <c r="C755" s="2">
        <v>4.0</v>
      </c>
      <c r="D755" s="10" t="s">
        <v>1505</v>
      </c>
      <c r="F755" s="2">
        <v>0.0</v>
      </c>
      <c r="G755" s="9"/>
    </row>
    <row r="756">
      <c r="A756" s="1" t="s">
        <v>1506</v>
      </c>
      <c r="B756" s="7" t="str">
        <f>IFERROR(__xludf.DUMMYFUNCTION("IF(C756=4,GOOGLETRANSLATE(A756, ""en"",""fil""), """")"),"Hanapin kung sino ang nanguna sa @rx931 online poll.
Tinalo ni Mar Roxas sina Binay, Poe, at Duterte.
https://t.co/jkoyhssphx https://t.co/7xl80j1wfa")</f>
        <v>Hanapin kung sino ang nanguna sa @rx931 online poll.
Tinalo ni Mar Roxas sina Binay, Poe, at Duterte.
https://t.co/jkoyhssphx https://t.co/7xl80j1wfa</v>
      </c>
      <c r="C756" s="2">
        <v>4.0</v>
      </c>
      <c r="D756" s="10" t="s">
        <v>1507</v>
      </c>
      <c r="F756" s="2">
        <v>0.0</v>
      </c>
      <c r="G756" s="9"/>
    </row>
    <row r="757">
      <c r="A757" s="1" t="s">
        <v>1508</v>
      </c>
      <c r="B757" s="7" t="str">
        <f>IFERROR(__xludf.DUMMYFUNCTION("IF(C757=4,GOOGLETRANSLATE(A757, ""en"",""fil""), """")"),"Ang protesta ng mga tagasuporta ni Grace Poe; sabi ng 500 peso insentibo na dumalo sa mga rally na hindi ibinigay -... https://t.co/yo7azefrrs")</f>
        <v>Ang protesta ng mga tagasuporta ni Grace Poe; sabi ng 500 peso insentibo na dumalo sa mga rally na hindi ibinigay -... https://t.co/yo7azefrrs</v>
      </c>
      <c r="C757" s="2">
        <v>4.0</v>
      </c>
      <c r="D757" s="10" t="s">
        <v>1509</v>
      </c>
      <c r="F757" s="2">
        <v>0.0</v>
      </c>
      <c r="G757" s="9"/>
    </row>
    <row r="758">
      <c r="A758" s="1" t="s">
        <v>1510</v>
      </c>
      <c r="B758" s="7" t="str">
        <f>IFERROR(__xludf.DUMMYFUNCTION("IF(C758=4,GOOGLETRANSLATE(A758, ""en"",""fil""), """")"),"VP Binay: Mga kontribusyon, hindi badyet ng OVP, pinondohan ng mga ad sa TV https://t.co/u8fdwrbzwm | Via GMA News")</f>
        <v>VP Binay: Mga kontribusyon, hindi badyet ng OVP, pinondohan ng mga ad sa TV https://t.co/u8fdwrbzwm | Via GMA News</v>
      </c>
      <c r="C758" s="2">
        <v>4.0</v>
      </c>
      <c r="D758" s="10" t="s">
        <v>1511</v>
      </c>
      <c r="F758" s="2">
        <v>0.0</v>
      </c>
      <c r="G758" s="9"/>
    </row>
    <row r="759">
      <c r="A759" s="1" t="s">
        <v>1512</v>
      </c>
      <c r="B759" s="7" t="str">
        <f>IFERROR(__xludf.DUMMYFUNCTION("IF(C759=4,GOOGLETRANSLATE(A759, ""en"",""fil""), """")"),"Gusto talaga nilang mawala ang kanilang integridad. Ito ay malinaw na bahagi ng dilaw ... https://t.co/kljtt9tjhs")</f>
        <v>Gusto talaga nilang mawala ang kanilang integridad. Ito ay malinaw na bahagi ng dilaw ... https://t.co/kljtt9tjhs</v>
      </c>
      <c r="C759" s="2">
        <v>4.0</v>
      </c>
      <c r="D759" s="10" t="s">
        <v>1513</v>
      </c>
      <c r="F759" s="2">
        <v>1.0</v>
      </c>
      <c r="G759" s="9"/>
    </row>
    <row r="760">
      <c r="A760" s="1" t="s">
        <v>1514</v>
      </c>
      <c r="B760" s="7" t="str">
        <f>IFERROR(__xludf.DUMMYFUNCTION("IF(C760=4,GOOGLETRANSLATE(A760, ""en"",""fil""), """")"),"@AbscBnnews Mar Roxas ay hari ng pagtanggi, at ang kanyang partido ay bumibili?")</f>
        <v>@AbscBnnews Mar Roxas ay hari ng pagtanggi, at ang kanyang partido ay bumibili?</v>
      </c>
      <c r="C760" s="2">
        <v>4.0</v>
      </c>
      <c r="D760" s="10" t="s">
        <v>1515</v>
      </c>
      <c r="F760" s="2">
        <v>1.0</v>
      </c>
      <c r="G760" s="9"/>
    </row>
    <row r="761">
      <c r="A761" s="1" t="s">
        <v>1516</v>
      </c>
      <c r="B761" s="7" t="str">
        <f>IFERROR(__xludf.DUMMYFUNCTION("IF(C761=4,GOOGLETRANSLATE(A761, ""en"",""fil""), """")"),"Bumoto ako ng Roxas #Halalan2016 Mar Daang Matuwid Roro Rising Paumanhin ngunit nakikipaglaban si Roxas. Hindi mo lang alam, nakikipaglaban siya para sa demokrasya.")</f>
        <v>Bumoto ako ng Roxas #Halalan2016 Mar Daang Matuwid Roro Rising Paumanhin ngunit nakikipaglaban si Roxas. Hindi mo lang alam, nakikipaglaban siya para sa demokrasya.</v>
      </c>
      <c r="C761" s="2">
        <v>4.0</v>
      </c>
      <c r="D761" s="10" t="s">
        <v>1517</v>
      </c>
      <c r="F761" s="2">
        <v>0.0</v>
      </c>
      <c r="G761" s="9"/>
    </row>
    <row r="762">
      <c r="A762" s="1" t="s">
        <v>1518</v>
      </c>
      <c r="B762" s="7" t="str">
        <f>IFERROR(__xludf.DUMMYFUNCTION("IF(C762=4,GOOGLETRANSLATE(A762, ""en"",""fil""), """")"),"Ang isyu sa halalan na pinagbibidahan ng #alessandraderossi at feat. #Roxas, #poe, #duterte, #binay, #robredo, #marcos at higit pa https://t.co/tvkoxjuy1m")</f>
        <v>Ang isyu sa halalan na pinagbibidahan ng #alessandraderossi at feat. #Roxas, #poe, #duterte, #binay, #robredo, #marcos at higit pa https://t.co/tvkoxjuy1m</v>
      </c>
      <c r="C762" s="2">
        <v>4.0</v>
      </c>
      <c r="D762" s="10" t="s">
        <v>1519</v>
      </c>
      <c r="F762" s="2">
        <v>0.0</v>
      </c>
      <c r="G762" s="9"/>
    </row>
    <row r="763">
      <c r="A763" s="1" t="s">
        <v>1520</v>
      </c>
      <c r="B763" s="7" t="str">
        <f>IFERROR(__xludf.DUMMYFUNCTION("IF(C763=4,GOOGLETRANSLATE(A763, ""en"",""fil""), """")"),"Ang #Duterte ay hindi. 1 Sa ""Binay-Country"" Navotas hanggang 9:44 PM:
Duterte (31712), Binay (30435), Poe (16634), Roxas (6097) | @jodiagoncillo")</f>
        <v>Ang #Duterte ay hindi. 1 Sa "Binay-Country" Navotas hanggang 9:44 PM:
Duterte (31712), Binay (30435), Poe (16634), Roxas (6097) | @jodiagoncillo</v>
      </c>
      <c r="C763" s="2">
        <v>4.0</v>
      </c>
      <c r="D763" s="10" t="s">
        <v>1521</v>
      </c>
      <c r="F763" s="2">
        <v>0.0</v>
      </c>
      <c r="G763" s="9"/>
    </row>
    <row r="764">
      <c r="A764" s="1" t="s">
        <v>1522</v>
      </c>
      <c r="B764" s="7" t="str">
        <f>IFERROR(__xludf.DUMMYFUNCTION("IF(C764=4,GOOGLETRANSLATE(A764, ""en"",""fil""), """")"),"TEVES: Ang platform ni Binay ay upang magpatuloy ng mas mataas na paglago ng ekonomiya; binibigyang diin din ang inclusive na paglago. https://t.co/2zo6r3jnlm")</f>
        <v>TEVES: Ang platform ni Binay ay upang magpatuloy ng mas mataas na paglago ng ekonomiya; binibigyang diin din ang inclusive na paglago. https://t.co/2zo6r3jnlm</v>
      </c>
      <c r="C764" s="2">
        <v>4.0</v>
      </c>
      <c r="D764" s="10" t="s">
        <v>1523</v>
      </c>
      <c r="F764" s="2">
        <v>0.0</v>
      </c>
      <c r="G764" s="9"/>
    </row>
    <row r="765">
      <c r="A765" s="1" t="s">
        <v>1524</v>
      </c>
      <c r="B765" s="7" t="str">
        <f>IFERROR(__xludf.DUMMYFUNCTION("IF(C765=4,GOOGLETRANSLATE(A765, ""en"",""fil""), """")"),"Hindi ko man lang maligo kung ang pagkapangulo ni Duterte ay isasara ang ABSCBN pinakamasamang istasyon. Nais kong may sakit para sa moneygrubber na ito. Nakakahiya")</f>
        <v>Hindi ko man lang maligo kung ang pagkapangulo ni Duterte ay isasara ang ABSCBN pinakamasamang istasyon. Nais kong may sakit para sa moneygrubber na ito. Nakakahiya</v>
      </c>
      <c r="C765" s="2">
        <v>4.0</v>
      </c>
      <c r="D765" s="10" t="s">
        <v>1525</v>
      </c>
      <c r="F765" s="2">
        <v>1.0</v>
      </c>
      <c r="G765" s="9"/>
    </row>
    <row r="766">
      <c r="A766" s="1" t="s">
        <v>1526</v>
      </c>
      <c r="B766" s="7" t="str">
        <f>IFERROR(__xludf.DUMMYFUNCTION("IF(C766=4,GOOGLETRANSLATE(A766, ""en"",""fil""), """")"),"Ang tunay na kulay ni Binay na nakikita sa debate kahapon #Pilipinasdebates2016")</f>
        <v>Ang tunay na kulay ni Binay na nakikita sa debate kahapon #Pilipinasdebates2016</v>
      </c>
      <c r="C766" s="2">
        <v>4.0</v>
      </c>
      <c r="D766" s="10" t="s">
        <v>1527</v>
      </c>
      <c r="F766" s="2">
        <v>0.0</v>
      </c>
      <c r="G766" s="9"/>
    </row>
    <row r="767">
      <c r="A767" s="1" t="s">
        <v>1528</v>
      </c>
      <c r="B767" s="7" t="str">
        <f>IFERROR(__xludf.DUMMYFUNCTION("IF(C767=4,GOOGLETRANSLATE(A767, ""en"",""fil""), """")"),"Ang komersyal na ito ng binay ay isang basurahan. Maaari bang itapon ito? ????")</f>
        <v>Ang komersyal na ito ng binay ay isang basurahan. Maaari bang itapon ito? ????</v>
      </c>
      <c r="C767" s="2">
        <v>4.0</v>
      </c>
      <c r="D767" s="10" t="s">
        <v>1529</v>
      </c>
      <c r="F767" s="2">
        <v>1.0</v>
      </c>
      <c r="G767" s="9"/>
    </row>
    <row r="768">
      <c r="A768" s="1" t="s">
        <v>1530</v>
      </c>
      <c r="B768" s="7" t="str">
        <f>IFERROR(__xludf.DUMMYFUNCTION("IF(C768=4,GOOGLETRANSLATE(A768, ""en"",""fil""), """")"),"Debate ba ito o unang pakikipag -isa? Nakatingin ako sa u #GracePoe #PilipinasDebates2016")</f>
        <v>Debate ba ito o unang pakikipag -isa? Nakatingin ako sa u #GracePoe #PilipinasDebates2016</v>
      </c>
      <c r="C768" s="2">
        <v>4.0</v>
      </c>
      <c r="D768" s="10" t="s">
        <v>1531</v>
      </c>
      <c r="F768" s="2">
        <v>0.0</v>
      </c>
      <c r="G768" s="9"/>
    </row>
    <row r="769">
      <c r="A769" s="1" t="s">
        <v>1532</v>
      </c>
      <c r="B769" s="7" t="str">
        <f>IFERROR(__xludf.DUMMYFUNCTION("IF(C769=4,GOOGLETRANSLATE(A769, ""en"",""fil""), """")"),"Bise Presidente Binay, iba pang mga personalidad na umaalis sa Welfareville Compound sa Mandulong City. @PhilipPinestar #BilangPilipino")</f>
        <v>Bise Presidente Binay, iba pang mga personalidad na umaalis sa Welfareville Compound sa Mandulong City. @PhilipPinestar #BilangPilipino</v>
      </c>
      <c r="C769" s="2">
        <v>4.0</v>
      </c>
      <c r="D769" s="10" t="s">
        <v>1533</v>
      </c>
      <c r="F769" s="2">
        <v>0.0</v>
      </c>
      <c r="G769" s="9"/>
    </row>
    <row r="770">
      <c r="A770" s="1" t="s">
        <v>1534</v>
      </c>
      <c r="B770" s="7" t="str">
        <f>IFERROR(__xludf.DUMMYFUNCTION("IF(C770=4,GOOGLETRANSLATE(A770, ""en"",""fil""), """")"),"Rt @hecklerforever: ??: ngayon ay b'day ni Vp Binay. Maligayang Kaarawan VP! - Narito ang nangungunang 10 mga mensahe na natanggap ni VP Binay sa kanyang bday- https ...")</f>
        <v>Rt @hecklerforever: ??: ngayon ay b'day ni Vp Binay. Maligayang Kaarawan VP! - Narito ang nangungunang 10 mga mensahe na natanggap ni VP Binay sa kanyang bday- https ...</v>
      </c>
      <c r="C770" s="2">
        <v>4.0</v>
      </c>
      <c r="D770" s="10" t="s">
        <v>1535</v>
      </c>
      <c r="F770" s="2">
        <v>0.0</v>
      </c>
      <c r="G770" s="9"/>
    </row>
    <row r="771">
      <c r="A771" s="1" t="s">
        <v>1536</v>
      </c>
      <c r="B771" s="7" t="str">
        <f>IFERROR(__xludf.DUMMYFUNCTION("IF(C771=4,GOOGLETRANSLATE(A771, ""en"",""fil""), """")"),"Jej Binay sa da Haus lol #waterfrontboi")</f>
        <v>Jej Binay sa da Haus lol #waterfrontboi</v>
      </c>
      <c r="C771" s="2">
        <v>4.0</v>
      </c>
      <c r="D771" s="10" t="s">
        <v>1537</v>
      </c>
      <c r="F771" s="2">
        <v>0.0</v>
      </c>
      <c r="G771" s="9"/>
    </row>
    <row r="772">
      <c r="A772" s="1" t="s">
        <v>1538</v>
      </c>
      <c r="B772" s="7" t="str">
        <f>IFERROR(__xludf.DUMMYFUNCTION("IF(C772=4,GOOGLETRANSLATE(A772, ""en"",""fil""), """")"),"Ang katotohanan na pinag -uusapan pa natin ang posibilidad ng isang binay, marcos, ang administrasyong Duterte ay nakakatakot.")</f>
        <v>Ang katotohanan na pinag -uusapan pa natin ang posibilidad ng isang binay, marcos, ang administrasyong Duterte ay nakakatakot.</v>
      </c>
      <c r="C772" s="2">
        <v>4.0</v>
      </c>
      <c r="D772" s="10" t="s">
        <v>1539</v>
      </c>
      <c r="F772" s="2">
        <v>1.0</v>
      </c>
      <c r="G772" s="9"/>
    </row>
    <row r="773">
      <c r="A773" s="1" t="s">
        <v>1540</v>
      </c>
      <c r="B773" s="7" t="str">
        <f>IFERROR(__xludf.DUMMYFUNCTION("IF(C773=4,GOOGLETRANSLATE(A773, ""en"",""fil""), """")"),"@lourddv usap tayo? Magiging mapait na dilma tea? Raw 2 dahon at amp; Isang usbong para sa #Maroxas. Chew Well &amp; amp; Pagkatapos ay lunukin nang husto. Ang #Grace ay hindi magtatapos.")</f>
        <v>@lourddv usap tayo? Magiging mapait na dilma tea? Raw 2 dahon at amp; Isang usbong para sa #Maroxas. Chew Well &amp; amp; Pagkatapos ay lunukin nang husto. Ang #Grace ay hindi magtatapos.</v>
      </c>
      <c r="C773" s="2">
        <v>4.0</v>
      </c>
      <c r="D773" s="10" t="s">
        <v>1541</v>
      </c>
      <c r="F773" s="2">
        <v>0.0</v>
      </c>
      <c r="G773" s="9"/>
    </row>
    <row r="774">
      <c r="A774" s="1" t="s">
        <v>1542</v>
      </c>
      <c r="B774" s="7" t="str">
        <f>IFERROR(__xludf.DUMMYFUNCTION("IF(C774=4,GOOGLETRANSLATE(A774, ""en"",""fil""), """")"),"""Trending Philippines 08:49 AM PHT""
6. #roxasrobredo
7. Otwol pagkabigo
8. Power Vote para kay Meng
9. Marnella Roromance")</f>
        <v>"Trending Philippines 08:49 AM PHT"
6. #roxasrobredo
7. Otwol pagkabigo
8. Power Vote para kay Meng
9. Marnella Roromance</v>
      </c>
      <c r="C774" s="2">
        <v>4.0</v>
      </c>
      <c r="D774" s="10" t="s">
        <v>1543</v>
      </c>
      <c r="F774" s="2">
        <v>0.0</v>
      </c>
      <c r="G774" s="9"/>
    </row>
    <row r="775">
      <c r="A775" s="1" t="s">
        <v>1544</v>
      </c>
      <c r="B775" s="7" t="str">
        <f>IFERROR(__xludf.DUMMYFUNCTION("IF(C775=4,GOOGLETRANSLATE(A775, ""en"",""fil""), """")"),"Kung sinabi ni Mar Roxas na hindi siya pinapaboran ang kasal na parehong kasarian at diborsyo, hindi ako pabor sa pagboto para kay Mar Roxas.")</f>
        <v>Kung sinabi ni Mar Roxas na hindi siya pinapaboran ang kasal na parehong kasarian at diborsyo, hindi ako pabor sa pagboto para kay Mar Roxas.</v>
      </c>
      <c r="C775" s="2">
        <v>4.0</v>
      </c>
      <c r="D775" s="10" t="s">
        <v>1545</v>
      </c>
      <c r="F775" s="2">
        <v>0.0</v>
      </c>
      <c r="G775" s="9"/>
    </row>
    <row r="776">
      <c r="A776" s="1" t="s">
        <v>1546</v>
      </c>
      <c r="B776" s="7" t="str">
        <f>IFERROR(__xludf.DUMMYFUNCTION("IF(C776=4,GOOGLETRANSLATE(A776, ""en"",""fil""), """")"),"#Marroxas pH presd'l mga kandidato #halalan2016 @phvote @abscbnnews huwag gumamit ng mga bata ur isang insulto 2 bantay bata #du30 https://t.co/jokoavrqzl")</f>
        <v>#Marroxas pH presd'l mga kandidato #halalan2016 @phvote @abscbnnews huwag gumamit ng mga bata ur isang insulto 2 bantay bata #du30 https://t.co/jokoavrqzl</v>
      </c>
      <c r="C776" s="2">
        <v>4.0</v>
      </c>
      <c r="D776" s="10" t="s">
        <v>1547</v>
      </c>
      <c r="F776" s="2">
        <v>1.0</v>
      </c>
      <c r="G776" s="9"/>
    </row>
    <row r="777">
      <c r="A777" s="1" t="s">
        <v>1548</v>
      </c>
      <c r="B777" s="7" t="str">
        <f>IFERROR(__xludf.DUMMYFUNCTION("IF(C777=4,GOOGLETRANSLATE(A777, ""en"",""fil""), """")"),"Santiago - Mahina kalusugan, tandem sa BBM; Poe -inexperienced; Duterte - walang diplomasya; Binay - katiwalian; Roxas - walang kakayahan (DOTC)")</f>
        <v>Santiago - Mahina kalusugan, tandem sa BBM; Poe -inexperienced; Duterte - walang diplomasya; Binay - katiwalian; Roxas - walang kakayahan (DOTC)</v>
      </c>
      <c r="C777" s="2">
        <v>4.0</v>
      </c>
      <c r="D777" s="10" t="s">
        <v>1549</v>
      </c>
      <c r="F777" s="2">
        <v>1.0</v>
      </c>
      <c r="G777" s="9"/>
    </row>
    <row r="778">
      <c r="A778" s="1" t="s">
        <v>1550</v>
      </c>
      <c r="B778" s="7" t="str">
        <f>IFERROR(__xludf.DUMMYFUNCTION("IF(C778=4,GOOGLETRANSLATE(A778, ""en"",""fil""), """")"),"Itinataguyod ng Korte Suprema ang desisyon ng CA sa kaso ni Junjun Binay - CNN https://t.co/hco9trsgc5")</f>
        <v>Itinataguyod ng Korte Suprema ang desisyon ng CA sa kaso ni Junjun Binay - CNN https://t.co/hco9trsgc5</v>
      </c>
      <c r="C778" s="2">
        <v>4.0</v>
      </c>
      <c r="D778" s="10" t="s">
        <v>1551</v>
      </c>
      <c r="F778" s="2">
        <v>0.0</v>
      </c>
      <c r="G778" s="9"/>
    </row>
    <row r="779">
      <c r="A779" s="1" t="s">
        <v>1552</v>
      </c>
      <c r="B779" s="7" t="str">
        <f>IFERROR(__xludf.DUMMYFUNCTION("IF(C779=4,GOOGLETRANSLATE(A779, ""en"",""fil""), """")"),"Kaya paano mangyayari ang binay endorsement? Pagtigil sa gitna ng laban? Hindi magulat kung gagawin mo. https://t.co/32z5jyhak3")</f>
        <v>Kaya paano mangyayari ang binay endorsement? Pagtigil sa gitna ng laban? Hindi magulat kung gagawin mo. https://t.co/32z5jyhak3</v>
      </c>
      <c r="C779" s="2">
        <v>4.0</v>
      </c>
      <c r="D779" s="10" t="s">
        <v>1553</v>
      </c>
      <c r="F779" s="2">
        <v>0.0</v>
      </c>
      <c r="G779" s="9"/>
    </row>
    <row r="780">
      <c r="A780" s="1" t="s">
        <v>1554</v>
      </c>
      <c r="B780" s="7" t="str">
        <f>IFERROR(__xludf.DUMMYFUNCTION("IF(C780=4,GOOGLETRANSLATE(A780, ""en"",""fil""), """")"),"Binay Eyes Suit kumpara sa Gov't Execs na nagsasabi sa mahihirap na ititigil niya ang cash doles https://t.co/iy7l4xk52z ""target ="" _blank ""&gt; https://t.co/iy7l4xk52z https://t.co/ Iy7l4xk52z ""target ="" _blank ""&gt; https://t.co/iy7l4xk52z https://t.co/"&amp;"i7fzbhxaxu")</f>
        <v>Binay Eyes Suit kumpara sa Gov't Execs na nagsasabi sa mahihirap na ititigil niya ang cash doles https://t.co/iy7l4xk52z "target =" _blank "&gt; https://t.co/iy7l4xk52z https://t.co/ Iy7l4xk52z "target =" _blank "&gt; https://t.co/iy7l4xk52z https://t.co/i7fzbhxaxu</v>
      </c>
      <c r="C780" s="2">
        <v>4.0</v>
      </c>
      <c r="D780" s="10" t="s">
        <v>1555</v>
      </c>
      <c r="F780" s="2">
        <v>0.0</v>
      </c>
      <c r="G780" s="9"/>
    </row>
    <row r="781">
      <c r="A781" s="1" t="s">
        <v>1556</v>
      </c>
      <c r="B781" s="7" t="str">
        <f>IFERROR(__xludf.DUMMYFUNCTION("IF(C781=4,GOOGLETRANSLATE(A781, ""en"",""fil""), """")"),"Tiyak, hindi Mar Roxas.")</f>
        <v>Tiyak, hindi Mar Roxas.</v>
      </c>
      <c r="C781" s="2">
        <v>4.0</v>
      </c>
      <c r="D781" s="10" t="s">
        <v>1557</v>
      </c>
      <c r="F781" s="2">
        <v>0.0</v>
      </c>
      <c r="G781" s="9"/>
    </row>
    <row r="782">
      <c r="A782" s="1" t="s">
        <v>1558</v>
      </c>
      <c r="B782" s="7" t="str">
        <f>IFERROR(__xludf.DUMMYFUNCTION("IF(C782=4,GOOGLETRANSLATE(A782, ""en"",""fil""), """")"),"Ang #POE2016 ay muling nagpapakita ng kanyang pag -aalala sa kabataan at nagbibigay ng pagpipilian na hindi paatras. #PilipinasDebates2016")</f>
        <v>Ang #POE2016 ay muling nagpapakita ng kanyang pag -aalala sa kabataan at nagbibigay ng pagpipilian na hindi paatras. #PilipinasDebates2016</v>
      </c>
      <c r="C782" s="2">
        <v>4.0</v>
      </c>
      <c r="D782" s="10" t="s">
        <v>1559</v>
      </c>
      <c r="F782" s="2">
        <v>0.0</v>
      </c>
      <c r="G782" s="9"/>
    </row>
    <row r="783">
      <c r="A783" s="1" t="s">
        <v>1560</v>
      </c>
      <c r="B783" s="7" t="str">
        <f>IFERROR(__xludf.DUMMYFUNCTION("IF(C783=4,GOOGLETRANSLATE(A783, ""en"",""fil""), """")"),"Sa totoo lang, tinatakot ako ni Mar Roxas. Nauubusan na siya ng mga plano. Masyadong sakim para sa kapangyarihan. Masyadong gutom na 4 na pagbabago na hindi niya nakuha. #DutertetillTheend")</f>
        <v>Sa totoo lang, tinatakot ako ni Mar Roxas. Nauubusan na siya ng mga plano. Masyadong sakim para sa kapangyarihan. Masyadong gutom na 4 na pagbabago na hindi niya nakuha. #DutertetillTheend</v>
      </c>
      <c r="C783" s="2">
        <v>4.0</v>
      </c>
      <c r="D783" s="10" t="s">
        <v>1561</v>
      </c>
      <c r="F783" s="2">
        <v>0.0</v>
      </c>
      <c r="G783" s="9"/>
    </row>
    <row r="784">
      <c r="A784" s="1" t="s">
        <v>1562</v>
      </c>
      <c r="B784" s="7" t="str">
        <f>IFERROR(__xludf.DUMMYFUNCTION("IF(C784=4,GOOGLETRANSLATE(A784, ""en"",""fil""), """")"),"Ang mga bagong post-Yolanda Mar Roxas na mga imahe ay sumisira sa aking puso. Nais mong malaman kung bakit? —... https://t.co/ugqzfvjacx")</f>
        <v>Ang mga bagong post-Yolanda Mar Roxas na mga imahe ay sumisira sa aking puso. Nais mong malaman kung bakit? —... https://t.co/ugqzfvjacx</v>
      </c>
      <c r="C784" s="2">
        <v>4.0</v>
      </c>
      <c r="D784" s="10" t="s">
        <v>1563</v>
      </c>
      <c r="F784" s="2">
        <v>0.0</v>
      </c>
      <c r="G784" s="9"/>
    </row>
    <row r="785">
      <c r="A785" s="1" t="s">
        <v>1564</v>
      </c>
      <c r="B785" s="7" t="str">
        <f>IFERROR(__xludf.DUMMYFUNCTION("IF(C785=4,GOOGLETRANSLATE(A785, ""en"",""fil""), """")"),"Ito ngayon ang mga Pilipino kumpara kay Mar Roxas. Ito ay isang magandang mapahamak na laban! #AyAWSADILAW")</f>
        <v>Ito ngayon ang mga Pilipino kumpara kay Mar Roxas. Ito ay isang magandang mapahamak na laban! #AyAWSADILAW</v>
      </c>
      <c r="C785" s="2">
        <v>4.0</v>
      </c>
      <c r="D785" s="10" t="s">
        <v>1565</v>
      </c>
      <c r="F785" s="2">
        <v>1.0</v>
      </c>
      <c r="G785" s="9"/>
    </row>
    <row r="786">
      <c r="A786" s="1" t="s">
        <v>1566</v>
      </c>
      <c r="B786" s="7" t="str">
        <f>IFERROR(__xludf.DUMMYFUNCTION("IF(C786=4,GOOGLETRANSLATE(A786, ""en"",""fil""), """")"),"RT @Chianilagan19: ""Tanging si Binay ang humipo sa aking balat"" dafuq ?????")</f>
        <v>RT @Chianilagan19: "Tanging si Binay ang humipo sa aking balat" dafuq ?????</v>
      </c>
      <c r="C786" s="2">
        <v>4.0</v>
      </c>
      <c r="D786" s="10" t="s">
        <v>1567</v>
      </c>
      <c r="F786" s="2">
        <v>1.0</v>
      </c>
      <c r="G786" s="9"/>
    </row>
    <row r="787">
      <c r="A787" s="1" t="s">
        <v>1568</v>
      </c>
      <c r="B787" s="7" t="str">
        <f>IFERROR(__xludf.DUMMYFUNCTION("IF(C787=4,GOOGLETRANSLATE(A787, ""en"",""fil""), """")"),"Rt @cocoy:.")</f>
        <v>Rt @cocoy:.</v>
      </c>
      <c r="C787" s="2">
        <v>4.0</v>
      </c>
      <c r="D787" s="10" t="s">
        <v>1569</v>
      </c>
      <c r="F787" s="2">
        <v>0.0</v>
      </c>
      <c r="G787" s="9"/>
    </row>
    <row r="788">
      <c r="A788" s="1" t="s">
        <v>1570</v>
      </c>
      <c r="B788" s="7" t="str">
        <f>IFERROR(__xludf.DUMMYFUNCTION("IF(C788=4,GOOGLETRANSLATE(A788, ""en"",""fil""), """")"),"UST: Si Binay ay walang talaan ng isang degree sa unibersidad https://t.co/h9oif44kyf… #duterte #dutertecayetano https://t.co/zz4irllz8f")</f>
        <v>UST: Si Binay ay walang talaan ng isang degree sa unibersidad https://t.co/h9oif44kyf… #duterte #dutertecayetano https://t.co/zz4irllz8f</v>
      </c>
      <c r="C788" s="2">
        <v>4.0</v>
      </c>
      <c r="D788" s="10" t="s">
        <v>1571</v>
      </c>
      <c r="F788" s="2">
        <v>0.0</v>
      </c>
      <c r="G788" s="9"/>
    </row>
    <row r="789">
      <c r="A789" s="1" t="s">
        <v>1572</v>
      </c>
      <c r="B789" s="7" t="str">
        <f>IFERROR(__xludf.DUMMYFUNCTION("IF(C789=4,GOOGLETRANSLATE(A789, ""en"",""fil""), """")"),"@cesdrilon kung hindi malulutas ng malacañang ang laglag-bala mo, maaari ring laglag-
Mar Roxas SA Mayo 2016 #Phvote")</f>
        <v>@cesdrilon kung hindi malulutas ng malacañang ang laglag-bala mo, maaari ring laglag-
Mar Roxas SA Mayo 2016 #Phvote</v>
      </c>
      <c r="C789" s="2">
        <v>4.0</v>
      </c>
      <c r="D789" s="10" t="s">
        <v>1573</v>
      </c>
      <c r="F789" s="2">
        <v>1.0</v>
      </c>
      <c r="G789" s="9"/>
    </row>
    <row r="790">
      <c r="A790" s="1" t="s">
        <v>1574</v>
      </c>
      <c r="B790" s="7" t="str">
        <f>IFERROR(__xludf.DUMMYFUNCTION("IF(C790=4,GOOGLETRANSLATE(A790, ""en"",""fil""), """")"),"Inaangkin ni Binay ang kanyang posisyon habang binigyan ako ng pangulo ng mga goosebumps. At hindi ang mabuting uri ng goosebumps ..")</f>
        <v>Inaangkin ni Binay ang kanyang posisyon habang binigyan ako ng pangulo ng mga goosebumps. At hindi ang mabuting uri ng goosebumps ..</v>
      </c>
      <c r="C790" s="2">
        <v>4.0</v>
      </c>
      <c r="D790" s="10" t="s">
        <v>1575</v>
      </c>
      <c r="F790" s="2">
        <v>1.0</v>
      </c>
      <c r="G790" s="9"/>
    </row>
    <row r="791">
      <c r="A791" s="1" t="s">
        <v>1576</v>
      </c>
      <c r="B791" s="7" t="str">
        <f>IFERROR(__xludf.DUMMYFUNCTION("IF(C791=4,GOOGLETRANSLATE(A791, ""en"",""fil""), """")"),"@Sengracepoe: sorry @maroxas. Kinuha ako. #LABANPOE #KaHITSINOWAGLANGSIMAR #NOTOMAR #NOTOMORORONS")</f>
        <v>@Sengracepoe: sorry @maroxas. Kinuha ako. #LABANPOE #KaHITSINOWAGLANGSIMAR #NOTOMAR #NOTOMORORONS</v>
      </c>
      <c r="C791" s="2">
        <v>4.0</v>
      </c>
      <c r="D791" s="10" t="s">
        <v>1577</v>
      </c>
      <c r="F791" s="2">
        <v>1.0</v>
      </c>
      <c r="G791" s="9"/>
    </row>
    <row r="792">
      <c r="A792" s="1" t="s">
        <v>1578</v>
      </c>
      <c r="B792" s="7" t="str">
        <f>IFERROR(__xludf.DUMMYFUNCTION("IF(C792=4,GOOGLETRANSLATE(A792, ""en"",""fil""), """")"),"""Nandoon, nagawa iyon.""
- Nancy Binay kay Alma Moreno
#Prayforalmamoreno")</f>
        <v>"Nandoon, nagawa iyon."
- Nancy Binay kay Alma Moreno
#Prayforalmamoreno</v>
      </c>
      <c r="C792" s="2">
        <v>4.0</v>
      </c>
      <c r="D792" s="10" t="s">
        <v>1579</v>
      </c>
      <c r="F792" s="2">
        <v>0.0</v>
      </c>
      <c r="G792" s="9"/>
    </row>
    <row r="793">
      <c r="A793" s="1" t="s">
        <v>1580</v>
      </c>
      <c r="B793" s="7" t="str">
        <f>IFERROR(__xludf.DUMMYFUNCTION("IF(C793=4,GOOGLETRANSLATE(A793, ""en"",""fil""), """")"),"Late Post: Dumating si Mar Roxas sa pamamagitan ng Helicopter @tropangmarangal #Pangasinan I sa pamamagitan ng @aksyonradyopang https://t.co/lc3gcolioj")</f>
        <v>Late Post: Dumating si Mar Roxas sa pamamagitan ng Helicopter @tropangmarangal #Pangasinan I sa pamamagitan ng @aksyonradyopang https://t.co/lc3gcolioj</v>
      </c>
      <c r="C793" s="2">
        <v>4.0</v>
      </c>
      <c r="D793" s="10" t="s">
        <v>1581</v>
      </c>
      <c r="F793" s="2">
        <v>0.0</v>
      </c>
      <c r="G793" s="9"/>
    </row>
    <row r="794">
      <c r="A794" s="1" t="s">
        <v>1582</v>
      </c>
      <c r="B794" s="7" t="str">
        <f>IFERROR(__xludf.DUMMYFUNCTION("IF(C794=4,GOOGLETRANSLATE(A794, ""en"",""fil""), """")"),"Hindi sinasagot ni Binay ang tanong tungkol sa sinasabing katiwalian .... Diversionary ... ???? #Simiriamingsagot #miriam2016 #miriamdefensorsantiago")</f>
        <v>Hindi sinasagot ni Binay ang tanong tungkol sa sinasabing katiwalian .... Diversionary ... ???? #Simiriamingsagot #miriam2016 #miriamdefensorsantiago</v>
      </c>
      <c r="C794" s="2">
        <v>4.0</v>
      </c>
      <c r="D794" s="10" t="s">
        <v>1583</v>
      </c>
      <c r="F794" s="2">
        <v>1.0</v>
      </c>
      <c r="G794" s="9"/>
    </row>
    <row r="795">
      <c r="A795" s="1" t="s">
        <v>1584</v>
      </c>
      <c r="B795" s="7" t="str">
        <f>IFERROR(__xludf.DUMMYFUNCTION("IF(C795=4,GOOGLETRANSLATE(A795, ""en"",""fil""), """")"),"Binay: Maghihintay tayo hanggang matapos ang canvassing. | @Ceeelmatus @inqnational #Voteph2016")</f>
        <v>Binay: Maghihintay tayo hanggang matapos ang canvassing. | @Ceeelmatus @inqnational #Voteph2016</v>
      </c>
      <c r="C795" s="2">
        <v>4.0</v>
      </c>
      <c r="D795" s="10" t="s">
        <v>1585</v>
      </c>
      <c r="F795" s="2">
        <v>0.0</v>
      </c>
      <c r="G795" s="9"/>
    </row>
    <row r="796">
      <c r="A796" s="1" t="s">
        <v>1586</v>
      </c>
      <c r="B796" s="7" t="str">
        <f>IFERROR(__xludf.DUMMYFUNCTION("IF(C796=4,GOOGLETRANSLATE(A796, ""en"",""fil""), """")"),"Tingnan: 'Binay' Sign Ala Hollywood Rises On Banaue Rice Terraces https://t.co/0lhvaulvwr #Halalan2016 https://t.co/qfrccd0zpz")</f>
        <v>Tingnan: 'Binay' Sign Ala Hollywood Rises On Banaue Rice Terraces https://t.co/0lhvaulvwr #Halalan2016 https://t.co/qfrccd0zpz</v>
      </c>
      <c r="C796" s="2">
        <v>4.0</v>
      </c>
      <c r="D796" s="10" t="s">
        <v>1587</v>
      </c>
      <c r="F796" s="2">
        <v>0.0</v>
      </c>
      <c r="G796" s="9"/>
    </row>
    <row r="797">
      <c r="A797" s="1" t="s">
        <v>1588</v>
      </c>
      <c r="B797" s="7" t="str">
        <f>IFERROR(__xludf.DUMMYFUNCTION("IF(C797=4,GOOGLETRANSLATE(A797, ""en"",""fil""), """")"),"Ang reklamo ng mga file ng botante pagkatapos ng resibo ay nagpakita ng Roxas sa halip na Duterte | https://t.co/eunbwbw5io #dutertecayetano")</f>
        <v>Ang reklamo ng mga file ng botante pagkatapos ng resibo ay nagpakita ng Roxas sa halip na Duterte | https://t.co/eunbwbw5io #dutertecayetano</v>
      </c>
      <c r="C797" s="2">
        <v>4.0</v>
      </c>
      <c r="D797" s="10" t="s">
        <v>1589</v>
      </c>
      <c r="F797" s="2">
        <v>0.0</v>
      </c>
      <c r="G797" s="9"/>
    </row>
    <row r="798">
      <c r="A798" s="1" t="s">
        <v>1590</v>
      </c>
      <c r="B798" s="7" t="str">
        <f>IFERROR(__xludf.DUMMYFUNCTION("IF(C798=4,GOOGLETRANSLATE(A798, ""en"",""fil""), """")"),"Ang higit na hindi natin dapat ipagkatiwala ang ating patuloy na lumalagong ekonomiya sa isang newbie ?? #Nakupoe #phvoteroxas https://t.co/thn6gu1hmc")</f>
        <v>Ang higit na hindi natin dapat ipagkatiwala ang ating patuloy na lumalagong ekonomiya sa isang newbie ?? #Nakupoe #phvoteroxas https://t.co/thn6gu1hmc</v>
      </c>
      <c r="C798" s="2">
        <v>4.0</v>
      </c>
      <c r="D798" s="10" t="s">
        <v>1591</v>
      </c>
      <c r="F798" s="2">
        <v>1.0</v>
      </c>
      <c r="G798" s="9"/>
    </row>
    <row r="799">
      <c r="A799" s="1" t="s">
        <v>1592</v>
      </c>
      <c r="B799" s="7" t="str">
        <f>IFERROR(__xludf.DUMMYFUNCTION("IF(C799=4,GOOGLETRANSLATE(A799, ""en"",""fil""), """")"),"'Anong mga sako ng katibayan?': Sinabi ni Trillanes na si Binay na nakahiga sa pol ad https://t.co/7figmtm9tr sa pamamagitan ng @inquirerdotnet")</f>
        <v>'Anong mga sako ng katibayan?': Sinabi ni Trillanes na si Binay na nakahiga sa pol ad https://t.co/7figmtm9tr sa pamamagitan ng @inquirerdotnet</v>
      </c>
      <c r="C799" s="2">
        <v>4.0</v>
      </c>
      <c r="D799" s="10" t="s">
        <v>1593</v>
      </c>
      <c r="F799" s="2">
        <v>0.0</v>
      </c>
      <c r="G799" s="9"/>
    </row>
    <row r="800">
      <c r="A800" s="1" t="s">
        <v>1594</v>
      </c>
      <c r="B800" s="7" t="str">
        <f>IFERROR(__xludf.DUMMYFUNCTION("IF(C800=4,GOOGLETRANSLATE(A800, ""en"",""fil""), """")"),"Ang totoong kulay ay lumabas ngayon. Si VP Binay, isang opisyal na nakaupo sa govt, ay hindi nasa paligid ngunit ang isang sibilyan na nagngangalang Mar Roxas ay nasa mga upuan sa harap na hilera ????")</f>
        <v>Ang totoong kulay ay lumabas ngayon. Si VP Binay, isang opisyal na nakaupo sa govt, ay hindi nasa paligid ngunit ang isang sibilyan na nagngangalang Mar Roxas ay nasa mga upuan sa harap na hilera ????</v>
      </c>
      <c r="C800" s="2">
        <v>4.0</v>
      </c>
      <c r="D800" s="10" t="s">
        <v>1595</v>
      </c>
      <c r="F800" s="2">
        <v>0.0</v>
      </c>
      <c r="G800" s="9"/>
    </row>
    <row r="801">
      <c r="A801" s="1" t="s">
        <v>1596</v>
      </c>
      <c r="B801" s="7" t="str">
        <f>IFERROR(__xludf.DUMMYFUNCTION("IF(C801=4,GOOGLETRANSLATE(A801, ""en"",""fil""), """")"),"VP Binay: Ang mga taong lumilitaw sa Senado ay dapat na maging mga taong mapagkukunan, hindi isang taong sasagot sa mga akusasyon | @Josebimbosantos")</f>
        <v>VP Binay: Ang mga taong lumilitaw sa Senado ay dapat na maging mga taong mapagkukunan, hindi isang taong sasagot sa mga akusasyon | @Josebimbosantos</v>
      </c>
      <c r="C801" s="2">
        <v>4.0</v>
      </c>
      <c r="D801" s="10" t="s">
        <v>1597</v>
      </c>
      <c r="F801" s="2">
        <v>0.0</v>
      </c>
      <c r="G801" s="9"/>
    </row>
    <row r="802">
      <c r="A802" s="1" t="s">
        <v>1598</v>
      </c>
      <c r="B802" s="7" t="str">
        <f>IFERROR(__xludf.DUMMYFUNCTION("IF(C802=4,GOOGLETRANSLATE(A802, ""en"",""fil""), """")"),"Ang tanging paraan para sa Mar Roxas na ""manalo"" sa 2016 ay ang pagtigil sa karera at payagan ang mga Pilipino na malayang pumili ng w/o takot, pabor at pandaraya. ??")</f>
        <v>Ang tanging paraan para sa Mar Roxas na "manalo" sa 2016 ay ang pagtigil sa karera at payagan ang mga Pilipino na malayang pumili ng w/o takot, pabor at pandaraya. ??</v>
      </c>
      <c r="C802" s="2">
        <v>4.0</v>
      </c>
      <c r="D802" s="10" t="s">
        <v>1599</v>
      </c>
      <c r="F802" s="2">
        <v>1.0</v>
      </c>
      <c r="G802" s="9"/>
    </row>
    <row r="803">
      <c r="A803" s="1" t="s">
        <v>1600</v>
      </c>
      <c r="B803" s="7" t="str">
        <f>IFERROR(__xludf.DUMMYFUNCTION("IF(C803=4,GOOGLETRANSLATE(A803, ""en"",""fil""), """")"),"Seryoso ka bang hinahamon ang mga Cebuanos? Puhlease. ?????? #Binay https://t.co/0k6c8gt5mt")</f>
        <v>Seryoso ka bang hinahamon ang mga Cebuanos? Puhlease. ?????? #Binay https://t.co/0k6c8gt5mt</v>
      </c>
      <c r="C803" s="2">
        <v>4.0</v>
      </c>
      <c r="D803" s="10" t="s">
        <v>1601</v>
      </c>
      <c r="F803" s="2">
        <v>1.0</v>
      </c>
      <c r="G803" s="9"/>
    </row>
    <row r="804">
      <c r="A804" s="1" t="s">
        <v>1602</v>
      </c>
      <c r="B804" s="7" t="str">
        <f>IFERROR(__xludf.DUMMYFUNCTION("IF(C804=4,GOOGLETRANSLATE(A804, ""en"",""fil""), """")"),"@patricelorenzo omg ako ay pupunta bilang isang headline ng pahayagan w ""binay nanalo bilang pangulo ng Pilipinas"" para sa Halloween")</f>
        <v>@patricelorenzo omg ako ay pupunta bilang isang headline ng pahayagan w "binay nanalo bilang pangulo ng Pilipinas" para sa Halloween</v>
      </c>
      <c r="C804" s="2">
        <v>4.0</v>
      </c>
      <c r="D804" s="10" t="s">
        <v>1603</v>
      </c>
      <c r="F804" s="2">
        <v>1.0</v>
      </c>
      <c r="G804" s="9"/>
    </row>
    <row r="805">
      <c r="A805" s="1" t="s">
        <v>1604</v>
      </c>
      <c r="B805" s="7" t="str">
        <f>IFERROR(__xludf.DUMMYFUNCTION("IF(C805=4,GOOGLETRANSLATE(A805, ""en"",""fil""), """")"),"Ngunit si Mar ay walang pag -asa ?? https://t.co/jiicnnnul1")</f>
        <v>Ngunit si Mar ay walang pag -asa ?? https://t.co/jiicnnnul1</v>
      </c>
      <c r="C805" s="2">
        <v>4.0</v>
      </c>
      <c r="D805" s="10" t="s">
        <v>1605</v>
      </c>
      <c r="F805" s="2">
        <v>1.0</v>
      </c>
      <c r="G805" s="9"/>
    </row>
    <row r="806">
      <c r="A806" s="1" t="s">
        <v>1606</v>
      </c>
      <c r="B806" s="7" t="str">
        <f>IFERROR(__xludf.DUMMYFUNCTION("IF(C806=4,GOOGLETRANSLATE(A806, ""en"",""fil""), """")"),"ERAP: Tatakbo ako para sa Pangulo kung binay &amp; amp; Si Poe ay hindi kwalipikado ng Comelec. Kung iyon ang kanyang pagganyak, huwag isipin ang pagtakbo. ?? #Halalan2016")</f>
        <v>ERAP: Tatakbo ako para sa Pangulo kung binay &amp; amp; Si Poe ay hindi kwalipikado ng Comelec. Kung iyon ang kanyang pagganyak, huwag isipin ang pagtakbo. ?? #Halalan2016</v>
      </c>
      <c r="C806" s="2">
        <v>4.0</v>
      </c>
      <c r="D806" s="10" t="s">
        <v>1607</v>
      </c>
      <c r="F806" s="2">
        <v>1.0</v>
      </c>
      <c r="G806" s="9"/>
    </row>
    <row r="807">
      <c r="A807" s="1" t="s">
        <v>1608</v>
      </c>
      <c r="B807" s="7" t="str">
        <f>IFERROR(__xludf.DUMMYFUNCTION("IF(C807=4,GOOGLETRANSLATE(A807, ""en"",""fil""), """")"),"Masama ba o galit ka para kay Mar Roxas? Nararamdaman kong pareho. #AyAWSADILAW")</f>
        <v>Masama ba o galit ka para kay Mar Roxas? Nararamdaman kong pareho. #AyAWSADILAW</v>
      </c>
      <c r="C807" s="2">
        <v>4.0</v>
      </c>
      <c r="D807" s="10" t="s">
        <v>1609</v>
      </c>
      <c r="F807" s="2">
        <v>1.0</v>
      </c>
      <c r="G807" s="9"/>
    </row>
    <row r="808">
      <c r="A808" s="1" t="s">
        <v>1610</v>
      </c>
      <c r="B808" s="7" t="str">
        <f>IFERROR(__xludf.DUMMYFUNCTION("IF(C808=4,GOOGLETRANSLATE(A808, ""en"",""fil""), """")"),"Vlog: Binay, Opposition Lead Typhoon Yolanda Commemoration https://t.co/0ijakw7aea | sa pamamagitan ng rappler")</f>
        <v>Vlog: Binay, Opposition Lead Typhoon Yolanda Commemoration https://t.co/0ijakw7aea | sa pamamagitan ng rappler</v>
      </c>
      <c r="C808" s="2">
        <v>4.0</v>
      </c>
      <c r="D808" s="10" t="s">
        <v>1611</v>
      </c>
      <c r="F808" s="2">
        <v>0.0</v>
      </c>
      <c r="G808" s="9"/>
    </row>
    <row r="809">
      <c r="A809" s="1" t="s">
        <v>1612</v>
      </c>
      <c r="B809" s="7" t="str">
        <f>IFERROR(__xludf.DUMMYFUNCTION("IF(C809=4,GOOGLETRANSLATE(A809, ""en"",""fil""), """")"),"Binay: Ginawa ng Gov't ang lahat para sa Zapanta https://t.co/xpqdctjzuv | sa pamamagitan ng rappler")</f>
        <v>Binay: Ginawa ng Gov't ang lahat para sa Zapanta https://t.co/xpqdctjzuv | sa pamamagitan ng rappler</v>
      </c>
      <c r="C809" s="2">
        <v>4.0</v>
      </c>
      <c r="D809" s="10" t="s">
        <v>1613</v>
      </c>
      <c r="F809" s="2">
        <v>0.0</v>
      </c>
      <c r="G809" s="9"/>
    </row>
    <row r="810">
      <c r="A810" s="1" t="s">
        <v>1614</v>
      </c>
      <c r="B810" s="7" t="str">
        <f>IFERROR(__xludf.DUMMYFUNCTION("IF(C810=4,GOOGLETRANSLATE(A810, ""en"",""fil""), """")"),"Duterte: Marami akong plano. Maaari ko ring kopyahin ang mga plano ng mabubuting kaibigan dito, Sen. Gracepoe at @senmiriam. #PilipinasDebates2016")</f>
        <v>Duterte: Marami akong plano. Maaari ko ring kopyahin ang mga plano ng mabubuting kaibigan dito, Sen. Gracepoe at @senmiriam. #PilipinasDebates2016</v>
      </c>
      <c r="C810" s="2">
        <v>4.0</v>
      </c>
      <c r="D810" s="10" t="s">
        <v>1615</v>
      </c>
      <c r="F810" s="2">
        <v>0.0</v>
      </c>
      <c r="G810" s="9"/>
    </row>
    <row r="811">
      <c r="A811" s="1" t="s">
        <v>1616</v>
      </c>
      <c r="B811" s="7" t="str">
        <f>IFERROR(__xludf.DUMMYFUNCTION("IF(C811=4,GOOGLETRANSLATE(A811, ""en"",""fil""), """")"),"Sinabi ni VP Binay na ang mga paratang ay mag -backfire sa mga nagsusumbong #eleksyon2016 https://t.co/l0dohyijmn https://t.co/8dhoiw92og…")</f>
        <v>Sinabi ni VP Binay na ang mga paratang ay mag -backfire sa mga nagsusumbong #eleksyon2016 https://t.co/l0dohyijmn https://t.co/8dhoiw92og…</v>
      </c>
      <c r="C811" s="2">
        <v>4.0</v>
      </c>
      <c r="D811" s="10" t="s">
        <v>1617</v>
      </c>
      <c r="F811" s="2">
        <v>0.0</v>
      </c>
      <c r="G811" s="9"/>
    </row>
    <row r="812">
      <c r="A812" s="1" t="s">
        <v>1618</v>
      </c>
      <c r="B812" s="7" t="str">
        <f>IFERROR(__xludf.DUMMYFUNCTION("IF(C812=4,GOOGLETRANSLATE(A812, ""en"",""fil""), """")"),"Pinakamahusay na pagdaraya ay napupunta sa Mar Roxas ?? a #dalaangdilaw")</f>
        <v>Pinakamahusay na pagdaraya ay napupunta sa Mar Roxas ?? a #dalaangdilaw</v>
      </c>
      <c r="C812" s="2">
        <v>4.0</v>
      </c>
      <c r="D812" s="10" t="s">
        <v>1619</v>
      </c>
      <c r="F812" s="2">
        <v>1.0</v>
      </c>
      <c r="G812" s="9"/>
    </row>
    <row r="813">
      <c r="A813" s="1" t="s">
        <v>1620</v>
      </c>
      <c r="B813" s="7" t="str">
        <f>IFERROR(__xludf.DUMMYFUNCTION("IF(C813=4,GOOGLETRANSLATE(A813, ""en"",""fil""), """")"),"Akala ko si Grace Poe ay hindi aawit ng Lupang Hinirang! Charot! #PilipinasDebates2016")</f>
        <v>Akala ko si Grace Poe ay hindi aawit ng Lupang Hinirang! Charot! #PilipinasDebates2016</v>
      </c>
      <c r="C813" s="2">
        <v>4.0</v>
      </c>
      <c r="D813" s="10" t="s">
        <v>1621</v>
      </c>
      <c r="F813" s="2">
        <v>1.0</v>
      </c>
      <c r="G813" s="9"/>
    </row>
    <row r="814">
      <c r="A814" s="1" t="s">
        <v>1622</v>
      </c>
      <c r="B814" s="7" t="str">
        <f>IFERROR(__xludf.DUMMYFUNCTION("IF(C814=4,GOOGLETRANSLATE(A814, ""en"",""fil""), """")"),"Dilaw na hukbo sa pagtaas! Ito ay na -replicate sa buong bansa! #Roro2016 Roxas Rising #Labanleni Kay Mar Kami https://t.co/14ipargazg")</f>
        <v>Dilaw na hukbo sa pagtaas! Ito ay na -replicate sa buong bansa! #Roro2016 Roxas Rising #Labanleni Kay Mar Kami https://t.co/14ipargazg</v>
      </c>
      <c r="C814" s="2">
        <v>4.0</v>
      </c>
      <c r="D814" s="10" t="s">
        <v>1623</v>
      </c>
      <c r="F814" s="2">
        <v>1.0</v>
      </c>
      <c r="G814" s="9"/>
    </row>
    <row r="815">
      <c r="A815" s="1" t="s">
        <v>1624</v>
      </c>
      <c r="B815" s="7" t="str">
        <f>IFERROR(__xludf.DUMMYFUNCTION("IF(C815=4,GOOGLETRANSLATE(A815, ""en"",""fil""), """")"),"Poe, Duterte, Santiago Hindi pa nakumpirma: Roxas, Binay, Señeres Commit na dumalo sa mga debate sa pangulo https://t.co/qhakxzhtsk")</f>
        <v>Poe, Duterte, Santiago Hindi pa nakumpirma: Roxas, Binay, Señeres Commit na dumalo sa mga debate sa pangulo https://t.co/qhakxzhtsk</v>
      </c>
      <c r="C815" s="2">
        <v>4.0</v>
      </c>
      <c r="D815" s="10" t="s">
        <v>1625</v>
      </c>
      <c r="F815" s="2">
        <v>0.0</v>
      </c>
      <c r="G815" s="9"/>
    </row>
    <row r="816">
      <c r="A816" s="1" t="s">
        <v>1626</v>
      </c>
      <c r="B816" s="7" t="str">
        <f>IFERROR(__xludf.DUMMYFUNCTION("IF(C816=4,GOOGLETRANSLATE(A816, ""en"",""fil""), """")"),"Kapag si Binay ay kumuha ng selfie!")</f>
        <v>Kapag si Binay ay kumuha ng selfie!</v>
      </c>
      <c r="C816" s="2">
        <v>4.0</v>
      </c>
      <c r="D816" s="10" t="s">
        <v>1627</v>
      </c>
      <c r="G816" s="9"/>
    </row>
    <row r="817">
      <c r="A817" s="1" t="s">
        <v>1628</v>
      </c>
      <c r="B817" s="7" t="str">
        <f>IFERROR(__xludf.DUMMYFUNCTION("IF(C817=4,GOOGLETRANSLATE(A817, ""en"",""fil""), """")"),"Si Mar Roxas ay hinukay ang kanyang pampulitikang libingan na mas malalim ... #notomarroxas #daangmatuwid #electionph2016")</f>
        <v>Si Mar Roxas ay hinukay ang kanyang pampulitikang libingan na mas malalim ... #notomarroxas #daangmatuwid #electionph2016</v>
      </c>
      <c r="C817" s="2">
        <v>4.0</v>
      </c>
      <c r="D817" s="10" t="s">
        <v>1629</v>
      </c>
      <c r="F817" s="2">
        <v>1.0</v>
      </c>
      <c r="G817" s="9"/>
    </row>
    <row r="818">
      <c r="A818" s="1" t="s">
        <v>1630</v>
      </c>
      <c r="B818" s="7" t="str">
        <f>IFERROR(__xludf.DUMMYFUNCTION("IF(C818=4,GOOGLETRANSLATE(A818, ""en"",""fil""), """")"),"@cool_3rd ngayon mar roxas pagbili ng lahat ng mga sayaw na finals finals! Hahaha")</f>
        <v>@cool_3rd ngayon mar roxas pagbili ng lahat ng mga sayaw na finals finals! Hahaha</v>
      </c>
      <c r="C818" s="2">
        <v>4.0</v>
      </c>
      <c r="D818" s="10" t="s">
        <v>1631</v>
      </c>
      <c r="F818" s="2">
        <v>0.0</v>
      </c>
      <c r="G818" s="9"/>
    </row>
    <row r="819">
      <c r="A819" s="1" t="s">
        <v>1632</v>
      </c>
      <c r="B819" s="7" t="str">
        <f>IFERROR(__xludf.DUMMYFUNCTION("IF(C819=4,GOOGLETRANSLATE(A819, ""en"",""fil""), """")"),"#BreakingNewSnow: (Pagbuo) Binay ng Binay Miyerkules ng hapon sa hapon sa Ilocos Norte. (sa pamamagitan ng @thestandard_ph) #onlyinthephilippines")</f>
        <v>#BreakingNewSnow: (Pagbuo) Binay ng Binay Miyerkules ng hapon sa hapon sa Ilocos Norte. (sa pamamagitan ng @thestandard_ph) #onlyinthephilippines</v>
      </c>
      <c r="C819" s="2">
        <v>4.0</v>
      </c>
      <c r="D819" s="10" t="s">
        <v>1633</v>
      </c>
      <c r="F819" s="2">
        <v>0.0</v>
      </c>
      <c r="G819" s="9"/>
    </row>
    <row r="820">
      <c r="A820" s="1" t="s">
        <v>1634</v>
      </c>
      <c r="B820" s="7" t="str">
        <f>IFERROR(__xludf.DUMMYFUNCTION("IF(C820=4,GOOGLETRANSLATE(A820, ""en"",""fil""), """")"),"Pinili ko ang ""Yolanda Funds"" &amp; amp; May ibang sagot pa rin ako .... Mar Roxas !!!! https://t.co/4fdsphhx8o")</f>
        <v>Pinili ko ang "Yolanda Funds" &amp; amp; May ibang sagot pa rin ako .... Mar Roxas !!!! https://t.co/4fdsphhx8o</v>
      </c>
      <c r="C820" s="2">
        <v>4.0</v>
      </c>
      <c r="D820" s="10" t="s">
        <v>1635</v>
      </c>
      <c r="F820" s="2">
        <v>0.0</v>
      </c>
      <c r="G820" s="9"/>
    </row>
    <row r="821">
      <c r="A821" s="1" t="s">
        <v>1636</v>
      </c>
      <c r="B821" s="7" t="str">
        <f>IFERROR(__xludf.DUMMYFUNCTION("IF(C821=4,GOOGLETRANSLATE(A821, ""en"",""fil""), """")"),"Si Binay ay may pinakamalaking pagkakataon dahil mayroon siyang higit pang mga boto sa ibaba ng mga tao sa linya ng kahirapan.")</f>
        <v>Si Binay ay may pinakamalaking pagkakataon dahil mayroon siyang higit pang mga boto sa ibaba ng mga tao sa linya ng kahirapan.</v>
      </c>
      <c r="C821" s="2">
        <v>4.0</v>
      </c>
      <c r="D821" s="10" t="s">
        <v>1637</v>
      </c>
      <c r="F821" s="2">
        <v>1.0</v>
      </c>
      <c r="G821" s="9"/>
    </row>
    <row r="822">
      <c r="A822" s="1" t="s">
        <v>1638</v>
      </c>
      <c r="B822" s="7" t="str">
        <f>IFERROR(__xludf.DUMMYFUNCTION("IF(C822=4,GOOGLETRANSLATE(A822, ""en"",""fil""), """")"),"Si Jejomar Binay ay nanalo ng halalan ng pangulo #scarystoryin5words")</f>
        <v>Si Jejomar Binay ay nanalo ng halalan ng pangulo #scarystoryin5words</v>
      </c>
      <c r="C822" s="2">
        <v>4.0</v>
      </c>
      <c r="D822" s="10" t="s">
        <v>1639</v>
      </c>
      <c r="F822" s="2">
        <v>1.0</v>
      </c>
      <c r="G822" s="9"/>
    </row>
    <row r="823">
      <c r="A823" s="1" t="s">
        <v>1640</v>
      </c>
      <c r="B823" s="7" t="str">
        <f>IFERROR(__xludf.DUMMYFUNCTION("IF(C823=4,GOOGLETRANSLATE(A823, ""en"",""fil""), """")"),"Sino ang manager ng kampanya ni Mar Roxas? Seryoso, sinisira niya ang kanyang sariling produkto. #Marketing101")</f>
        <v>Sino ang manager ng kampanya ni Mar Roxas? Seryoso, sinisira niya ang kanyang sariling produkto. #Marketing101</v>
      </c>
      <c r="C823" s="2">
        <v>4.0</v>
      </c>
      <c r="D823" s="10" t="s">
        <v>1641</v>
      </c>
      <c r="F823" s="2">
        <v>1.0</v>
      </c>
      <c r="G823" s="9"/>
    </row>
    <row r="824">
      <c r="A824" s="1" t="s">
        <v>1642</v>
      </c>
      <c r="B824" s="7" t="str">
        <f>IFERROR(__xludf.DUMMYFUNCTION("IF(C824=4,GOOGLETRANSLATE(A824, ""en"",""fil""), """")"),"Nagsisinungaling ba si Binay tungkol sa kanyang kampanya na ""Laki Sa Hirap""? - YouTube https://t.co/W11X5QDB81")</f>
        <v>Nagsisinungaling ba si Binay tungkol sa kanyang kampanya na "Laki Sa Hirap"? - YouTube https://t.co/W11X5QDB81</v>
      </c>
      <c r="C824" s="2">
        <v>4.0</v>
      </c>
      <c r="D824" s="10" t="s">
        <v>1643</v>
      </c>
      <c r="F824" s="2">
        <v>1.0</v>
      </c>
      <c r="G824" s="9"/>
    </row>
    <row r="825">
      <c r="A825" s="1" t="s">
        <v>1644</v>
      </c>
      <c r="B825" s="7" t="str">
        <f>IFERROR(__xludf.DUMMYFUNCTION("IF(C825=4,GOOGLETRANSLATE(A825, ""en"",""fil""), """")"),"Ang headline na ito ay parehong anti-binay at pro gracepoe. @inquirerdotnet hindi ka kailanman nagpakita ng ur bias eh? @mgvtrb @profmssyj https://t.co/east7goflq")</f>
        <v>Ang headline na ito ay parehong anti-binay at pro gracepoe. @inquirerdotnet hindi ka kailanman nagpakita ng ur bias eh? @mgvtrb @profmssyj https://t.co/east7goflq</v>
      </c>
      <c r="C825" s="2">
        <v>4.0</v>
      </c>
      <c r="D825" s="10" t="s">
        <v>1645</v>
      </c>
      <c r="F825" s="2">
        <v>0.0</v>
      </c>
      <c r="G825" s="9"/>
    </row>
    <row r="826">
      <c r="A826" s="1" t="s">
        <v>1646</v>
      </c>
      <c r="B826" s="7" t="str">
        <f>IFERROR(__xludf.DUMMYFUNCTION("IF(C826=4,GOOGLETRANSLATE(A826, ""en"",""fil""), """")"),"Inabot ni Mar Roxas ang 4 na pag -ibig sa bansa. Tumanggi ang paanyaya. Ituloy Ang Laban #roxasrobredo #switchtomar")</f>
        <v>Inabot ni Mar Roxas ang 4 na pag -ibig sa bansa. Tumanggi ang paanyaya. Ituloy Ang Laban #roxasrobredo #switchtomar</v>
      </c>
      <c r="C826" s="2">
        <v>4.0</v>
      </c>
      <c r="D826" s="10" t="s">
        <v>1647</v>
      </c>
      <c r="F826" s="2">
        <v>0.0</v>
      </c>
      <c r="G826" s="9"/>
    </row>
    <row r="827">
      <c r="A827" s="1" t="s">
        <v>1648</v>
      </c>
      <c r="B827" s="7" t="str">
        <f>IFERROR(__xludf.DUMMYFUNCTION("IF(C827=4,GOOGLETRANSLATE(A827, ""en"",""fil""), """")"),"Hindi ko alam, ngunit talagang kinamumuhian ko si Mar Roxas. Masyadong desperado. Ugh! #ELEKSYON2016 #PHVOTE")</f>
        <v>Hindi ko alam, ngunit talagang kinamumuhian ko si Mar Roxas. Masyadong desperado. Ugh! #ELEKSYON2016 #PHVOTE</v>
      </c>
      <c r="C827" s="2">
        <v>4.0</v>
      </c>
      <c r="D827" s="10" t="s">
        <v>1649</v>
      </c>
      <c r="F827" s="2">
        <v>1.0</v>
      </c>
      <c r="G827" s="9"/>
    </row>
    <row r="828">
      <c r="A828" s="1" t="s">
        <v>1650</v>
      </c>
      <c r="B828" s="7" t="str">
        <f>IFERROR(__xludf.DUMMYFUNCTION("IF(C828=4,GOOGLETRANSLATE(A828, ""en"",""fil""), """")"),"Binay: Ang K hanggang 12 ay dapat na punan ng isang programa sa pag -apruba, na nakamit sa mga katotohanan ng merkado ng paggawa. Ipinakilala namin ito sa Makati #Phvote")</f>
        <v>Binay: Ang K hanggang 12 ay dapat na punan ng isang programa sa pag -apruba, na nakamit sa mga katotohanan ng merkado ng paggawa. Ipinakilala namin ito sa Makati #Phvote</v>
      </c>
      <c r="C828" s="2">
        <v>4.0</v>
      </c>
      <c r="D828" s="10" t="s">
        <v>1651</v>
      </c>
      <c r="F828" s="2">
        <v>0.0</v>
      </c>
      <c r="G828" s="9"/>
    </row>
    <row r="829">
      <c r="A829" s="1" t="s">
        <v>1652</v>
      </c>
      <c r="B829" s="7" t="str">
        <f>IFERROR(__xludf.DUMMYFUNCTION("IF(C829=4,GOOGLETRANSLATE(A829, ""en"",""fil""), """")"),"Ang Mar Roxas ay maaaring mabugbog ng hindi bababa sa isang kandidato ng istorbo-tagapangulo ng comelec chairman na si Sixto Brillantes ... tunay na totoo.!")</f>
        <v>Ang Mar Roxas ay maaaring mabugbog ng hindi bababa sa isang kandidato ng istorbo-tagapangulo ng comelec chairman na si Sixto Brillantes ... tunay na totoo.!</v>
      </c>
      <c r="C829" s="2">
        <v>4.0</v>
      </c>
      <c r="D829" s="10" t="s">
        <v>1653</v>
      </c>
      <c r="F829" s="2">
        <v>0.0</v>
      </c>
      <c r="G829" s="9"/>
    </row>
    <row r="830">
      <c r="A830" s="1" t="s">
        <v>1654</v>
      </c>
      <c r="B830" s="7" t="str">
        <f>IFERROR(__xludf.DUMMYFUNCTION("IF(C830=4,GOOGLETRANSLATE(A830, ""en"",""fil""), """")"),"Kaya ang forum sa pampulitika ngayon kasama ang VP Binay ay ...... sobrang pagkabigo.")</f>
        <v>Kaya ang forum sa pampulitika ngayon kasama ang VP Binay ay ...... sobrang pagkabigo.</v>
      </c>
      <c r="C830" s="2">
        <v>4.0</v>
      </c>
      <c r="D830" s="10" t="s">
        <v>1655</v>
      </c>
      <c r="G830" s="9"/>
    </row>
    <row r="831">
      <c r="A831" s="1" t="s">
        <v>1656</v>
      </c>
      <c r="B831" s="7" t="str">
        <f>IFERROR(__xludf.DUMMYFUNCTION("IF(C831=4,GOOGLETRANSLATE(A831, ""en"",""fil""), """")"),"Ang ulat ng Binay Camp ay nagtatanong sa 'bilyun -bilyong' https:/t.co/feuqxellar https://t.co/7hpvwzmyjzz")</f>
        <v>Ang ulat ng Binay Camp ay nagtatanong sa 'bilyun -bilyong' https:/t.co/feuqxellar https://t.co/7hpvwzmyjzz</v>
      </c>
      <c r="C831" s="2">
        <v>4.0</v>
      </c>
      <c r="D831" s="10" t="s">
        <v>1657</v>
      </c>
      <c r="F831" s="2">
        <v>0.0</v>
      </c>
      <c r="G831" s="9"/>
    </row>
    <row r="832">
      <c r="A832" s="1" t="s">
        <v>1658</v>
      </c>
      <c r="B832" s="7" t="str">
        <f>IFERROR(__xludf.DUMMYFUNCTION("IF(C832=4,GOOGLETRANSLATE(A832, ""en"",""fil""), """")"),"Ito ang dahilan kung bakit naghihirap si Mar Roxas mula sa isang kakulangan ng kredibilidad ... https://t.co/anflyusv7c")</f>
        <v>Ito ang dahilan kung bakit naghihirap si Mar Roxas mula sa isang kakulangan ng kredibilidad ... https://t.co/anflyusv7c</v>
      </c>
      <c r="C832" s="2">
        <v>4.0</v>
      </c>
      <c r="D832" s="10" t="s">
        <v>1659</v>
      </c>
      <c r="F832" s="2">
        <v>0.0</v>
      </c>
      <c r="G832" s="9"/>
    </row>
    <row r="833">
      <c r="A833" s="1" t="s">
        <v>1660</v>
      </c>
      <c r="B833" s="7" t="str">
        <f>IFERROR(__xludf.DUMMYFUNCTION("IF(C833=4,GOOGLETRANSLATE(A833, ""en"",""fil""), """")"),"Lito pa rin sa kung paano ang Mar Roxas ay katabi ni Duterte. Iyon ay dapat na Santiago o Poe?")</f>
        <v>Lito pa rin sa kung paano ang Mar Roxas ay katabi ni Duterte. Iyon ay dapat na Santiago o Poe?</v>
      </c>
      <c r="C833" s="2">
        <v>4.0</v>
      </c>
      <c r="D833" s="10" t="s">
        <v>1661</v>
      </c>
      <c r="F833" s="2">
        <v>0.0</v>
      </c>
      <c r="G833" s="9"/>
    </row>
    <row r="834">
      <c r="A834" s="1" t="s">
        <v>1662</v>
      </c>
      <c r="B834" s="7" t="str">
        <f>IFERROR(__xludf.DUMMYFUNCTION("IF(C834=4,GOOGLETRANSLATE(A834, ""en"",""fil""), """")"),"@carlosceldran oras na para sa Mar Roxas at Pnoy na mag -isip tungkol sa kung idikit ang kanilang mga baril o inendorso si Grace Poe para sa pangulo.")</f>
        <v>@carlosceldran oras na para sa Mar Roxas at Pnoy na mag -isip tungkol sa kung idikit ang kanilang mga baril o inendorso si Grace Poe para sa pangulo.</v>
      </c>
      <c r="C834" s="2">
        <v>4.0</v>
      </c>
      <c r="D834" s="10" t="s">
        <v>1663</v>
      </c>
      <c r="F834" s="2">
        <v>0.0</v>
      </c>
      <c r="G834" s="9"/>
    </row>
    <row r="835">
      <c r="A835" s="1" t="s">
        <v>1664</v>
      </c>
      <c r="B835" s="7" t="str">
        <f>IFERROR(__xludf.DUMMYFUNCTION("IF(C835=4,GOOGLETRANSLATE(A835, ""en"",""fil""), """")"),"Kapag kilala mo ang isang taong bumoboto para kay Binay ... *barf *")</f>
        <v>Kapag kilala mo ang isang taong bumoboto para kay Binay ... *barf *</v>
      </c>
      <c r="C835" s="2">
        <v>4.0</v>
      </c>
      <c r="D835" s="10" t="s">
        <v>1665</v>
      </c>
      <c r="F835" s="2">
        <v>1.0</v>
      </c>
      <c r="G835" s="9"/>
    </row>
    <row r="836">
      <c r="A836" s="1" t="s">
        <v>1666</v>
      </c>
      <c r="B836" s="7" t="str">
        <f>IFERROR(__xludf.DUMMYFUNCTION("IF(C836=4,GOOGLETRANSLATE(A836, ""en"",""fil""), """")"),"Commission on Elections Chairman: Ang Mar Roxas ay lumalabag sa Philippine Omnibus Election Code sa dalawa ... https://t.co/npxfm6juf9 sa pamamagitan ng @ChangePilipinas")</f>
        <v>Commission on Elections Chairman: Ang Mar Roxas ay lumalabag sa Philippine Omnibus Election Code sa dalawa ... https://t.co/npxfm6juf9 sa pamamagitan ng @ChangePilipinas</v>
      </c>
      <c r="C836" s="2">
        <v>4.0</v>
      </c>
      <c r="D836" s="10" t="s">
        <v>1667</v>
      </c>
      <c r="F836" s="2">
        <v>0.0</v>
      </c>
      <c r="G836" s="9"/>
    </row>
    <row r="837">
      <c r="A837" s="1" t="s">
        <v>1668</v>
      </c>
      <c r="B837" s="7" t="str">
        <f>IFERROR(__xludf.DUMMYFUNCTION("IF(C837=4,GOOGLETRANSLATE(A837, ""en"",""fil""), """")"),"Ang mga Cousins ​​na umiiyak sa BC Miriam ay inilalagay sa huli. Ako rin. Idk kung ano ang nangyayari. Binay, Roxas Over Miriam? !!!")</f>
        <v>Ang mga Cousins ​​na umiiyak sa BC Miriam ay inilalagay sa huli. Ako rin. Idk kung ano ang nangyayari. Binay, Roxas Over Miriam? !!!</v>
      </c>
      <c r="C837" s="2">
        <v>4.0</v>
      </c>
      <c r="D837" s="10" t="s">
        <v>1669</v>
      </c>
      <c r="F837" s="2">
        <v>0.0</v>
      </c>
      <c r="G837" s="9"/>
    </row>
    <row r="838">
      <c r="A838" s="1" t="s">
        <v>1670</v>
      </c>
      <c r="B838" s="7" t="str">
        <f>IFERROR(__xludf.DUMMYFUNCTION("IF(C838=4,GOOGLETRANSLATE(A838, ""en"",""fil""), """")"),"Kaya cool ka na ngayon dahil laban ka kay Roxas at pabor ka kay Duterte? ??")</f>
        <v>Kaya cool ka na ngayon dahil laban ka kay Roxas at pabor ka kay Duterte? ??</v>
      </c>
      <c r="C838" s="2">
        <v>4.0</v>
      </c>
      <c r="D838" s="10" t="s">
        <v>1671</v>
      </c>
      <c r="F838" s="2">
        <v>1.0</v>
      </c>
      <c r="G838" s="9"/>
    </row>
    <row r="839">
      <c r="A839" s="1" t="s">
        <v>1672</v>
      </c>
      <c r="B839" s="7" t="str">
        <f>IFERROR(__xludf.DUMMYFUNCTION("IF(C839=4,GOOGLETRANSLATE(A839, ""en"",""fil""), """")"),"Mga Desisyon ng Binay. Isa pang dahilan na hindi bumoto para sa kanya. https://t.co/my12jd99bw")</f>
        <v>Mga Desisyon ng Binay. Isa pang dahilan na hindi bumoto para sa kanya. https://t.co/my12jd99bw</v>
      </c>
      <c r="C839" s="2">
        <v>4.0</v>
      </c>
      <c r="D839" s="10" t="s">
        <v>1673</v>
      </c>
      <c r="F839" s="2">
        <v>0.0</v>
      </c>
      <c r="G839" s="9"/>
    </row>
    <row r="840">
      <c r="A840" s="1" t="s">
        <v>1674</v>
      </c>
      <c r="B840" s="7" t="str">
        <f>IFERROR(__xludf.DUMMYFUNCTION("IF(C840=4,GOOGLETRANSLATE(A840, ""en"",""fil""), """")"),"Taliwas sa kung ano ang itinutulak ng mga tao, isang bagay na napatunayan namin na ang halalan na ito ay ang Mar Roxas/LP ay hindi may kakayahang magdaraya.")</f>
        <v>Taliwas sa kung ano ang itinutulak ng mga tao, isang bagay na napatunayan namin na ang halalan na ito ay ang Mar Roxas/LP ay hindi may kakayahang magdaraya.</v>
      </c>
      <c r="C840" s="2">
        <v>4.0</v>
      </c>
      <c r="D840" s="10" t="s">
        <v>1675</v>
      </c>
      <c r="F840" s="2">
        <v>0.0</v>
      </c>
      <c r="G840" s="9"/>
    </row>
    <row r="841">
      <c r="A841" s="1" t="s">
        <v>1676</v>
      </c>
      <c r="B841" s="7" t="str">
        <f>IFERROR(__xludf.DUMMYFUNCTION("IF(C841=4,GOOGLETRANSLATE(A841, ""en"",""fil""), """")"),"Binisita ni Mar ang bayan ng ina ni Binay, mga pinuno ng woos isabela https://t.co/wglqr7bj8o | Via GMA News")</f>
        <v>Binisita ni Mar ang bayan ng ina ni Binay, mga pinuno ng woos isabela https://t.co/wglqr7bj8o | Via GMA News</v>
      </c>
      <c r="C841" s="2">
        <v>4.0</v>
      </c>
      <c r="D841" s="10" t="s">
        <v>1677</v>
      </c>
      <c r="F841" s="2">
        <v>0.0</v>
      </c>
      <c r="G841" s="9"/>
    </row>
    <row r="842">
      <c r="A842" s="1" t="s">
        <v>1678</v>
      </c>
      <c r="B842" s="7" t="str">
        <f>IFERROR(__xludf.DUMMYFUNCTION("IF(C842=4,GOOGLETRANSLATE(A842, ""en"",""fil""), """")"),"Bilyon -bilyon sa mga kickback: 'Binay ay napatunayang nagkasala ng katiwalian ng apat na institusyon' https://t.co/hahmcvb5jz")</f>
        <v>Bilyon -bilyon sa mga kickback: 'Binay ay napatunayang nagkasala ng katiwalian ng apat na institusyon' https://t.co/hahmcvb5jz</v>
      </c>
      <c r="C842" s="2">
        <v>4.0</v>
      </c>
      <c r="D842" s="10" t="s">
        <v>1679</v>
      </c>
      <c r="F842" s="2">
        <v>0.0</v>
      </c>
      <c r="G842" s="9"/>
    </row>
    <row r="843">
      <c r="A843" s="1" t="s">
        <v>1680</v>
      </c>
      <c r="B843" s="7" t="str">
        <f>IFERROR(__xludf.DUMMYFUNCTION("IF(C843=4,GOOGLETRANSLATE(A843, ""en"",""fil""), """")"),"Bakit ang problema ni Grace Poe na bawiin siya ay may isang magandang pagkakataon dapat itong mar Roxas na dapat huminto!")</f>
        <v>Bakit ang problema ni Grace Poe na bawiin siya ay may isang magandang pagkakataon dapat itong mar Roxas na dapat huminto!</v>
      </c>
      <c r="C843" s="2">
        <v>4.0</v>
      </c>
      <c r="D843" s="10" t="s">
        <v>1681</v>
      </c>
      <c r="F843" s="2">
        <v>1.0</v>
      </c>
      <c r="G843" s="9"/>
    </row>
    <row r="844">
      <c r="A844" s="1" t="s">
        <v>1682</v>
      </c>
      <c r="B844" s="7" t="str">
        <f>IFERROR(__xludf.DUMMYFUNCTION("IF(C844=4,GOOGLETRANSLATE(A844, ""en"",""fil""), """")"),"Mahal na Mar Roxas, nakipaglaban ka ng mabuti ginoo. Naniniwala pa rin ako sa iyo, ang iyong boses ay nangangahulugang maraming sa amin. Huwag pagod sa paglilingkod sa ating bansa.")</f>
        <v>Mahal na Mar Roxas, nakipaglaban ka ng mabuti ginoo. Naniniwala pa rin ako sa iyo, ang iyong boses ay nangangahulugang maraming sa amin. Huwag pagod sa paglilingkod sa ating bansa.</v>
      </c>
      <c r="C844" s="2">
        <v>4.0</v>
      </c>
      <c r="D844" s="10" t="s">
        <v>1683</v>
      </c>
      <c r="F844" s="2">
        <v>0.0</v>
      </c>
      <c r="G844" s="9"/>
    </row>
    <row r="845">
      <c r="A845" s="1" t="s">
        <v>1684</v>
      </c>
      <c r="B845" s="7" t="str">
        <f>IFERROR(__xludf.DUMMYFUNCTION("IF(C845=4,GOOGLETRANSLATE(A845, ""en"",""fil""), """")"),"RT @VondeVera: Tanging si Binay ang gusto kong patayin ang aking TV. ????????")</f>
        <v>RT @VondeVera: Tanging si Binay ang gusto kong patayin ang aking TV. ????????</v>
      </c>
      <c r="C845" s="2">
        <v>4.0</v>
      </c>
      <c r="D845" s="10" t="s">
        <v>1685</v>
      </c>
      <c r="F845" s="2">
        <v>0.0</v>
      </c>
      <c r="G845" s="9"/>
    </row>
    <row r="846">
      <c r="A846" s="1" t="s">
        <v>1686</v>
      </c>
      <c r="B846" s="7" t="str">
        <f>IFERROR(__xludf.DUMMYFUNCTION("IF(C846=4,GOOGLETRANSLATE(A846, ""en"",""fil""), """")"),"Ako si Duterte kay Miriam ... ngunit wala pa rin akong matatag na pusta sa pangulo upang maging matapat. Hmmm")</f>
        <v>Ako si Duterte kay Miriam ... ngunit wala pa rin akong matatag na pusta sa pangulo upang maging matapat. Hmmm</v>
      </c>
      <c r="C846" s="2">
        <v>4.0</v>
      </c>
      <c r="D846" s="10" t="s">
        <v>1687</v>
      </c>
      <c r="F846" s="2">
        <v>0.0</v>
      </c>
      <c r="G846" s="9"/>
    </row>
    <row r="847">
      <c r="A847" s="1" t="s">
        <v>1688</v>
      </c>
      <c r="B847" s="7" t="str">
        <f>IFERROR(__xludf.DUMMYFUNCTION("IF(C847=4,GOOGLETRANSLATE(A847, ""en"",""fil""), """")"),"Si Binay, na nag -tag bilang isang magnanakaw at ang pinaka -tiwali sa kanilang lahat, ay mas mahusay sa pamamagitan ng hindi papansin ang lahat.
Malungkot, talaga.")</f>
        <v>Si Binay, na nag -tag bilang isang magnanakaw at ang pinaka -tiwali sa kanilang lahat, ay mas mahusay sa pamamagitan ng hindi papansin ang lahat.
Malungkot, talaga.</v>
      </c>
      <c r="C847" s="2">
        <v>4.0</v>
      </c>
      <c r="D847" s="10" t="s">
        <v>1689</v>
      </c>
      <c r="F847" s="2">
        <v>0.0</v>
      </c>
      <c r="G847" s="9"/>
    </row>
    <row r="848">
      <c r="A848" s="1" t="s">
        <v>1690</v>
      </c>
      <c r="B848" s="7" t="str">
        <f>IFERROR(__xludf.DUMMYFUNCTION("IF(C848=4,GOOGLETRANSLATE(A848, ""en"",""fil""), """")"),"Ang Bise Presidente Binay ay maaaring magbuntung-hininga ng kaluwagan-barring isang sakuna https://t.co/5cnwlnrupa")</f>
        <v>Ang Bise Presidente Binay ay maaaring magbuntung-hininga ng kaluwagan-barring isang sakuna https://t.co/5cnwlnrupa</v>
      </c>
      <c r="C848" s="2">
        <v>4.0</v>
      </c>
      <c r="D848" s="10" t="s">
        <v>1691</v>
      </c>
      <c r="F848" s="2">
        <v>0.0</v>
      </c>
      <c r="G848" s="9"/>
    </row>
    <row r="849">
      <c r="A849" s="1" t="s">
        <v>1692</v>
      </c>
      <c r="B849" s="7" t="str">
        <f>IFERROR(__xludf.DUMMYFUNCTION("IF(C849=4,GOOGLETRANSLATE(A849, ""en"",""fil""), """")"),"Walang mga bagong isyu ngunit sinabi ni VP Binay na ang Liberal Party ay nasa likod ng isang bagong kaso ng graft laban sa kanya sa Ombudsman. #politcsph")</f>
        <v>Walang mga bagong isyu ngunit sinabi ni VP Binay na ang Liberal Party ay nasa likod ng isang bagong kaso ng graft laban sa kanya sa Ombudsman. #politcsph</v>
      </c>
      <c r="C849" s="2">
        <v>4.0</v>
      </c>
      <c r="D849" s="10" t="s">
        <v>1693</v>
      </c>
      <c r="F849" s="2">
        <v>0.0</v>
      </c>
      <c r="G849" s="9"/>
    </row>
    <row r="850">
      <c r="A850" s="1" t="s">
        <v>1694</v>
      </c>
      <c r="B850" s="7" t="str">
        <f>IFERROR(__xludf.DUMMYFUNCTION("IF(C850=4,GOOGLETRANSLATE(A850, ""en"",""fil""), """")"),"Si Miriam pagiging huli ay ang pinaka -nakakasakit na bagay na nangyari ngayon. Paano siya iboboto ng mga tao sa Binay sa kanya? Seryoso? #HalalanResults")</f>
        <v>Si Miriam pagiging huli ay ang pinaka -nakakasakit na bagay na nangyari ngayon. Paano siya iboboto ng mga tao sa Binay sa kanya? Seryoso? #HalalanResults</v>
      </c>
      <c r="C850" s="2">
        <v>4.0</v>
      </c>
      <c r="D850" s="10" t="s">
        <v>1695</v>
      </c>
      <c r="F850" s="2">
        <v>1.0</v>
      </c>
      <c r="G850" s="9"/>
    </row>
    <row r="851">
      <c r="A851" s="1" t="s">
        <v>1696</v>
      </c>
      <c r="B851" s="7" t="str">
        <f>IFERROR(__xludf.DUMMYFUNCTION("IF(C851=4,GOOGLETRANSLATE(A851, ""en"",""fil""), """")"),"Oooh oo, #wantedpresident ngayong gabi kasama si Mar Roxas pagkatapos ng @km_jessica_soho! (Noong nakaraang linggo, itinampok nila ang Binay) https://t.co/phrqfof84c")</f>
        <v>Oooh oo, #wantedpresident ngayong gabi kasama si Mar Roxas pagkatapos ng @km_jessica_soho! (Noong nakaraang linggo, itinampok nila ang Binay) https://t.co/phrqfof84c</v>
      </c>
      <c r="C851" s="2">
        <v>4.0</v>
      </c>
      <c r="D851" s="10" t="s">
        <v>1697</v>
      </c>
      <c r="F851" s="2">
        <v>1.0</v>
      </c>
      <c r="G851" s="9"/>
    </row>
    <row r="852">
      <c r="A852" s="1" t="s">
        <v>1698</v>
      </c>
      <c r="B852" s="7" t="str">
        <f>IFERROR(__xludf.DUMMYFUNCTION("IF(C852=4,GOOGLETRANSLATE(A852, ""en"",""fil""), """")"),"@Watdahel_juniel oo nga ehhh. Alam nating lahat na siya ay binabayaran upang i-endorso ang Mar Roxas ngunit tumatawag sa mga hindi botante upang ikulong? TSK #soshutupnalangseries")</f>
        <v>@Watdahel_juniel oo nga ehhh. Alam nating lahat na siya ay binabayaran upang i-endorso ang Mar Roxas ngunit tumatawag sa mga hindi botante upang ikulong? TSK #soshutupnalangseries</v>
      </c>
      <c r="C852" s="2">
        <v>4.0</v>
      </c>
      <c r="D852" s="10" t="s">
        <v>1699</v>
      </c>
      <c r="F852" s="2">
        <v>1.0</v>
      </c>
      <c r="G852" s="9"/>
    </row>
    <row r="853">
      <c r="A853" s="1" t="s">
        <v>1700</v>
      </c>
      <c r="B853" s="7" t="str">
        <f>IFERROR(__xludf.DUMMYFUNCTION("IF(C853=4,GOOGLETRANSLATE(A853, ""en"",""fil""), """")"),"Nakahiga ba si VP Binay sa ad ng kampanya? Ang mga trillanes ay lumiliko sa mga talahanayan sa veep https://t.co/tnqoixgq7p https://t.co/hkpxq9tptt")</f>
        <v>Nakahiga ba si VP Binay sa ad ng kampanya? Ang mga trillanes ay lumiliko sa mga talahanayan sa veep https://t.co/tnqoixgq7p https://t.co/hkpxq9tptt</v>
      </c>
      <c r="C853" s="2">
        <v>4.0</v>
      </c>
      <c r="D853" s="10" t="s">
        <v>1701</v>
      </c>
      <c r="F853" s="2">
        <v>0.0</v>
      </c>
      <c r="G853" s="9"/>
    </row>
    <row r="854">
      <c r="A854" s="1" t="s">
        <v>1702</v>
      </c>
      <c r="B854" s="7" t="str">
        <f>IFERROR(__xludf.DUMMYFUNCTION("IF(C854=4,GOOGLETRANSLATE(A854, ""en"",""fil""), """")"),"""Gusto mo bang makita ang pinaka nakakainis na ad na pampulitika sa kasaysayan ng mga ad sa politika?"" - Paano ko pinag-uusapan ang tungkol sa #marroxas '""mabilis na pasulong"" ad")</f>
        <v>"Gusto mo bang makita ang pinaka nakakainis na ad na pampulitika sa kasaysayan ng mga ad sa politika?" - Paano ko pinag-uusapan ang tungkol sa #marroxas '"mabilis na pasulong" ad</v>
      </c>
      <c r="C854" s="2">
        <v>4.0</v>
      </c>
      <c r="D854" s="10" t="s">
        <v>1703</v>
      </c>
      <c r="F854" s="2">
        <v>1.0</v>
      </c>
      <c r="G854" s="9"/>
    </row>
    <row r="855">
      <c r="A855" s="1" t="s">
        <v>1704</v>
      </c>
      <c r="B855" s="7" t="str">
        <f>IFERROR(__xludf.DUMMYFUNCTION("IF(C855=4,GOOGLETRANSLATE(A855, ""en"",""fil""), """")"),"Binago ng U ang iyong posisyon ng parusa sa anti-kamatayan upang mag-pro upang makakuha ka ng ilang mga boto ni Duterte. Walang sariwa tungkol doon.")</f>
        <v>Binago ng U ang iyong posisyon ng parusa sa anti-kamatayan upang mag-pro upang makakuha ka ng ilang mga boto ni Duterte. Walang sariwa tungkol doon.</v>
      </c>
      <c r="C855" s="2">
        <v>4.0</v>
      </c>
      <c r="D855" s="10" t="s">
        <v>1705</v>
      </c>
      <c r="F855" s="2">
        <v>1.0</v>
      </c>
      <c r="G855" s="9"/>
    </row>
    <row r="856">
      <c r="A856" s="1" t="s">
        <v>1706</v>
      </c>
      <c r="B856" s="7" t="str">
        <f>IFERROR(__xludf.DUMMYFUNCTION("IF(C856=4,GOOGLETRANSLATE(A856, ""en"",""fil""), """")"),"Poe pekeng kandidato. Tanging ang B1nay #onlyBinayWinner #Pilipinasdebates2016 https://t.co/dpj6fmywyi")</f>
        <v>Poe pekeng kandidato. Tanging ang B1nay #onlyBinayWinner #Pilipinasdebates2016 https://t.co/dpj6fmywyi</v>
      </c>
      <c r="C856" s="2">
        <v>4.0</v>
      </c>
      <c r="D856" s="10" t="s">
        <v>1707</v>
      </c>
      <c r="F856" s="2">
        <v>1.0</v>
      </c>
      <c r="G856" s="9"/>
    </row>
    <row r="857">
      <c r="A857" s="1" t="s">
        <v>1708</v>
      </c>
      <c r="B857" s="7" t="str">
        <f>IFERROR(__xludf.DUMMYFUNCTION("IF(C857=4,GOOGLETRANSLATE(A857, ""en"",""fil""), """")"),"Ang pag-drag kay Mayor Duterte sa pamamagitan ng paggamit ng anti-Duterte ad ay isang patunay lamang na nasa itaas si Mayor Duterte. Duterte hanggang sa huli ??")</f>
        <v>Ang pag-drag kay Mayor Duterte sa pamamagitan ng paggamit ng anti-Duterte ad ay isang patunay lamang na nasa itaas si Mayor Duterte. Duterte hanggang sa huli ??</v>
      </c>
      <c r="C857" s="2">
        <v>4.0</v>
      </c>
      <c r="D857" s="10" t="s">
        <v>1709</v>
      </c>
      <c r="F857" s="2">
        <v>0.0</v>
      </c>
      <c r="G857" s="9"/>
    </row>
    <row r="858">
      <c r="A858" s="1" t="s">
        <v>1710</v>
      </c>
      <c r="B858" s="7" t="str">
        <f>IFERROR(__xludf.DUMMYFUNCTION("IF(C858=4,GOOGLETRANSLATE(A858, ""en"",""fil""), """")"),"Mas gugustuhin kong magkaroon ng isang #panalopoe")</f>
        <v>Mas gugustuhin kong magkaroon ng isang #panalopoe</v>
      </c>
      <c r="C858" s="2">
        <v>4.0</v>
      </c>
      <c r="D858" s="10" t="s">
        <v>1711</v>
      </c>
      <c r="F858" s="2">
        <v>1.0</v>
      </c>
      <c r="G858" s="9"/>
    </row>
    <row r="859">
      <c r="A859" s="1" t="s">
        <v>1712</v>
      </c>
      <c r="B859" s="7" t="str">
        <f>IFERROR(__xludf.DUMMYFUNCTION("IF(C859=4,GOOGLETRANSLATE(A859, ""en"",""fil""), """")"),"Atty. Ipinapakita ng Bondal ang clip ni Rep. Abi Binay na nagsasabing ""Hindi Kami Poor"", na sinabi niya na salungat sa mga ad ni VP Binay.")</f>
        <v>Atty. Ipinapakita ng Bondal ang clip ni Rep. Abi Binay na nagsasabing "Hindi Kami Poor", na sinabi niya na salungat sa mga ad ni VP Binay.</v>
      </c>
      <c r="C859" s="2">
        <v>4.0</v>
      </c>
      <c r="D859" s="10" t="s">
        <v>1713</v>
      </c>
      <c r="F859" s="2">
        <v>0.0</v>
      </c>
      <c r="G859" s="9"/>
    </row>
    <row r="860">
      <c r="A860" s="1" t="s">
        <v>1714</v>
      </c>
      <c r="B860" s="7" t="str">
        <f>IFERROR(__xludf.DUMMYFUNCTION("IF(C860=4,GOOGLETRANSLATE(A860, ""en"",""fil""), """")"),"Nagsalita lamang sa isang tao na nagsabi na iboboto niya ang #du30 ngunit mangampanya para sa Binay Bec ang huli ay isang kamag -anak. ANG SAKIT SA ULO! Tsk.")</f>
        <v>Nagsalita lamang sa isang tao na nagsabi na iboboto niya ang #du30 ngunit mangampanya para sa Binay Bec ang huli ay isang kamag -anak. ANG SAKIT SA ULO! Tsk.</v>
      </c>
      <c r="C860" s="2">
        <v>4.0</v>
      </c>
      <c r="D860" s="10" t="s">
        <v>1715</v>
      </c>
      <c r="F860" s="2">
        <v>1.0</v>
      </c>
      <c r="G860" s="9"/>
    </row>
    <row r="861">
      <c r="A861" s="1" t="s">
        <v>1716</v>
      </c>
      <c r="B861" s="7" t="str">
        <f>IFERROR(__xludf.DUMMYFUNCTION("IF(C861=4,GOOGLETRANSLATE(A861, ""en"",""fil""), """")"),"Ang sagot ni Binay kay 'Daang Matuwid': 'Daang Malapad sa Mabilis': Pinangas ng Binay na Pagbutihin ang 'Daang Matuwid' na may 'Daa ... https://t.co/hqry4njg0z")</f>
        <v>Ang sagot ni Binay kay 'Daang Matuwid': 'Daang Malapad sa Mabilis': Pinangas ng Binay na Pagbutihin ang 'Daang Matuwid' na may 'Daa ... https://t.co/hqry4njg0z</v>
      </c>
      <c r="C861" s="2">
        <v>4.0</v>
      </c>
      <c r="D861" s="10" t="s">
        <v>1717</v>
      </c>
      <c r="F861" s="2">
        <v>0.0</v>
      </c>
      <c r="G861" s="9"/>
    </row>
    <row r="862">
      <c r="A862" s="1" t="s">
        <v>1718</v>
      </c>
      <c r="B862" s="7" t="str">
        <f>IFERROR(__xludf.DUMMYFUNCTION("IF(C862=4,GOOGLETRANSLATE(A862, ""en"",""fil""), """")"),"Oh my god binay tagasuporta ... tsk tsk https://t.co/beocqokb4s")</f>
        <v>Oh my god binay tagasuporta ... tsk tsk https://t.co/beocqokb4s</v>
      </c>
      <c r="C862" s="2">
        <v>4.0</v>
      </c>
      <c r="D862" s="10" t="s">
        <v>1719</v>
      </c>
      <c r="F862" s="2">
        <v>1.0</v>
      </c>
      <c r="G862" s="9"/>
    </row>
    <row r="863">
      <c r="A863" s="1" t="s">
        <v>1720</v>
      </c>
      <c r="B863" s="7" t="str">
        <f>IFERROR(__xludf.DUMMYFUNCTION("IF(C863=4,GOOGLETRANSLATE(A863, ""en"",""fil""), """")"),"Pakikipag -usap nang mabuti - Advertising 101. Isang bagay na kailangang matuto nang mabilis ang kampanya ng Mar Roxas! https://t.co/3gcbkcubpa")</f>
        <v>Pakikipag -usap nang mabuti - Advertising 101. Isang bagay na kailangang matuto nang mabilis ang kampanya ng Mar Roxas! https://t.co/3gcbkcubpa</v>
      </c>
      <c r="C863" s="2">
        <v>4.0</v>
      </c>
      <c r="D863" s="10" t="s">
        <v>1721</v>
      </c>
      <c r="F863" s="2">
        <v>0.0</v>
      </c>
      <c r="G863" s="9"/>
    </row>
    <row r="864">
      <c r="A864" s="1" t="s">
        <v>1722</v>
      </c>
      <c r="B864" s="7" t="str">
        <f>IFERROR(__xludf.DUMMYFUNCTION("IF(C864=4,GOOGLETRANSLATE(A864, ""en"",""fil""), """")"),"Sa palagay ko ang biro ng panggagahasa ni Pangulong Duterte ay hindi ibababa ang mga rating ng #Phvoteduterte na marami! Pinakamasama ay bumalik sa 29%. Hirap Din Si #phvotepoe!")</f>
        <v>Sa palagay ko ang biro ng panggagahasa ni Pangulong Duterte ay hindi ibababa ang mga rating ng #Phvoteduterte na marami! Pinakamasama ay bumalik sa 29%. Hirap Din Si #phvotepoe!</v>
      </c>
      <c r="C864" s="2">
        <v>4.0</v>
      </c>
      <c r="D864" s="10" t="s">
        <v>1723</v>
      </c>
      <c r="F864" s="2">
        <v>0.0</v>
      </c>
      <c r="G864" s="9"/>
    </row>
    <row r="865">
      <c r="A865" s="1" t="s">
        <v>1724</v>
      </c>
      <c r="B865" s="7" t="str">
        <f>IFERROR(__xludf.DUMMYFUNCTION("IF(C865=4,GOOGLETRANSLATE(A865, ""en"",""fil""), """")"),"Pagbili ng Pagbili sa Iba't ibang Mga Pangalan ... ""Mga Envelope"", ""Mga Insentibo"", atbp ... T.T
#POE2016 #roro #Halalan2016 #halalan2016 #duterte #duterte2016")</f>
        <v>Pagbili ng Pagbili sa Iba't ibang Mga Pangalan ... "Mga Envelope", "Mga Insentibo", atbp ... T.T
#POE2016 #roro #Halalan2016 #halalan2016 #duterte #duterte2016</v>
      </c>
      <c r="C865" s="2">
        <v>4.0</v>
      </c>
      <c r="D865" s="10" t="s">
        <v>1725</v>
      </c>
      <c r="F865" s="2">
        <v>1.0</v>
      </c>
      <c r="G865" s="9"/>
    </row>
    <row r="866">
      <c r="A866" s="1" t="s">
        <v>1726</v>
      </c>
      <c r="B866" s="7" t="str">
        <f>IFERROR(__xludf.DUMMYFUNCTION("IF(C866=4,GOOGLETRANSLATE(A866, ""en"",""fil""), """")"),"Si Cynthia Patag ay tumatagal ng isa pang pagbaril sa Binay sa pamamagitan ng Facebook https://t.co/n5x8nddloj sa pamamagitan ng @")</f>
        <v>Si Cynthia Patag ay tumatagal ng isa pang pagbaril sa Binay sa pamamagitan ng Facebook https://t.co/n5x8nddloj sa pamamagitan ng @</v>
      </c>
      <c r="C866" s="2">
        <v>4.0</v>
      </c>
      <c r="D866" s="10" t="s">
        <v>1727</v>
      </c>
      <c r="F866" s="2">
        <v>0.0</v>
      </c>
      <c r="G866" s="9"/>
    </row>
    <row r="867">
      <c r="A867" s="1" t="s">
        <v>1728</v>
      </c>
      <c r="B867" s="7" t="str">
        <f>IFERROR(__xludf.DUMMYFUNCTION("IF(C867=4,GOOGLETRANSLATE(A867, ""en"",""fil""), """")"),"Oh boy. Nagsisimula si Binay sa mga akusasyon. Mahinahon na isinasaalang -alang ang MDS 'nagniningas na pagsasalita.")</f>
        <v>Oh boy. Nagsisimula si Binay sa mga akusasyon. Mahinahon na isinasaalang -alang ang MDS 'nagniningas na pagsasalita.</v>
      </c>
      <c r="C867" s="2">
        <v>4.0</v>
      </c>
      <c r="D867" s="10" t="s">
        <v>1729</v>
      </c>
      <c r="F867" s="2">
        <v>1.0</v>
      </c>
      <c r="G867" s="9"/>
    </row>
    <row r="868">
      <c r="A868" s="1" t="s">
        <v>1730</v>
      </c>
      <c r="B868" s="7" t="str">
        <f>IFERROR(__xludf.DUMMYFUNCTION("IF(C868=4,GOOGLETRANSLATE(A868, ""en"",""fil""), """")"),"Pagbuo ng Kuwento: Sinasabi ni Binay sa madla ng Cavite City gym na mayroon siyang kakayahan at amp; Karanasan upang maging Pangulo. (sa pamamagitan ng @thestandard_ph)")</f>
        <v>Pagbuo ng Kuwento: Sinasabi ni Binay sa madla ng Cavite City gym na mayroon siyang kakayahan at amp; Karanasan upang maging Pangulo. (sa pamamagitan ng @thestandard_ph)</v>
      </c>
      <c r="C868" s="2">
        <v>4.0</v>
      </c>
      <c r="D868" s="10" t="s">
        <v>1731</v>
      </c>
      <c r="F868" s="2">
        <v>0.0</v>
      </c>
      <c r="G868" s="9"/>
    </row>
    <row r="869">
      <c r="A869" s="1" t="s">
        <v>1732</v>
      </c>
      <c r="B869" s="7" t="str">
        <f>IFERROR(__xludf.DUMMYFUNCTION("IF(C869=4,GOOGLETRANSLATE(A869, ""en"",""fil""), """")"),"Ang Mar Roxas ay tulad ng pinaka kinasusuklaman na tao sa social media ngayon. Well, sa tabi ni Kathniel.
*cringe*")</f>
        <v>Ang Mar Roxas ay tulad ng pinaka kinasusuklaman na tao sa social media ngayon. Well, sa tabi ni Kathniel.
*cringe*</v>
      </c>
      <c r="C869" s="2">
        <v>4.0</v>
      </c>
      <c r="D869" s="10" t="s">
        <v>1733</v>
      </c>
      <c r="F869" s="2">
        <v>0.0</v>
      </c>
      <c r="G869" s="9"/>
    </row>
    <row r="870">
      <c r="A870" s="1" t="s">
        <v>1734</v>
      </c>
      <c r="B870" s="7" t="str">
        <f>IFERROR(__xludf.DUMMYFUNCTION("IF(C870=4,GOOGLETRANSLATE(A870, ""en"",""fil""), """")"),"Kasama kita @Bernardokath Mar din ang aking personal na pagpipilian. #Phvoteroxas")</f>
        <v>Kasama kita @Bernardokath Mar din ang aking personal na pagpipilian. #Phvoteroxas</v>
      </c>
      <c r="C870" s="2">
        <v>4.0</v>
      </c>
      <c r="D870" s="10" t="s">
        <v>1735</v>
      </c>
      <c r="F870" s="2">
        <v>0.0</v>
      </c>
      <c r="G870" s="9"/>
    </row>
    <row r="871">
      <c r="A871" s="1" t="s">
        <v>1736</v>
      </c>
      <c r="B871" s="7" t="str">
        <f>IFERROR(__xludf.DUMMYFUNCTION("IF(C871=4,GOOGLETRANSLATE(A871, ""en"",""fil""), """")"),"Mas maaga: Binay saglit na sumali sa aiai delas alas sa isang sayaw #voteph2016 https://t.co/a95kvsx3jm")</f>
        <v>Mas maaga: Binay saglit na sumali sa aiai delas alas sa isang sayaw #voteph2016 https://t.co/a95kvsx3jm</v>
      </c>
      <c r="C871" s="2">
        <v>4.0</v>
      </c>
      <c r="D871" s="10" t="s">
        <v>1737</v>
      </c>
      <c r="F871" s="2">
        <v>0.0</v>
      </c>
      <c r="G871" s="9"/>
    </row>
    <row r="872">
      <c r="A872" s="1" t="s">
        <v>1738</v>
      </c>
      <c r="B872" s="7" t="str">
        <f>IFERROR(__xludf.DUMMYFUNCTION("IF(C872=4,GOOGLETRANSLATE(A872, ""en"",""fil""), """")"),"wth binay ad")</f>
        <v>wth binay ad</v>
      </c>
      <c r="C872" s="2">
        <v>4.0</v>
      </c>
      <c r="D872" s="10" t="s">
        <v>1738</v>
      </c>
      <c r="F872" s="2">
        <v>1.0</v>
      </c>
      <c r="G872" s="9"/>
    </row>
    <row r="873">
      <c r="A873" s="1" t="s">
        <v>1739</v>
      </c>
      <c r="B873" s="7" t="str">
        <f>IFERROR(__xludf.DUMMYFUNCTION("IF(C873=4,GOOGLETRANSLATE(A873, ""en"",""fil""), """")"),"Ngayong taon, si Hillary ay maaaring hindi ang kauna-unahan na babaeng pangulo ng Amerikano. Ang pagkakaiba na iyon ay dapat na kabilang kay Grace Poe. ??")</f>
        <v>Ngayong taon, si Hillary ay maaaring hindi ang kauna-unahan na babaeng pangulo ng Amerikano. Ang pagkakaiba na iyon ay dapat na kabilang kay Grace Poe. ??</v>
      </c>
      <c r="C873" s="2">
        <v>4.0</v>
      </c>
      <c r="D873" s="10" t="s">
        <v>1740</v>
      </c>
      <c r="F873" s="2">
        <v>1.0</v>
      </c>
      <c r="G873" s="9"/>
    </row>
    <row r="874">
      <c r="A874" s="1" t="s">
        <v>1741</v>
      </c>
      <c r="B874" s="7" t="str">
        <f>IFERROR(__xludf.DUMMYFUNCTION("IF(C874=4,GOOGLETRANSLATE(A874, ""en"",""fil""), """")"),"Inaprubahan ni Duterte ang pag -bid ng pangulo ni Miriam, sinabi na hindi niya tatanggapin ang mar https://t.co/j87amarrgd")</f>
        <v>Inaprubahan ni Duterte ang pag -bid ng pangulo ni Miriam, sinabi na hindi niya tatanggapin ang mar https://t.co/j87amarrgd</v>
      </c>
      <c r="C874" s="2">
        <v>4.0</v>
      </c>
      <c r="D874" s="10" t="s">
        <v>1742</v>
      </c>
      <c r="F874" s="2">
        <v>0.0</v>
      </c>
      <c r="G874" s="9"/>
    </row>
    <row r="875">
      <c r="A875" s="1" t="s">
        <v>1743</v>
      </c>
      <c r="B875" s="7" t="str">
        <f>IFERROR(__xludf.DUMMYFUNCTION("IF(C875=4,GOOGLETRANSLATE(A875, ""en"",""fil""), """")"),"BABALA: Si Binay at Chiz Escudero ay magbabago para sa isang ""bi-chiz"" na halo-halong tiket sa Malacanang!
https://t.co/v5ydvzcd7t https://t.co/7fxuzimvym")</f>
        <v>BABALA: Si Binay at Chiz Escudero ay magbabago para sa isang "bi-chiz" na halo-halong tiket sa Malacanang!
https://t.co/v5ydvzcd7t https://t.co/7fxuzimvym</v>
      </c>
      <c r="C875" s="2">
        <v>4.0</v>
      </c>
      <c r="D875" s="10" t="s">
        <v>1744</v>
      </c>
      <c r="F875" s="2">
        <v>0.0</v>
      </c>
      <c r="G875" s="9"/>
    </row>
    <row r="876">
      <c r="A876" s="1" t="s">
        <v>1745</v>
      </c>
      <c r="B876" s="7" t="str">
        <f>IFERROR(__xludf.DUMMYFUNCTION("IF(C876=4,GOOGLETRANSLATE(A876, ""en"",""fil""), """")"),"OMG, Aldub. Huwag kang maglakas -loob na i -endorso si Binay. ??")</f>
        <v>OMG, Aldub. Huwag kang maglakas -loob na i -endorso si Binay. ??</v>
      </c>
      <c r="C876" s="2">
        <v>4.0</v>
      </c>
      <c r="D876" s="10" t="s">
        <v>1746</v>
      </c>
      <c r="F876" s="2">
        <v>0.0</v>
      </c>
      <c r="G876" s="9"/>
    </row>
    <row r="877">
      <c r="A877" s="1" t="s">
        <v>1747</v>
      </c>
      <c r="B877" s="7" t="str">
        <f>IFERROR(__xludf.DUMMYFUNCTION("IF(C877=4,GOOGLETRANSLATE(A877, ""en"",""fil""), """")"),"Alam nating lahat kung ano ang ibig sabihin nito. Good luck, Grace Poe. https://t.co/ycms3v6qx8")</f>
        <v>Alam nating lahat kung ano ang ibig sabihin nito. Good luck, Grace Poe. https://t.co/ycms3v6qx8</v>
      </c>
      <c r="C877" s="2">
        <v>4.0</v>
      </c>
      <c r="D877" s="10" t="s">
        <v>1748</v>
      </c>
      <c r="F877" s="2">
        <v>0.0</v>
      </c>
      <c r="G877" s="9"/>
    </row>
    <row r="878">
      <c r="A878" s="1" t="s">
        <v>1749</v>
      </c>
      <c r="B878" s="7" t="str">
        <f>IFERROR(__xludf.DUMMYFUNCTION("IF(C878=4,GOOGLETRANSLATE(A878, ""en"",""fil""), """")"),"Ang #Phvoteduterte ay hindi binay; Si Stephen Villena ay hindi matapos ang sagot, nais niyang mapahiya ang #du30, masamang motibo. https://t.co/ghg6rftpco")</f>
        <v>Ang #Phvoteduterte ay hindi binay; Si Stephen Villena ay hindi matapos ang sagot, nais niyang mapahiya ang #du30, masamang motibo. https://t.co/ghg6rftpco</v>
      </c>
      <c r="C878" s="2">
        <v>4.0</v>
      </c>
      <c r="D878" s="10" t="s">
        <v>1750</v>
      </c>
      <c r="F878" s="2">
        <v>0.0</v>
      </c>
      <c r="G878" s="9"/>
    </row>
    <row r="879">
      <c r="A879" s="1" t="s">
        <v>1751</v>
      </c>
      <c r="B879" s="7" t="str">
        <f>IFERROR(__xludf.DUMMYFUNCTION("IF(C879=4,GOOGLETRANSLATE(A879, ""en"",""fil""), """")"),"RT @letsgonegosyo: [ngayon] go negosyo ay naka -mount sa pangalawang bahagi ngNegosyo Talks: Kilalanin ang serye ng Pangulo w/ sec. Mar Roxas. https:/…")</f>
        <v>RT @letsgonegosyo: [ngayon] go negosyo ay naka -mount sa pangalawang bahagi ngNegosyo Talks: Kilalanin ang serye ng Pangulo w/ sec. Mar Roxas. https:/…</v>
      </c>
      <c r="C879" s="2">
        <v>4.0</v>
      </c>
      <c r="D879" s="10" t="s">
        <v>1752</v>
      </c>
      <c r="F879" s="2">
        <v>0.0</v>
      </c>
      <c r="G879" s="9"/>
    </row>
    <row r="880">
      <c r="A880" s="1" t="s">
        <v>1753</v>
      </c>
      <c r="B880" s="7" t="str">
        <f>IFERROR(__xludf.DUMMYFUNCTION("IF(C880=4,GOOGLETRANSLATE(A880, ""en"",""fil""), """")"),"Ang pinaka -hindi propesyonal na kandidato ay walang iba kundi ang Mar Roxas #dayaangmatuwid")</f>
        <v>Ang pinaka -hindi propesyonal na kandidato ay walang iba kundi ang Mar Roxas #dayaangmatuwid</v>
      </c>
      <c r="C880" s="2">
        <v>4.0</v>
      </c>
      <c r="D880" s="10" t="s">
        <v>1754</v>
      </c>
      <c r="F880" s="2">
        <v>1.0</v>
      </c>
      <c r="G880" s="9"/>
    </row>
    <row r="881">
      <c r="A881" s="1" t="s">
        <v>1755</v>
      </c>
      <c r="B881" s="7" t="str">
        <f>IFERROR(__xludf.DUMMYFUNCTION("IF(C881=4,GOOGLETRANSLATE(A881, ""en"",""fil""), """")"),"Si Mar Roxas ang tamang tao para sa trabaho.
hindi tiwali, may karanasan, nakakuha ng integridad, kakayahan
#Roxasrobredo2016 https://t.co/wdrugchd9k")</f>
        <v>Si Mar Roxas ang tamang tao para sa trabaho.
hindi tiwali, may karanasan, nakakuha ng integridad, kakayahan
#Roxasrobredo2016 https://t.co/wdrugchd9k</v>
      </c>
      <c r="C881" s="2">
        <v>4.0</v>
      </c>
      <c r="D881" s="10" t="s">
        <v>1756</v>
      </c>
      <c r="F881" s="2">
        <v>0.0</v>
      </c>
      <c r="G881" s="9"/>
    </row>
    <row r="882">
      <c r="A882" s="1" t="s">
        <v>1757</v>
      </c>
      <c r="B882" s="7" t="str">
        <f>IFERROR(__xludf.DUMMYFUNCTION("IF(C882=4,GOOGLETRANSLATE(A882, ""en"",""fil""), """")"),"Idk. Sa aking libro, dapat mong mapoot sa bansa ng maraming bansa upang bumoto ng 4 Marcos &amp; amp; Binay - kung sa iyo ng bansa, may sakit na sabihin
""Bakit? Ano ang ginawa ko upang maging karapat -dapat dito?""")</f>
        <v>Idk. Sa aking libro, dapat mong mapoot sa bansa ng maraming bansa upang bumoto ng 4 Marcos &amp; amp; Binay - kung sa iyo ng bansa, may sakit na sabihin
"Bakit? Ano ang ginawa ko upang maging karapat -dapat dito?"</v>
      </c>
      <c r="C882" s="2">
        <v>4.0</v>
      </c>
      <c r="D882" s="10" t="s">
        <v>1758</v>
      </c>
      <c r="F882" s="2">
        <v>1.0</v>
      </c>
      <c r="G882" s="9"/>
    </row>
    <row r="883">
      <c r="A883" s="1" t="s">
        <v>1759</v>
      </c>
      <c r="B883" s="7" t="str">
        <f>IFERROR(__xludf.DUMMYFUNCTION("IF(C883=4,GOOGLETRANSLATE(A883, ""en"",""fil""), """")"),"Ang ad na pampulitika sa paggalang hindi tugon sa pahayag ng panggagahasa ni Duterte, nililinaw ni Poe ang https://t.co/awqfeueiba https://t.co/cmydkpheio")</f>
        <v>Ang ad na pampulitika sa paggalang hindi tugon sa pahayag ng panggagahasa ni Duterte, nililinaw ni Poe ang https://t.co/awqfeueiba https://t.co/cmydkpheio</v>
      </c>
      <c r="C883" s="2">
        <v>4.0</v>
      </c>
      <c r="D883" s="10" t="s">
        <v>1760</v>
      </c>
      <c r="F883" s="2">
        <v>0.0</v>
      </c>
      <c r="G883" s="9"/>
    </row>
    <row r="884">
      <c r="A884" s="1" t="s">
        <v>1761</v>
      </c>
      <c r="B884" s="7" t="str">
        <f>IFERROR(__xludf.DUMMYFUNCTION("IF(C884=4,GOOGLETRANSLATE(A884, ""en"",""fil""), """")"),"@dziq990 @jay_dones sipa pabalik, hindi sa palagay ko kailangan iyon ni VP Binay. Pasensya na hindi ko lang ito beleive. #Phvotebinay")</f>
        <v>@dziq990 @jay_dones sipa pabalik, hindi sa palagay ko kailangan iyon ni VP Binay. Pasensya na hindi ko lang ito beleive. #Phvotebinay</v>
      </c>
      <c r="C884" s="2">
        <v>4.0</v>
      </c>
      <c r="D884" s="10" t="s">
        <v>1762</v>
      </c>
      <c r="F884" s="2">
        <v>0.0</v>
      </c>
      <c r="G884" s="9"/>
    </row>
    <row r="885">
      <c r="A885" s="1" t="s">
        <v>1763</v>
      </c>
      <c r="B885" s="7" t="str">
        <f>IFERROR(__xludf.DUMMYFUNCTION("IF(C885=4,GOOGLETRANSLATE(A885, ""en"",""fil""), """")"),"Inaangkin ni Cayetano ang pusta ng pagsasabwatan. Poe, Roxas sa Air Ads vs Duterte habang papalapit ang araw ng poll. | @mikefrialde #bilangpilipino https://t.co/aus45czedj")</f>
        <v>Inaangkin ni Cayetano ang pusta ng pagsasabwatan. Poe, Roxas sa Air Ads vs Duterte habang papalapit ang araw ng poll. | @mikefrialde #bilangpilipino https://t.co/aus45czedj</v>
      </c>
      <c r="C885" s="2">
        <v>4.0</v>
      </c>
      <c r="D885" s="10" t="s">
        <v>1764</v>
      </c>
      <c r="F885" s="2">
        <v>0.0</v>
      </c>
      <c r="G885" s="9"/>
    </row>
    <row r="886">
      <c r="A886" s="1" t="s">
        <v>1765</v>
      </c>
      <c r="B886" s="7" t="str">
        <f>IFERROR(__xludf.DUMMYFUNCTION("IF(C886=4,GOOGLETRANSLATE(A886, ""en"",""fil""), """")"),"Ang kandidato ng pangulo na si Mar Roxas ay nagpapahiwatig na ang govt ay hindi dapat mananagot Re: #laglagbala. Laglag bayag na ata ito https://t.co/seh0qrxvob")</f>
        <v>Ang kandidato ng pangulo na si Mar Roxas ay nagpapahiwatig na ang govt ay hindi dapat mananagot Re: #laglagbala. Laglag bayag na ata ito https://t.co/seh0qrxvob</v>
      </c>
      <c r="C886" s="2">
        <v>4.0</v>
      </c>
      <c r="D886" s="10" t="s">
        <v>1766</v>
      </c>
      <c r="F886" s="2">
        <v>1.0</v>
      </c>
      <c r="G886" s="9"/>
    </row>
    <row r="887">
      <c r="A887" s="1" t="s">
        <v>1767</v>
      </c>
      <c r="B887" s="7" t="str">
        <f>IFERROR(__xludf.DUMMYFUNCTION("IF(C887=4,GOOGLETRANSLATE(A887, ""en"",""fil""), """")"),"VIDEO: Marcos, binahagi ang Binay sa Yolanda Commemorative Walk sa Tacloban @rapplerdotcom https://t.co/2qxdp2pvmm")</f>
        <v>VIDEO: Marcos, binahagi ang Binay sa Yolanda Commemorative Walk sa Tacloban @rapplerdotcom https://t.co/2qxdp2pvmm</v>
      </c>
      <c r="C887" s="2">
        <v>4.0</v>
      </c>
      <c r="D887" s="10" t="s">
        <v>1768</v>
      </c>
      <c r="F887" s="2">
        <v>0.0</v>
      </c>
      <c r="G887" s="9"/>
    </row>
    <row r="888">
      <c r="A888" s="1" t="s">
        <v>1769</v>
      </c>
      <c r="B888" s="7" t="str">
        <f>IFERROR(__xludf.DUMMYFUNCTION("IF(C888=4,GOOGLETRANSLATE(A888, ""en"",""fil""), """")"),"RT @RappLerDotCom: Ang pagpapasya sa SC na ito ay huminto sa mga nahalal na opisyal mula sa pagtawag sa doktrina ng condonation, maliban kay Mayor Junjun Binay. | Via @Mar ...")</f>
        <v>RT @RappLerDotCom: Ang pagpapasya sa SC na ito ay huminto sa mga nahalal na opisyal mula sa pagtawag sa doktrina ng condonation, maliban kay Mayor Junjun Binay. | Via @Mar ...</v>
      </c>
      <c r="C888" s="2">
        <v>4.0</v>
      </c>
      <c r="D888" s="10" t="s">
        <v>1770</v>
      </c>
      <c r="F888" s="2">
        <v>0.0</v>
      </c>
      <c r="G888" s="9"/>
    </row>
    <row r="889">
      <c r="A889" s="1" t="s">
        <v>1771</v>
      </c>
      <c r="B889" s="7" t="str">
        <f>IFERROR(__xludf.DUMMYFUNCTION("IF(C889=4,GOOGLETRANSLATE(A889, ""en"",""fil""), """")"),"Nabigo ako kina Binay, Roxas, Poe at Duterte. Sen. Miriam, mangyaring huwag mo akong biguin! Ikaw ang aking huling pag -asa. #Miriam2016")</f>
        <v>Nabigo ako kina Binay, Roxas, Poe at Duterte. Sen. Miriam, mangyaring huwag mo akong biguin! Ikaw ang aking huling pag -asa. #Miriam2016</v>
      </c>
      <c r="C889" s="2">
        <v>4.0</v>
      </c>
      <c r="D889" s="10" t="s">
        <v>1772</v>
      </c>
      <c r="F889" s="2">
        <v>0.0</v>
      </c>
      <c r="G889" s="9"/>
    </row>
    <row r="890">
      <c r="A890" s="1" t="s">
        <v>1773</v>
      </c>
      <c r="B890" s="7" t="str">
        <f>IFERROR(__xludf.DUMMYFUNCTION("IF(C890=4,GOOGLETRANSLATE(A890, ""en"",""fil""), """")"),"Mar Roxas kahapon, MAR Roxas muli ngayong gabi!")</f>
        <v>Mar Roxas kahapon, MAR Roxas muli ngayong gabi!</v>
      </c>
      <c r="C890" s="2">
        <v>4.0</v>
      </c>
      <c r="D890" s="10" t="s">
        <v>1774</v>
      </c>
      <c r="F890" s="2">
        <v>0.0</v>
      </c>
      <c r="G890" s="9"/>
    </row>
    <row r="891">
      <c r="A891" s="1" t="s">
        <v>1775</v>
      </c>
      <c r="B891" s="7" t="str">
        <f>IFERROR(__xludf.DUMMYFUNCTION("IF(C891=4,GOOGLETRANSLATE(A891, ""en"",""fil""), """")"),"Bakit hindi mo pinoprotektahan ang iyong sariling anak mula sa mga tukso sa Makati? Nakakahiya sa iyo! Ang eq post https://t.co/P3oxtxyned")</f>
        <v>Bakit hindi mo pinoprotektahan ang iyong sariling anak mula sa mga tukso sa Makati? Nakakahiya sa iyo! Ang eq post https://t.co/P3oxtxyned</v>
      </c>
      <c r="C891" s="2">
        <v>4.0</v>
      </c>
      <c r="D891" s="10" t="s">
        <v>1776</v>
      </c>
      <c r="F891" s="2">
        <v>1.0</v>
      </c>
      <c r="G891" s="9"/>
    </row>
    <row r="892">
      <c r="A892" s="1" t="s">
        <v>1777</v>
      </c>
      <c r="B892" s="7" t="str">
        <f>IFERROR(__xludf.DUMMYFUNCTION("IF(C892=4,GOOGLETRANSLATE(A892, ""en"",""fil""), """")"),"Mar Roxas sa kanyang Senatorial Slate: Ang kanilang mga tala sa track ay nagsasalita para sa kanilang sarili. #Mbhotseat")</f>
        <v>Mar Roxas sa kanyang Senatorial Slate: Ang kanilang mga tala sa track ay nagsasalita para sa kanilang sarili. #Mbhotseat</v>
      </c>
      <c r="C892" s="2">
        <v>4.0</v>
      </c>
      <c r="D892" s="10" t="s">
        <v>1778</v>
      </c>
      <c r="F892" s="2">
        <v>0.0</v>
      </c>
      <c r="G892" s="9"/>
    </row>
    <row r="893">
      <c r="A893" s="1" t="s">
        <v>1779</v>
      </c>
      <c r="B893" s="7" t="str">
        <f>IFERROR(__xludf.DUMMYFUNCTION("IF(C893=4,GOOGLETRANSLATE(A893, ""en"",""fil""), """")"),"Narinig lamang na may lumipat kay Fr Poe kay Duterte kay Miriam noong nakaraang minuto. #Miriamforpresident")</f>
        <v>Narinig lamang na may lumipat kay Fr Poe kay Duterte kay Miriam noong nakaraang minuto. #Miriamforpresident</v>
      </c>
      <c r="C893" s="2">
        <v>4.0</v>
      </c>
      <c r="D893" s="10" t="s">
        <v>1780</v>
      </c>
      <c r="F893" s="2">
        <v>0.0</v>
      </c>
      <c r="G893" s="9"/>
    </row>
    <row r="894">
      <c r="A894" s="1" t="s">
        <v>1781</v>
      </c>
      <c r="B894" s="7" t="str">
        <f>IFERROR(__xludf.DUMMYFUNCTION("IF(C894=4,GOOGLETRANSLATE(A894, ""en"",""fil""), """")"),"AMLC - Nakakuha ng bilyun -bilyong bintps://t.co/l1vmup0mc7 --- mahal na mundo, nawa'y ipakita namin sa iyo ang aming VP ... TSK TSK TSK")</f>
        <v>AMLC - Nakakuha ng bilyun -bilyong bintps://t.co/l1vmup0mc7 --- mahal na mundo, nawa'y ipakita namin sa iyo ang aming VP ... TSK TSK TSK</v>
      </c>
      <c r="C894" s="2">
        <v>4.0</v>
      </c>
      <c r="D894" s="10" t="s">
        <v>1782</v>
      </c>
      <c r="F894" s="2">
        <v>1.0</v>
      </c>
      <c r="G894" s="9"/>
    </row>
    <row r="895">
      <c r="A895" s="1" t="s">
        <v>1783</v>
      </c>
      <c r="B895" s="7" t="str">
        <f>IFERROR(__xludf.DUMMYFUNCTION("IF(C895=4,GOOGLETRANSLATE(A895, ""en"",""fil""), """")"),"Nag -ayos na ba ito kay Poe kumpara sa Digong? | https://t.co/7m6k31brhd #phvotuterte")</f>
        <v>Nag -ayos na ba ito kay Poe kumpara sa Digong? | https://t.co/7m6k31brhd #phvotuterte</v>
      </c>
      <c r="C895" s="2">
        <v>4.0</v>
      </c>
      <c r="D895" s="10" t="s">
        <v>1784</v>
      </c>
      <c r="F895" s="2">
        <v>0.0</v>
      </c>
      <c r="G895" s="9"/>
    </row>
    <row r="896">
      <c r="A896" s="1" t="s">
        <v>1785</v>
      </c>
      <c r="B896" s="7" t="str">
        <f>IFERROR(__xludf.DUMMYFUNCTION("IF(C896=4,GOOGLETRANSLATE(A896, ""en"",""fil""), """")"),"#Aldublovelock ang bias T.V Network Award ay napupunta din!? !!!?")</f>
        <v>#Aldublovelock ang bias T.V Network Award ay napupunta din!? !!!?</v>
      </c>
      <c r="C896" s="2">
        <v>4.0</v>
      </c>
      <c r="D896" s="10" t="s">
        <v>1786</v>
      </c>
      <c r="F896" s="2">
        <v>0.0</v>
      </c>
      <c r="G896" s="9"/>
    </row>
    <row r="897">
      <c r="A897" s="1" t="s">
        <v>1787</v>
      </c>
      <c r="B897" s="7" t="str">
        <f>IFERROR(__xludf.DUMMYFUNCTION("IF(C897=4,GOOGLETRANSLATE(A897, ""en"",""fil""), """")"),"RT @politiko_ph: Chiz Hits Back: Mar, Binay ay walang integridad upang mamuno sa bansa
https://t.co/44os5rg4ch
@Chiznewsalert @saychiz @sengracep…")</f>
        <v>RT @politiko_ph: Chiz Hits Back: Mar, Binay ay walang integridad upang mamuno sa bansa
https://t.co/44os5rg4ch
@Chiznewsalert @saychiz @sengracep…</v>
      </c>
      <c r="C897" s="2">
        <v>4.0</v>
      </c>
      <c r="D897" s="10" t="s">
        <v>1788</v>
      </c>
      <c r="F897" s="2">
        <v>0.0</v>
      </c>
      <c r="G897" s="9"/>
    </row>
    <row r="898">
      <c r="A898" s="1" t="s">
        <v>1789</v>
      </c>
      <c r="B898" s="7" t="str">
        <f>IFERROR(__xludf.DUMMYFUNCTION("IF(C898=4,GOOGLETRANSLATE(A898, ""en"",""fil""), """")"),"Nanonood ng huling alon ng mga debate sa pangulo!")</f>
        <v>Nanonood ng huling alon ng mga debate sa pangulo!</v>
      </c>
      <c r="C898" s="2">
        <v>4.0</v>
      </c>
      <c r="D898" s="10" t="s">
        <v>1790</v>
      </c>
      <c r="G898" s="9"/>
    </row>
    <row r="899">
      <c r="A899" s="1" t="s">
        <v>1791</v>
      </c>
      <c r="B899" s="7" t="str">
        <f>IFERROR(__xludf.DUMMYFUNCTION("IF(C899=4,GOOGLETRANSLATE(A899, ""en"",""fil""), """")"),"Duterte: katiwalian sa paglala")</f>
        <v>Duterte: katiwalian sa paglala</v>
      </c>
      <c r="C899" s="2">
        <v>4.0</v>
      </c>
      <c r="D899" s="10" t="s">
        <v>1792</v>
      </c>
      <c r="F899" s="2">
        <v>0.0</v>
      </c>
      <c r="G899" s="9"/>
    </row>
    <row r="900">
      <c r="A900" s="1" t="s">
        <v>1793</v>
      </c>
      <c r="B900" s="7" t="str">
        <f>IFERROR(__xludf.DUMMYFUNCTION("IF(C900=4,GOOGLETRANSLATE(A900, ""en"",""fil""), """")"),"Duterte Lawyer: Ang mga boto ay nagpunta sa Roxas sa pagsubok sa VCM sa pamamagitan ng @rapplerotcom https://t.co/biq8qmq0ku")</f>
        <v>Duterte Lawyer: Ang mga boto ay nagpunta sa Roxas sa pagsubok sa VCM sa pamamagitan ng @rapplerotcom https://t.co/biq8qmq0ku</v>
      </c>
      <c r="C900" s="2">
        <v>4.0</v>
      </c>
      <c r="D900" s="10" t="s">
        <v>1794</v>
      </c>
      <c r="F900" s="2">
        <v>0.0</v>
      </c>
      <c r="G900" s="9"/>
    </row>
    <row r="901">
      <c r="A901" s="1" t="s">
        <v>1795</v>
      </c>
      <c r="B901" s="7" t="str">
        <f>IFERROR(__xludf.DUMMYFUNCTION("IF(C901=4,GOOGLETRANSLATE(A901, ""en"",""fil""), """")"),"Sen. Miriam Defensor Santiago Sponsors Senate Resolution No. 1414 sa EDCA I @senmiriam")</f>
        <v>Sen. Miriam Defensor Santiago Sponsors Senate Resolution No. 1414 sa EDCA I @senmiriam</v>
      </c>
      <c r="C901" s="2">
        <v>4.0</v>
      </c>
      <c r="D901" s="10" t="s">
        <v>1796</v>
      </c>
      <c r="F901" s="2">
        <v>0.0</v>
      </c>
      <c r="G901" s="9"/>
    </row>
    <row r="902">
      <c r="A902" s="1" t="s">
        <v>1797</v>
      </c>
      <c r="B902" s="7" t="str">
        <f>IFERROR(__xludf.DUMMYFUNCTION("IF(C902=4,GOOGLETRANSLATE(A902, ""en"",""fil""), """")"),"Ipinahayag ni Mar Roxas ang Datu ni Lanao Sultanate https://t.co/feuqxellar https://t.co/gsw4tvumda")</f>
        <v>Ipinahayag ni Mar Roxas ang Datu ni Lanao Sultanate https://t.co/feuqxellar https://t.co/gsw4tvumda</v>
      </c>
      <c r="C902" s="2">
        <v>4.0</v>
      </c>
      <c r="D902" s="10" t="s">
        <v>1798</v>
      </c>
      <c r="F902" s="2">
        <v>0.0</v>
      </c>
      <c r="G902" s="9"/>
    </row>
    <row r="903">
      <c r="A903" s="1" t="s">
        <v>1799</v>
      </c>
      <c r="B903" s="7" t="str">
        <f>IFERROR(__xludf.DUMMYFUNCTION("IF(C903=4,GOOGLETRANSLATE(A903, ""en"",""fil""), """")"),"Mangyaring maging aking Rodrigo Roa Duterte sa mundong ito na puno ng Manuel Araneta Roxas ????")</f>
        <v>Mangyaring maging aking Rodrigo Roa Duterte sa mundong ito na puno ng Manuel Araneta Roxas ????</v>
      </c>
      <c r="C903" s="2">
        <v>4.0</v>
      </c>
      <c r="D903" s="10" t="s">
        <v>1800</v>
      </c>
      <c r="F903" s="2">
        <v>0.0</v>
      </c>
      <c r="G903" s="9"/>
    </row>
    <row r="904">
      <c r="A904" s="1" t="s">
        <v>1801</v>
      </c>
      <c r="B904" s="7" t="str">
        <f>IFERROR(__xludf.DUMMYFUNCTION("IF(C904=4,GOOGLETRANSLATE(A904, ""en"",""fil""), """")"),"Sinabi ni Anti-Duterte na dapat nating sisihin ang mga nagbabayad para sa ad. Ows? Ang mga nabayaran ay mas masahol pa. Duterte hanggang sa huli")</f>
        <v>Sinabi ni Anti-Duterte na dapat nating sisihin ang mga nagbabayad para sa ad. Ows? Ang mga nabayaran ay mas masahol pa. Duterte hanggang sa huli</v>
      </c>
      <c r="C904" s="2">
        <v>4.0</v>
      </c>
      <c r="D904" s="10" t="s">
        <v>1802</v>
      </c>
      <c r="F904" s="2">
        <v>1.0</v>
      </c>
      <c r="G904" s="9"/>
    </row>
    <row r="905">
      <c r="A905" s="1" t="s">
        <v>1803</v>
      </c>
      <c r="B905" s="7" t="str">
        <f>IFERROR(__xludf.DUMMYFUNCTION("IF(C905=4,GOOGLETRANSLATE(A905, ""en"",""fil""), """")"),"Si Binay ay maaaring umakyat sa mahirap na ppl at akusahan ang gov na para sa mayayaman at itinatago ang mahihirap, at ang mga iyon ay magiging kanyang mga boto hindi mar's")</f>
        <v>Si Binay ay maaaring umakyat sa mahirap na ppl at akusahan ang gov na para sa mayayaman at itinatago ang mahihirap, at ang mga iyon ay magiging kanyang mga boto hindi mar's</v>
      </c>
      <c r="C905" s="2">
        <v>4.0</v>
      </c>
      <c r="D905" s="10" t="s">
        <v>1804</v>
      </c>
      <c r="F905" s="2">
        <v>0.0</v>
      </c>
      <c r="G905" s="9"/>
    </row>
    <row r="906">
      <c r="A906" s="1" t="s">
        <v>1805</v>
      </c>
      <c r="B906" s="7" t="str">
        <f>IFERROR(__xludf.DUMMYFUNCTION("IF(C906=4,GOOGLETRANSLATE(A906, ""en"",""fil""), """")"),"Binay sa Pantao Ragat, Lanao del Norte para sa isang Sortie ng Kampanya #Voteph2016 https://t.co/gj7yeibos0")</f>
        <v>Binay sa Pantao Ragat, Lanao del Norte para sa isang Sortie ng Kampanya #Voteph2016 https://t.co/gj7yeibos0</v>
      </c>
      <c r="C906" s="2">
        <v>4.0</v>
      </c>
      <c r="D906" s="10" t="s">
        <v>1806</v>
      </c>
      <c r="F906" s="2">
        <v>0.0</v>
      </c>
      <c r="G906" s="9"/>
    </row>
    <row r="907">
      <c r="A907" s="1" t="s">
        <v>1807</v>
      </c>
      <c r="B907" s="7" t="str">
        <f>IFERROR(__xludf.DUMMYFUNCTION("IF(C907=4,GOOGLETRANSLATE(A907, ""en"",""fil""), """")"),"Kung hindi mo gusto si Duterte, huwag. Bakit tumawag sa ibang mga kandidato upang magkaisa at sumalungat sa isa. #Roxas #protectphdemocracy")</f>
        <v>Kung hindi mo gusto si Duterte, huwag. Bakit tumawag sa ibang mga kandidato upang magkaisa at sumalungat sa isa. #Roxas #protectphdemocracy</v>
      </c>
      <c r="C907" s="2">
        <v>4.0</v>
      </c>
      <c r="D907" s="10" t="s">
        <v>1808</v>
      </c>
      <c r="F907" s="2">
        <v>0.0</v>
      </c>
      <c r="G907" s="9"/>
    </row>
    <row r="908">
      <c r="A908" s="1" t="s">
        <v>1809</v>
      </c>
      <c r="B908" s="7" t="str">
        <f>IFERROR(__xludf.DUMMYFUNCTION("IF(C908=4,GOOGLETRANSLATE(A908, ""en"",""fil""), """")"),"RT @vanilla_drops: Binay! Bakit ka awa sa sarili? Nakasusuklam. Ugh. #Notobinay")</f>
        <v>RT @vanilla_drops: Binay! Bakit ka awa sa sarili? Nakasusuklam. Ugh. #Notobinay</v>
      </c>
      <c r="C908" s="2">
        <v>4.0</v>
      </c>
      <c r="D908" s="10" t="s">
        <v>1810</v>
      </c>
      <c r="F908" s="2">
        <v>1.0</v>
      </c>
      <c r="G908" s="9"/>
    </row>
    <row r="909">
      <c r="A909" s="1" t="s">
        <v>1811</v>
      </c>
      <c r="B909" s="7" t="str">
        <f>IFERROR(__xludf.DUMMYFUNCTION("IF(C909=4,GOOGLETRANSLATE(A909, ""en"",""fil""), """")"),"Tingnan: 'Binay Country' Tarpaulin sa Cebu sa panahon ng eic irked netizens https://t.co/a599cfoiah")</f>
        <v>Tingnan: 'Binay Country' Tarpaulin sa Cebu sa panahon ng eic irked netizens https://t.co/a599cfoiah</v>
      </c>
      <c r="C909" s="2">
        <v>4.0</v>
      </c>
      <c r="D909" s="10" t="s">
        <v>1812</v>
      </c>
      <c r="F909" s="2">
        <v>0.0</v>
      </c>
      <c r="G909" s="9"/>
    </row>
    <row r="910">
      <c r="A910" s="1" t="s">
        <v>1813</v>
      </c>
      <c r="B910" s="7" t="str">
        <f>IFERROR(__xludf.DUMMYFUNCTION("IF(C910=4,GOOGLETRANSLATE(A910, ""en"",""fil""), """")"),"RT @ancalerts: TE: Ang CA ay nakadirekta upang kumilos sa petisyon ni Junjun Binay para sa certiorari")</f>
        <v>RT @ancalerts: TE: Ang CA ay nakadirekta upang kumilos sa petisyon ni Junjun Binay para sa certiorari</v>
      </c>
      <c r="C910" s="2">
        <v>4.0</v>
      </c>
      <c r="D910" s="10" t="s">
        <v>1814</v>
      </c>
      <c r="F910" s="2">
        <v>0.0</v>
      </c>
      <c r="G910" s="9"/>
    </row>
    <row r="911">
      <c r="A911" s="1" t="s">
        <v>1815</v>
      </c>
      <c r="B911" s="7" t="str">
        <f>IFERROR(__xludf.DUMMYFUNCTION("IF(C911=4,GOOGLETRANSLATE(A911, ""en"",""fil""), """")"),"Ang aking buhay ay ginawa kung binay &amp; amp; Talagang gumawa ng isang tandem ang ibig kong sabihin ...")</f>
        <v>Ang aking buhay ay ginawa kung binay &amp; amp; Talagang gumawa ng isang tandem ang ibig kong sabihin ...</v>
      </c>
      <c r="C911" s="2">
        <v>4.0</v>
      </c>
      <c r="D911" s="10" t="s">
        <v>1816</v>
      </c>
      <c r="G911" s="9"/>
    </row>
    <row r="912">
      <c r="A912" s="1" t="s">
        <v>1817</v>
      </c>
      <c r="B912" s="7" t="str">
        <f>IFERROR(__xludf.DUMMYFUNCTION("IF(C912=4,GOOGLETRANSLATE(A912, ""en"",""fil""), """")"),"Napakaganda &amp; amp; Napakaganda!")</f>
        <v>Napakaganda &amp; amp; Napakaganda!</v>
      </c>
      <c r="C912" s="2">
        <v>4.0</v>
      </c>
      <c r="D912" s="10" t="s">
        <v>1818</v>
      </c>
      <c r="G912" s="9"/>
    </row>
    <row r="913">
      <c r="A913" s="1" t="s">
        <v>1819</v>
      </c>
      <c r="B913" s="7" t="str">
        <f>IFERROR(__xludf.DUMMYFUNCTION("IF(C913=4,GOOGLETRANSLATE(A913, ""en"",""fil""), """")"),"Patuloy: LP Presidential Bet Mar Roxas sa @RapplerDotcom Newsroom. Pakikipanayam kay @maria_resssa, @glendamgloria, @beacupin #phvote")</f>
        <v>Patuloy: LP Presidential Bet Mar Roxas sa @RapplerDotcom Newsroom. Pakikipanayam kay @maria_resssa, @glendamgloria, @beacupin #phvote</v>
      </c>
      <c r="C913" s="2">
        <v>4.0</v>
      </c>
      <c r="D913" s="10" t="s">
        <v>1820</v>
      </c>
      <c r="F913" s="2">
        <v>0.0</v>
      </c>
      <c r="G913" s="9"/>
    </row>
    <row r="914">
      <c r="A914" s="1" t="s">
        <v>1821</v>
      </c>
      <c r="B914" s="7" t="str">
        <f>IFERROR(__xludf.DUMMYFUNCTION("IF(C914=4,GOOGLETRANSLATE(A914, ""en"",""fil""), """")"),"@casandratindoy @fratelle_ bakit kahit mar roxas ????")</f>
        <v>@casandratindoy @fratelle_ bakit kahit mar roxas ????</v>
      </c>
      <c r="C914" s="2">
        <v>4.0</v>
      </c>
      <c r="D914" s="10" t="s">
        <v>1822</v>
      </c>
      <c r="F914" s="2">
        <v>0.0</v>
      </c>
      <c r="G914" s="9"/>
    </row>
    <row r="915">
      <c r="A915" s="1" t="s">
        <v>1823</v>
      </c>
      <c r="B915" s="7" t="str">
        <f>IFERROR(__xludf.DUMMYFUNCTION("IF(C915=4,GOOGLETRANSLATE(A915, ""en"",""fil""), """")"),"Ang kahirapan, hindi katiwalian, ay kasalukuyang isyu sa moral ng PHL –VP binay #eleksyon2016 https://t.co/6vrg8muiej https://t.co/t2of9dnjf9")</f>
        <v>Ang kahirapan, hindi katiwalian, ay kasalukuyang isyu sa moral ng PHL –VP binay #eleksyon2016 https://t.co/6vrg8muiej https://t.co/t2of9dnjf9</v>
      </c>
      <c r="C915" s="2">
        <v>4.0</v>
      </c>
      <c r="D915" s="10" t="s">
        <v>1824</v>
      </c>
      <c r="F915" s="2">
        <v>0.0</v>
      </c>
      <c r="G915" s="9"/>
    </row>
    <row r="916">
      <c r="A916" s="1" t="s">
        <v>1825</v>
      </c>
      <c r="B916" s="7" t="str">
        <f>IFERROR(__xludf.DUMMYFUNCTION("IF(C916=4,GOOGLETRANSLATE(A916, ""en"",""fil""), """")"),"NAGBABAGANG BALITA")</f>
        <v>NAGBABAGANG BALITA</v>
      </c>
      <c r="C916" s="2">
        <v>4.0</v>
      </c>
      <c r="D916" s="10" t="s">
        <v>1826</v>
      </c>
      <c r="G916" s="9"/>
    </row>
    <row r="917">
      <c r="A917" s="1" t="s">
        <v>1827</v>
      </c>
      <c r="B917" s="7" t="str">
        <f>IFERROR(__xludf.DUMMYFUNCTION("IF(C917=4,GOOGLETRANSLATE(A917, ""en"",""fil""), """")"),"Hindi ko nais na tumakbo si Duterte hindi dahil hindi siya kaya ngunit nag -rooting ako kay Sen. Miriam. Mas gusto ko siyang maging Mayor Mayor. ?? #Bloodshed")</f>
        <v>Hindi ko nais na tumakbo si Duterte hindi dahil hindi siya kaya ngunit nag -rooting ako kay Sen. Miriam. Mas gusto ko siyang maging Mayor Mayor. ?? #Bloodshed</v>
      </c>
      <c r="C917" s="2">
        <v>4.0</v>
      </c>
      <c r="D917" s="10" t="s">
        <v>1828</v>
      </c>
      <c r="F917" s="2">
        <v>0.0</v>
      </c>
      <c r="G917" s="9"/>
    </row>
    <row r="918">
      <c r="A918" s="1" t="s">
        <v>1829</v>
      </c>
      <c r="B918" s="7" t="str">
        <f>IFERROR(__xludf.DUMMYFUNCTION("IF(C918=4,GOOGLETRANSLATE(A918, ""en"",""fil""), """")"),"RT @team_inquirer: Kumuha si Sen. Nancy #Binay ng mga larawan sa mga tagasuporta sa STA. Si Clara Church nangunguna sa Mass kasama si Tatay, ang VP. https://t.co/0bjmhaa…")</f>
        <v>RT @team_inquirer: Kumuha si Sen. Nancy #Binay ng mga larawan sa mga tagasuporta sa STA. Si Clara Church nangunguna sa Mass kasama si Tatay, ang VP. https://t.co/0bjmhaa…</v>
      </c>
      <c r="C918" s="2">
        <v>4.0</v>
      </c>
      <c r="D918" s="10" t="s">
        <v>1830</v>
      </c>
      <c r="F918" s="2">
        <v>0.0</v>
      </c>
      <c r="G918" s="9"/>
    </row>
    <row r="919">
      <c r="A919" s="1" t="s">
        <v>1831</v>
      </c>
      <c r="B919" s="7" t="str">
        <f>IFERROR(__xludf.DUMMYFUNCTION("IF(C919=4,GOOGLETRANSLATE(A919, ""en"",""fil""), """")"),"Ang Binay Tarp ay gumuhit ng pintas | Cebu Daily News https://t.co/gptdlzddio - Epal Ka Talagaga, Binay. Cebu, Binay Country? Na 'sabihin boo' ka nga eh!")</f>
        <v>Ang Binay Tarp ay gumuhit ng pintas | Cebu Daily News https://t.co/gptdlzddio - Epal Ka Talagaga, Binay. Cebu, Binay Country? Na 'sabihin boo' ka nga eh!</v>
      </c>
      <c r="C919" s="2">
        <v>4.0</v>
      </c>
      <c r="D919" s="10" t="s">
        <v>1832</v>
      </c>
      <c r="F919" s="2">
        <v>1.0</v>
      </c>
      <c r="G919" s="9"/>
    </row>
    <row r="920">
      <c r="A920" s="1" t="s">
        <v>1833</v>
      </c>
      <c r="B920" s="7" t="str">
        <f>IFERROR(__xludf.DUMMYFUNCTION("IF(C920=4,GOOGLETRANSLATE(A920, ""en"",""fil""), """")"),"Panoorin: Ang mga kontrobersya na si Mar Roxas ay nahaharap sa https://t.co/uugf8tce8v | sa pamamagitan ng @tvpatrol #halalan2016 https://t.co/zxpxxhzpbb")</f>
        <v>Panoorin: Ang mga kontrobersya na si Mar Roxas ay nahaharap sa https://t.co/uugf8tce8v | sa pamamagitan ng @tvpatrol #halalan2016 https://t.co/zxpxxhzpbb</v>
      </c>
      <c r="C920" s="2">
        <v>4.0</v>
      </c>
      <c r="D920" s="10" t="s">
        <v>1834</v>
      </c>
      <c r="F920" s="2">
        <v>0.0</v>
      </c>
      <c r="G920" s="9"/>
    </row>
    <row r="921">
      <c r="A921" s="1" t="s">
        <v>1835</v>
      </c>
      <c r="B921" s="7" t="str">
        <f>IFERROR(__xludf.DUMMYFUNCTION("IF(C921=4,GOOGLETRANSLATE(A921, ""en"",""fil""), """")"),"Makati Rep Abby Binay sa SMS kay @rapplerdotcom: Noong nakaraang linggo ay ipinagbigay -alam sa akin na ang aking tanggapan sa City Hall ay gagamitin ng Acting Vice Mayor.")</f>
        <v>Makati Rep Abby Binay sa SMS kay @rapplerdotcom: Noong nakaraang linggo ay ipinagbigay -alam sa akin na ang aking tanggapan sa City Hall ay gagamitin ng Acting Vice Mayor.</v>
      </c>
      <c r="C921" s="2">
        <v>4.0</v>
      </c>
      <c r="D921" s="10" t="s">
        <v>1836</v>
      </c>
      <c r="F921" s="2">
        <v>0.0</v>
      </c>
      <c r="G921" s="9"/>
    </row>
    <row r="922">
      <c r="A922" s="1" t="s">
        <v>1837</v>
      </c>
      <c r="B922" s="7" t="str">
        <f>IFERROR(__xludf.DUMMYFUNCTION("IF(C922=4,GOOGLETRANSLATE(A922, ""en"",""fil""), """")"),"Ay mag-tweet ng mga pangulo na may kaugnayan sa pangulo (mar roxas) q &amp; amp; bilang at mga talakayan sa ilalim ng #Gonegosyotalks &amp; lt; &amp; lt; panoorin ang puwang na ito at gt; &amp; gt;")</f>
        <v>Ay mag-tweet ng mga pangulo na may kaugnayan sa pangulo (mar roxas) q &amp; amp; bilang at mga talakayan sa ilalim ng #Gonegosyotalks &amp; lt; &amp; lt; panoorin ang puwang na ito at gt; &amp; gt;</v>
      </c>
      <c r="C922" s="2">
        <v>4.0</v>
      </c>
      <c r="D922" s="10" t="s">
        <v>1838</v>
      </c>
      <c r="F922" s="2">
        <v>0.0</v>
      </c>
      <c r="G922" s="9"/>
    </row>
    <row r="923">
      <c r="A923" s="1" t="s">
        <v>1839</v>
      </c>
      <c r="B923" s="7" t="str">
        <f>IFERROR(__xludf.DUMMYFUNCTION("IF(C923=4,GOOGLETRANSLATE(A923, ""en"",""fil""), """")"),"Dapat pag -usapan ni Binay ang tungkol sa mga paratang na ito. Naaalala mo sina Villar at C5? https://t.co/pnht0f0s5b")</f>
        <v>Dapat pag -usapan ni Binay ang tungkol sa mga paratang na ito. Naaalala mo sina Villar at C5? https://t.co/pnht0f0s5b</v>
      </c>
      <c r="C923" s="2">
        <v>4.0</v>
      </c>
      <c r="D923" s="10" t="s">
        <v>1840</v>
      </c>
      <c r="F923" s="2">
        <v>0.0</v>
      </c>
      <c r="G923" s="9"/>
    </row>
    <row r="924">
      <c r="A924" s="1" t="s">
        <v>1841</v>
      </c>
      <c r="B924" s="7" t="str">
        <f>IFERROR(__xludf.DUMMYFUNCTION("IF(C924=4,GOOGLETRANSLATE(A924, ""en"",""fil""), """")"),"Maraming mga Dutertetards sa Facebook ang mabaliw at amp; Delusional tulad ng mga tagahanga ng Binay, Mar &amp; amp; Si Poe, ang mga tagahanga ng Miriam ay mas sibilisado. #Miriam2016")</f>
        <v>Maraming mga Dutertetards sa Facebook ang mabaliw at amp; Delusional tulad ng mga tagahanga ng Binay, Mar &amp; amp; Si Poe, ang mga tagahanga ng Miriam ay mas sibilisado. #Miriam2016</v>
      </c>
      <c r="C924" s="2">
        <v>4.0</v>
      </c>
      <c r="D924" s="10" t="s">
        <v>1842</v>
      </c>
      <c r="F924" s="2">
        <v>1.0</v>
      </c>
      <c r="G924" s="9"/>
    </row>
    <row r="925">
      <c r="A925" s="1" t="s">
        <v>1843</v>
      </c>
      <c r="B925" s="7" t="str">
        <f>IFERROR(__xludf.DUMMYFUNCTION("IF(C925=4,GOOGLETRANSLATE(A925, ""en"",""fil""), """")"),"Sumagot lang ako sa survey ng halalan ni Rappler. Sa ngayon, nangunguna si Mar Roxas, na sinundan nina Duterte at Santiago. https://t.co/jv2vjmytnx")</f>
        <v>Sumagot lang ako sa survey ng halalan ni Rappler. Sa ngayon, nangunguna si Mar Roxas, na sinundan nina Duterte at Santiago. https://t.co/jv2vjmytnx</v>
      </c>
      <c r="C925" s="2">
        <v>4.0</v>
      </c>
      <c r="D925" s="10" t="s">
        <v>1844</v>
      </c>
      <c r="F925" s="2">
        <v>0.0</v>
      </c>
      <c r="G925" s="9"/>
    </row>
    <row r="926">
      <c r="A926" s="1" t="s">
        <v>1845</v>
      </c>
      <c r="B926" s="7" t="str">
        <f>IFERROR(__xludf.DUMMYFUNCTION("IF(C926=4,GOOGLETRANSLATE(A926, ""en"",""fil""), """")"),"Ang isang boto para kay Duterte ay isang boto laban kay Binay. Ngunit tumanggi akong maniwala kami na desperado na ilagay ang lahat ng aming mga itlog sa kanyang basket.")</f>
        <v>Ang isang boto para kay Duterte ay isang boto laban kay Binay. Ngunit tumanggi akong maniwala kami na desperado na ilagay ang lahat ng aming mga itlog sa kanyang basket.</v>
      </c>
      <c r="C926" s="2">
        <v>4.0</v>
      </c>
      <c r="D926" s="10" t="s">
        <v>1846</v>
      </c>
      <c r="F926" s="2">
        <v>0.0</v>
      </c>
      <c r="G926" s="9"/>
    </row>
    <row r="927">
      <c r="A927" s="1" t="s">
        <v>1847</v>
      </c>
      <c r="B927" s="7" t="str">
        <f>IFERROR(__xludf.DUMMYFUNCTION("IF(C927=4,GOOGLETRANSLATE(A927, ""en"",""fil""), """")"),"Ayaw ni Binay na debate, huli na si Poe. Ang mga sorpresa sa PCCI Presidential 'debate' sa pamamagitan ng @rapplerdotcom https://t.co/hyipxtlhti
#Phvote")</f>
        <v>Ayaw ni Binay na debate, huli na si Poe. Ang mga sorpresa sa PCCI Presidential 'debate' sa pamamagitan ng @rapplerdotcom https://t.co/hyipxtlhti
#Phvote</v>
      </c>
      <c r="C927" s="2">
        <v>4.0</v>
      </c>
      <c r="D927" s="10" t="s">
        <v>1848</v>
      </c>
      <c r="F927" s="2">
        <v>0.0</v>
      </c>
      <c r="G927" s="9"/>
    </row>
    <row r="928">
      <c r="A928" s="1" t="s">
        <v>1849</v>
      </c>
      <c r="B928" s="7" t="str">
        <f>IFERROR(__xludf.DUMMYFUNCTION("IF(C928=4,GOOGLETRANSLATE(A928, ""en"",""fil""), """")"),"Si Sen Miriam ay hindi karapat -dapat na maging sa huling lugar. Kung hindi Duterte, mas gugustuhin ko siyang hav kaysa kay Roxas at Binay. #Matalinongbotoph #EleKsyon2016")</f>
        <v>Si Sen Miriam ay hindi karapat -dapat na maging sa huling lugar. Kung hindi Duterte, mas gugustuhin ko siyang hav kaysa kay Roxas at Binay. #Matalinongbotoph #EleKsyon2016</v>
      </c>
      <c r="C928" s="2">
        <v>4.0</v>
      </c>
      <c r="D928" s="10" t="s">
        <v>1850</v>
      </c>
      <c r="F928" s="2">
        <v>0.0</v>
      </c>
      <c r="G928" s="9"/>
    </row>
    <row r="929">
      <c r="A929" s="1" t="s">
        <v>1851</v>
      </c>
      <c r="B929" s="7" t="str">
        <f>IFERROR(__xludf.DUMMYFUNCTION("IF(C929=4,GOOGLETRANSLATE(A929, ""en"",""fil""), """")"),"Ang mga namumuhunan ay nag -iingat sa isang binay win -eiu https://t.co/r3piqmxlhb https://t.co/feuqxellar")</f>
        <v>Ang mga namumuhunan ay nag -iingat sa isang binay win -eiu https://t.co/r3piqmxlhb https://t.co/feuqxellar</v>
      </c>
      <c r="C929" s="2">
        <v>4.0</v>
      </c>
      <c r="D929" s="10" t="s">
        <v>1852</v>
      </c>
      <c r="F929" s="2">
        <v>0.0</v>
      </c>
      <c r="G929" s="9"/>
    </row>
    <row r="930">
      <c r="A930" s="1" t="s">
        <v>1853</v>
      </c>
      <c r="B930" s="7" t="str">
        <f>IFERROR(__xludf.DUMMYFUNCTION("IF(C930=4,GOOGLETRANSLATE(A930, ""en"",""fil""), """")"),"Nakakatawang CS Roxas na nais na makipagtulungan sa iba pang mga kandidato laban sa ""Panguluhan ni Duterte."" Masyadong desperado at wala pa sa edad. ??")</f>
        <v>Nakakatawang CS Roxas na nais na makipagtulungan sa iba pang mga kandidato laban sa "Panguluhan ni Duterte." Masyadong desperado at wala pa sa edad. ??</v>
      </c>
      <c r="C930" s="2">
        <v>4.0</v>
      </c>
      <c r="D930" s="10" t="s">
        <v>1854</v>
      </c>
      <c r="F930" s="2">
        <v>1.0</v>
      </c>
      <c r="G930" s="9"/>
    </row>
    <row r="931">
      <c r="A931" s="1" t="s">
        <v>1855</v>
      </c>
      <c r="B931" s="7" t="str">
        <f>IFERROR(__xludf.DUMMYFUNCTION("IF(C931=4,GOOGLETRANSLATE(A931, ""en"",""fil""), """")"),"RT @Akosinix08: Ang komersyal na binay na ito ay nakakainis lang.")</f>
        <v>RT @Akosinix08: Ang komersyal na binay na ito ay nakakainis lang.</v>
      </c>
      <c r="C931" s="2">
        <v>4.0</v>
      </c>
      <c r="D931" s="10" t="s">
        <v>1856</v>
      </c>
      <c r="F931" s="2">
        <v>1.0</v>
      </c>
      <c r="G931" s="9"/>
    </row>
    <row r="932">
      <c r="A932" s="1" t="s">
        <v>1857</v>
      </c>
      <c r="B932" s="7" t="str">
        <f>IFERROR(__xludf.DUMMYFUNCTION("IF(C932=4,GOOGLETRANSLATE(A932, ""en"",""fil""), """")"),"Hindi bababa sa bigyan siya ng mas mataas na ranggo kaysa sa Mar Roxas at Jejomar Binay ????????? #Miriamforpresident")</f>
        <v>Hindi bababa sa bigyan siya ng mas mataas na ranggo kaysa sa Mar Roxas at Jejomar Binay ????????? #Miriamforpresident</v>
      </c>
      <c r="C932" s="2">
        <v>4.0</v>
      </c>
      <c r="D932" s="10" t="s">
        <v>1858</v>
      </c>
      <c r="F932" s="2">
        <v>0.0</v>
      </c>
      <c r="G932" s="9"/>
    </row>
    <row r="933">
      <c r="A933" s="1" t="s">
        <v>1859</v>
      </c>
      <c r="B933" s="7" t="str">
        <f>IFERROR(__xludf.DUMMYFUNCTION("IF(C933=4,GOOGLETRANSLATE(A933, ""en"",""fil""), """")"),"Ang SC na nakatakda upang tackle ang Validity ng EDCA, Makati Mayor Binay Suspension https://t.co/xkpk7zomtr | Via News 5")</f>
        <v>Ang SC na nakatakda upang tackle ang Validity ng EDCA, Makati Mayor Binay Suspension https://t.co/xkpk7zomtr | Via News 5</v>
      </c>
      <c r="C933" s="2">
        <v>4.0</v>
      </c>
      <c r="D933" s="10" t="s">
        <v>1860</v>
      </c>
      <c r="F933" s="2">
        <v>0.0</v>
      </c>
      <c r="G933" s="9"/>
    </row>
    <row r="934">
      <c r="A934" s="1" t="s">
        <v>1861</v>
      </c>
      <c r="B934" s="7" t="str">
        <f>IFERROR(__xludf.DUMMYFUNCTION("IF(C934=4,GOOGLETRANSLATE(A934, ""en"",""fil""), """")"),"#Tvpatrol ay mar roxas '? Paano dumating? Ang isang tampok na balita na ito nang matagal sa #primetime ay dapat na napakamahal.")</f>
        <v>#Tvpatrol ay mar roxas '? Paano dumating? Ang isang tampok na balita na ito nang matagal sa #primetime ay dapat na napakamahal.</v>
      </c>
      <c r="C934" s="2">
        <v>4.0</v>
      </c>
      <c r="D934" s="10" t="s">
        <v>1862</v>
      </c>
      <c r="F934" s="2">
        <v>0.0</v>
      </c>
      <c r="G934" s="9"/>
    </row>
    <row r="935">
      <c r="A935" s="1" t="s">
        <v>1863</v>
      </c>
      <c r="B935" s="7" t="str">
        <f>IFERROR(__xludf.DUMMYFUNCTION("IF(C935=4,GOOGLETRANSLATE(A935, ""en"",""fil""), """")"),"Inaasahan kong hindi sumasang -ayon si Poe na hindi sumasang -ayon sa pagiging VP ni Roxas. Tingnan kung ano ang nangyari ?? #Halalan2016")</f>
        <v>Inaasahan kong hindi sumasang -ayon si Poe na hindi sumasang -ayon sa pagiging VP ni Roxas. Tingnan kung ano ang nangyari ?? #Halalan2016</v>
      </c>
      <c r="C935" s="2">
        <v>4.0</v>
      </c>
      <c r="D935" s="10" t="s">
        <v>1864</v>
      </c>
      <c r="F935" s="2">
        <v>0.0</v>
      </c>
      <c r="G935" s="9"/>
    </row>
    <row r="936">
      <c r="A936" s="1" t="s">
        <v>1865</v>
      </c>
      <c r="B936" s="7" t="str">
        <f>IFERROR(__xludf.DUMMYFUNCTION("IF(C936=4,GOOGLETRANSLATE(A936, ""en"",""fil""), """")"),"Ano talaga ang nangyari sa pagitan nina Alfred Romualdez, Mar Roxas at Yolanda? https://t.co/nyiuymmpqv @helen_mabalatan")</f>
        <v>Ano talaga ang nangyari sa pagitan nina Alfred Romualdez, Mar Roxas at Yolanda? https://t.co/nyiuymmpqv @helen_mabalatan</v>
      </c>
      <c r="C936" s="2">
        <v>4.0</v>
      </c>
      <c r="D936" s="10" t="s">
        <v>1866</v>
      </c>
      <c r="F936" s="2">
        <v>0.0</v>
      </c>
      <c r="G936" s="9"/>
    </row>
    <row r="937">
      <c r="A937" s="1" t="s">
        <v>1867</v>
      </c>
      <c r="B937" s="7" t="str">
        <f>IFERROR(__xludf.DUMMYFUNCTION("IF(C937=4,GOOGLETRANSLATE(A937, ""en"",""fil""), """")"),"#Marroxas sa #Binay: Kung nagagalit sa iyo ang mga tao, paano kasalanan ng LP? #Voteph2016 | @deejayap")</f>
        <v>#Marroxas sa #Binay: Kung nagagalit sa iyo ang mga tao, paano kasalanan ng LP? #Voteph2016 | @deejayap</v>
      </c>
      <c r="C937" s="2">
        <v>4.0</v>
      </c>
      <c r="D937" s="10" t="s">
        <v>1868</v>
      </c>
      <c r="F937" s="2">
        <v>0.0</v>
      </c>
      <c r="G937" s="9"/>
    </row>
    <row r="938">
      <c r="A938" s="1" t="s">
        <v>1869</v>
      </c>
      <c r="B938" s="7" t="str">
        <f>IFERROR(__xludf.DUMMYFUNCTION("IF(C938=4,GOOGLETRANSLATE(A938, ""en"",""fil""), """")"),"Pagtuturo sa mga bata na maghatid ng kasinungalingan bago ang publiko? Sasagutin ito ng mga magulang sa Diyos.")</f>
        <v>Pagtuturo sa mga bata na maghatid ng kasinungalingan bago ang publiko? Sasagutin ito ng mga magulang sa Diyos.</v>
      </c>
      <c r="C938" s="2">
        <v>4.0</v>
      </c>
      <c r="D938" s="10" t="s">
        <v>1870</v>
      </c>
      <c r="G938" s="9"/>
    </row>
    <row r="939">
      <c r="A939" s="1" t="s">
        <v>394</v>
      </c>
      <c r="B939" s="7" t="str">
        <f>IFERROR(__xludf.DUMMYFUNCTION("IF(C939=4,GOOGLETRANSLATE(A939, ""en"",""fil""), """")"),"Duterte hanggang sa huli")</f>
        <v>Duterte hanggang sa huli</v>
      </c>
      <c r="C939" s="2">
        <v>4.0</v>
      </c>
      <c r="D939" s="10" t="s">
        <v>395</v>
      </c>
      <c r="G939" s="9"/>
    </row>
    <row r="940">
      <c r="A940" s="1" t="s">
        <v>1871</v>
      </c>
      <c r="B940" s="7" t="str">
        <f>IFERROR(__xludf.DUMMYFUNCTION("IF(C940=4,GOOGLETRANSLATE(A940, ""en"",""fil""), """")"),"Itim na propaganda")</f>
        <v>Itim na propaganda</v>
      </c>
      <c r="C940" s="2">
        <v>4.0</v>
      </c>
      <c r="D940" s="10" t="s">
        <v>1872</v>
      </c>
      <c r="G940" s="9"/>
    </row>
    <row r="941">
      <c r="A941" s="1" t="s">
        <v>1873</v>
      </c>
      <c r="B941" s="7" t="str">
        <f>IFERROR(__xludf.DUMMYFUNCTION("IF(C941=4,GOOGLETRANSLATE(A941, ""en"",""fil""), """")"),"Mayroong palaging isa pang DU30, Poe, Roxas at Binay. Ngunit masasabi kong seryoso na walang maaaring maging katulad ni Miriam.")</f>
        <v>Mayroong palaging isa pang DU30, Poe, Roxas at Binay. Ngunit masasabi kong seryoso na walang maaaring maging katulad ni Miriam.</v>
      </c>
      <c r="C941" s="2">
        <v>4.0</v>
      </c>
      <c r="D941" s="10" t="s">
        <v>1874</v>
      </c>
      <c r="F941" s="2">
        <v>0.0</v>
      </c>
      <c r="G941" s="9"/>
    </row>
    <row r="942">
      <c r="A942" s="1" t="s">
        <v>1875</v>
      </c>
      <c r="B942" s="7" t="str">
        <f>IFERROR(__xludf.DUMMYFUNCTION("IF(C942=4,GOOGLETRANSLATE(A942, ""en"",""fil""), """")"),"Mangyaring kumalat. Kami ay media ni Duterte. Ang media ng Pilipinas ay palaging iikot ang kanyang mga salita. #Kaydutertake https://t.co/mcgv70cxwa")</f>
        <v>Mangyaring kumalat. Kami ay media ni Duterte. Ang media ng Pilipinas ay palaging iikot ang kanyang mga salita. #Kaydutertake https://t.co/mcgv70cxwa</v>
      </c>
      <c r="C942" s="2">
        <v>4.0</v>
      </c>
      <c r="D942" s="10" t="s">
        <v>1876</v>
      </c>
      <c r="F942" s="2">
        <v>0.0</v>
      </c>
      <c r="G942" s="9"/>
    </row>
    <row r="943">
      <c r="A943" s="1" t="s">
        <v>1877</v>
      </c>
      <c r="B943" s="7" t="str">
        <f>IFERROR(__xludf.DUMMYFUNCTION("IF(C943=4,GOOGLETRANSLATE(A943, ""en"",""fil""), """")"),"Si Binay ay isang mahusay na tagagawa ng desisyon.")</f>
        <v>Si Binay ay isang mahusay na tagagawa ng desisyon.</v>
      </c>
      <c r="C943" s="2">
        <v>4.0</v>
      </c>
      <c r="D943" s="10" t="s">
        <v>1878</v>
      </c>
      <c r="G943" s="9"/>
    </row>
    <row r="944">
      <c r="A944" s="1" t="s">
        <v>1879</v>
      </c>
      <c r="B944" s="7" t="str">
        <f>IFERROR(__xludf.DUMMYFUNCTION("IF(C944=4,GOOGLETRANSLATE(A944, ""en"",""fil""), """")"),"Binay-zoned hahaha photo not mine https://t.co/9i8qzlr3s3")</f>
        <v>Binay-zoned hahaha photo not mine https://t.co/9i8qzlr3s3</v>
      </c>
      <c r="C944" s="2">
        <v>4.0</v>
      </c>
      <c r="D944" s="10" t="s">
        <v>1880</v>
      </c>
      <c r="F944" s="2">
        <v>0.0</v>
      </c>
      <c r="G944" s="9"/>
    </row>
    <row r="945">
      <c r="A945" s="1" t="s">
        <v>1881</v>
      </c>
      <c r="B945" s="7" t="str">
        <f>IFERROR(__xludf.DUMMYFUNCTION("IF(C945=4,GOOGLETRANSLATE(A945, ""en"",""fil""), """")"),"Matapat na nagsasalita, wala pa rin akong pangwakas na listahan kung sino ang aking iboboto.
Ngunit isang bagay ang sigurado. Hindi ito Mar Roxas.
#AyAWSADILAW")</f>
        <v>Matapat na nagsasalita, wala pa rin akong pangwakas na listahan kung sino ang aking iboboto.
Ngunit isang bagay ang sigurado. Hindi ito Mar Roxas.
#AyAWSADILAW</v>
      </c>
      <c r="C945" s="2">
        <v>4.0</v>
      </c>
      <c r="D945" s="10" t="s">
        <v>1882</v>
      </c>
      <c r="F945" s="2">
        <v>1.0</v>
      </c>
      <c r="G945" s="9"/>
    </row>
    <row r="946">
      <c r="A946" s="1" t="s">
        <v>1883</v>
      </c>
      <c r="B946" s="7" t="str">
        <f>IFERROR(__xludf.DUMMYFUNCTION("IF(C946=4,GOOGLETRANSLATE(A946, ""en"",""fil""), """")"),"Hindi mahalaga kung ano ang mga ugat ng aking puso para sa iyo mar roxas !!")</f>
        <v>Hindi mahalaga kung ano ang mga ugat ng aking puso para sa iyo mar roxas !!</v>
      </c>
      <c r="C946" s="2">
        <v>4.0</v>
      </c>
      <c r="D946" s="10" t="s">
        <v>1884</v>
      </c>
      <c r="F946" s="2">
        <v>0.0</v>
      </c>
      <c r="G946" s="9"/>
    </row>
    <row r="947">
      <c r="A947" s="1" t="s">
        <v>1885</v>
      </c>
      <c r="B947" s="7" t="str">
        <f>IFERROR(__xludf.DUMMYFUNCTION("IF(C947=4,GOOGLETRANSLATE(A947, ""en"",""fil""), """")"),"Ang tiwali ay gagawa ng anumang bagay upang ihinto ang daang matuwid. Iyon ang dahilan kung bakit mayroon kang 3 mga oportunista ng iba't ibang mga shade vs Disente. Wag Poedudirtybinay")</f>
        <v>Ang tiwali ay gagawa ng anumang bagay upang ihinto ang daang matuwid. Iyon ang dahilan kung bakit mayroon kang 3 mga oportunista ng iba't ibang mga shade vs Disente. Wag Poedudirtybinay</v>
      </c>
      <c r="C947" s="2">
        <v>4.0</v>
      </c>
      <c r="D947" s="10" t="s">
        <v>1886</v>
      </c>
      <c r="F947" s="2">
        <v>1.0</v>
      </c>
      <c r="G947" s="9"/>
    </row>
    <row r="948">
      <c r="A948" s="1" t="s">
        <v>1887</v>
      </c>
      <c r="B948" s="7" t="str">
        <f>IFERROR(__xludf.DUMMYFUNCTION("IF(C948=4,GOOGLETRANSLATE(A948, ""en"",""fil""), """")"),"Ang saloobin ng #Mar Roxas ay ang payak na dahilan para sa akin na huwag pumunta para sa kanya.")</f>
        <v>Ang saloobin ng #Mar Roxas ay ang payak na dahilan para sa akin na huwag pumunta para sa kanya.</v>
      </c>
      <c r="C948" s="2">
        <v>4.0</v>
      </c>
      <c r="D948" s="10" t="s">
        <v>1888</v>
      </c>
      <c r="F948" s="2">
        <v>0.0</v>
      </c>
      <c r="G948" s="9"/>
    </row>
    <row r="949">
      <c r="A949" s="1" t="s">
        <v>1889</v>
      </c>
      <c r="B949" s="7" t="str">
        <f>IFERROR(__xludf.DUMMYFUNCTION("IF(C949=4,GOOGLETRANSLATE(A949, ""en"",""fil""), """")"),"Pinindot ni Binay ang Aquino Administration para sa 'kasalanan' ng kahirapan https://t.co/ldynoww4gu | @Mjcayabyabinq #voteph2016 https://t.co/52az0pncpe")</f>
        <v>Pinindot ni Binay ang Aquino Administration para sa 'kasalanan' ng kahirapan https://t.co/ldynoww4gu | @Mjcayabyabinq #voteph2016 https://t.co/52az0pncpe</v>
      </c>
      <c r="C949" s="2">
        <v>4.0</v>
      </c>
      <c r="D949" s="10" t="s">
        <v>1890</v>
      </c>
      <c r="F949" s="2">
        <v>0.0</v>
      </c>
      <c r="G949" s="9"/>
    </row>
    <row r="950">
      <c r="A950" s="1" t="s">
        <v>1891</v>
      </c>
      <c r="B950" s="7" t="str">
        <f>IFERROR(__xludf.DUMMYFUNCTION("IF(C950=4,GOOGLETRANSLATE(A950, ""en"",""fil""), """")"),"Pinuna ba ni Grace Poe si Jalosjos sa tunay na panggagahasa sa isang bata? HINDI.")</f>
        <v>Pinuna ba ni Grace Poe si Jalosjos sa tunay na panggagahasa sa isang bata? HINDI.</v>
      </c>
      <c r="C950" s="2">
        <v>4.0</v>
      </c>
      <c r="D950" s="10" t="s">
        <v>1892</v>
      </c>
      <c r="F950" s="2">
        <v>0.0</v>
      </c>
      <c r="G950" s="9"/>
    </row>
    <row r="951">
      <c r="A951" s="1" t="s">
        <v>1893</v>
      </c>
      <c r="B951" s="7" t="str">
        <f>IFERROR(__xludf.DUMMYFUNCTION("IF(C951=4,GOOGLETRANSLATE(A951, ""en"",""fil""), """")"),"Si Mar Roxas ay tinatawag na ""plastic"" kapag sinusubukan niyang marumi ang kanyang mga kamay. Samantala, narito ang aming nangungunang boy scout ... https://t.co/jiywk5tota")</f>
        <v>Si Mar Roxas ay tinatawag na "plastic" kapag sinusubukan niyang marumi ang kanyang mga kamay. Samantala, narito ang aming nangungunang boy scout ... https://t.co/jiywk5tota</v>
      </c>
      <c r="C951" s="2">
        <v>4.0</v>
      </c>
      <c r="D951" s="10" t="s">
        <v>1894</v>
      </c>
      <c r="F951" s="2">
        <v>1.0</v>
      </c>
      <c r="G951" s="9"/>
    </row>
    <row r="952">
      <c r="A952" s="1" t="s">
        <v>1895</v>
      </c>
      <c r="B952" s="7" t="str">
        <f>IFERROR(__xludf.DUMMYFUNCTION("IF(C952=4,GOOGLETRANSLATE(A952, ""en"",""fil""), """")"),"Ang katotohanan na tinanggap ng ABSCBN ang alok upang ilunsad ang anti Duterte ad na napagtanto ng iba kung gaano sila ka -bias. ABSCBN Pinakamasamang istasyon !!!")</f>
        <v>Ang katotohanan na tinanggap ng ABSCBN ang alok upang ilunsad ang anti Duterte ad na napagtanto ng iba kung gaano sila ka -bias. ABSCBN Pinakamasamang istasyon !!!</v>
      </c>
      <c r="C952" s="2">
        <v>4.0</v>
      </c>
      <c r="D952" s="10" t="s">
        <v>1896</v>
      </c>
      <c r="F952" s="2">
        <v>1.0</v>
      </c>
      <c r="G952" s="9"/>
    </row>
    <row r="953">
      <c r="A953" s="1" t="s">
        <v>1897</v>
      </c>
      <c r="B953" s="7" t="str">
        <f>IFERROR(__xludf.DUMMYFUNCTION("IF(C953=4,GOOGLETRANSLATE(A953, ""en"",""fil""), """")"),"Episode 19- The Moonlight Knight https://t.co/dc6HzJBQ0R")</f>
        <v>Episode 19- The Moonlight Knight https://t.co/dc6HzJBQ0R</v>
      </c>
      <c r="C953" s="2">
        <v>4.0</v>
      </c>
      <c r="D953" s="10" t="s">
        <v>1898</v>
      </c>
      <c r="F953" s="2">
        <v>0.0</v>
      </c>
      <c r="G953" s="9"/>
    </row>
    <row r="954">
      <c r="A954" s="1" t="s">
        <v>1899</v>
      </c>
      <c r="B954" s="7" t="str">
        <f>IFERROR(__xludf.DUMMYFUNCTION("IF(C954=4,GOOGLETRANSLATE(A954, ""en"",""fil""), """")"),"Ang #tanimbala na ito ay dahan -dahang nagiging disaster ng Mar Roxas PR. #Juanvote")</f>
        <v>Ang #tanimbala na ito ay dahan -dahang nagiging disaster ng Mar Roxas PR. #Juanvote</v>
      </c>
      <c r="C954" s="2">
        <v>4.0</v>
      </c>
      <c r="D954" s="10" t="s">
        <v>1900</v>
      </c>
      <c r="F954" s="2">
        <v>1.0</v>
      </c>
      <c r="G954" s="9"/>
    </row>
    <row r="955">
      <c r="A955" s="1" t="s">
        <v>1901</v>
      </c>
      <c r="B955" s="7" t="str">
        <f>IFERROR(__xludf.DUMMYFUNCTION("IF(C955=4,GOOGLETRANSLATE(A955, ""en"",""fil""), """")"),"Kung tatakbo siya para sa pagkapangulo, ang mga boto ay mahahati sa pagitan niya at @senmiriam. Malamang, si Poe o Binay ay mananalo. #Duterte2016")</f>
        <v>Kung tatakbo siya para sa pagkapangulo, ang mga boto ay mahahati sa pagitan niya at @senmiriam. Malamang, si Poe o Binay ay mananalo. #Duterte2016</v>
      </c>
      <c r="C955" s="2">
        <v>4.0</v>
      </c>
      <c r="D955" s="10" t="s">
        <v>1902</v>
      </c>
      <c r="F955" s="2">
        <v>0.0</v>
      </c>
      <c r="G955" s="9"/>
    </row>
    <row r="956">
      <c r="A956" s="1" t="s">
        <v>1903</v>
      </c>
      <c r="B956" s="7" t="str">
        <f>IFERROR(__xludf.DUMMYFUNCTION("IF(C956=4,GOOGLETRANSLATE(A956, ""en"",""fil""), """")"),"@Arbetbernardo @ombudsmanph Pagkatapos muli, dapat lamang ""gawin ni Binay ang bawat maruming trick sa libro"" para lamang manalo ng BEC ng ito ... ??")</f>
        <v>@Arbetbernardo @ombudsmanph Pagkatapos muli, dapat lamang "gawin ni Binay ang bawat maruming trick sa libro" para lamang manalo ng BEC ng ito ... ??</v>
      </c>
      <c r="C956" s="2">
        <v>4.0</v>
      </c>
      <c r="D956" s="10" t="s">
        <v>1904</v>
      </c>
      <c r="F956" s="2">
        <v>1.0</v>
      </c>
      <c r="G956" s="9"/>
    </row>
    <row r="957">
      <c r="A957" s="1" t="s">
        <v>1905</v>
      </c>
      <c r="B957" s="7" t="str">
        <f>IFERROR(__xludf.DUMMYFUNCTION("IF(C957=4,GOOGLETRANSLATE(A957, ""en"",""fil""), """")"),"Ako ay PCOS machine at ang aking pangulo ay si Mar Roxas. #Dayaanmoves")</f>
        <v>Ako ay PCOS machine at ang aking pangulo ay si Mar Roxas. #Dayaanmoves</v>
      </c>
      <c r="C957" s="2">
        <v>4.0</v>
      </c>
      <c r="D957" s="10" t="s">
        <v>1906</v>
      </c>
      <c r="F957" s="2">
        <v>1.0</v>
      </c>
      <c r="G957" s="9"/>
    </row>
    <row r="958">
      <c r="A958" s="1" t="s">
        <v>1907</v>
      </c>
      <c r="B958" s="7" t="str">
        <f>IFERROR(__xludf.DUMMYFUNCTION("IF(C958=4,GOOGLETRANSLATE(A958, ""en"",""fil""), """")"),"Magandang vibes?
Ang dormmate sa buong bulwagan ay kumakanta ng ""Tanging Binay, Binay lamang""
Hahahaha
Magandang umaga!")</f>
        <v>Magandang vibes?
Ang dormmate sa buong bulwagan ay kumakanta ng "Tanging Binay, Binay lamang"
Hahahaha
Magandang umaga!</v>
      </c>
      <c r="C958" s="2">
        <v>4.0</v>
      </c>
      <c r="D958" s="10" t="s">
        <v>1908</v>
      </c>
      <c r="F958" s="2">
        <v>0.0</v>
      </c>
      <c r="G958" s="9"/>
    </row>
    <row r="959">
      <c r="A959" s="1" t="s">
        <v>1909</v>
      </c>
      <c r="B959" s="7" t="str">
        <f>IFERROR(__xludf.DUMMYFUNCTION("IF(C959=4,GOOGLETRANSLATE(A959, ""en"",""fil""), """")"),"RT @inquirermobile: higit pa: #binay https://t.co/hk4n0op1nn")</f>
        <v>RT @inquirermobile: higit pa: #binay https://t.co/hk4n0op1nn</v>
      </c>
      <c r="C959" s="2">
        <v>4.0</v>
      </c>
      <c r="D959" s="10" t="s">
        <v>1910</v>
      </c>
      <c r="F959" s="2">
        <v>0.0</v>
      </c>
      <c r="G959" s="9"/>
    </row>
    <row r="960">
      <c r="A960" s="1" t="s">
        <v>1911</v>
      </c>
      <c r="B960" s="7" t="str">
        <f>IFERROR(__xludf.DUMMYFUNCTION("IF(C960=4,GOOGLETRANSLATE(A960, ""en"",""fil""), """")"),"Breaking: VCM sa loob ng Novotel Cubao na pag -aari ni Mar Roxas https://t.co/mfuj0to8fr")</f>
        <v>Breaking: VCM sa loob ng Novotel Cubao na pag -aari ni Mar Roxas https://t.co/mfuj0to8fr</v>
      </c>
      <c r="C960" s="2">
        <v>4.0</v>
      </c>
      <c r="D960" s="10" t="s">
        <v>1912</v>
      </c>
      <c r="F960" s="2">
        <v>0.0</v>
      </c>
      <c r="G960" s="9"/>
    </row>
    <row r="961">
      <c r="A961" s="1" t="s">
        <v>1913</v>
      </c>
      <c r="B961" s="7" t="str">
        <f>IFERROR(__xludf.DUMMYFUNCTION("IF(C961=4,GOOGLETRANSLATE(A961, ""en"",""fil""), """")"),"Ang Comelec Chief Belies Report ng Duterte-to-roxas switch sa VCM Testing https://t.co/xbiulkze8e")</f>
        <v>Ang Comelec Chief Belies Report ng Duterte-to-roxas switch sa VCM Testing https://t.co/xbiulkze8e</v>
      </c>
      <c r="C961" s="2">
        <v>4.0</v>
      </c>
      <c r="D961" s="10" t="s">
        <v>1914</v>
      </c>
      <c r="F961" s="2">
        <v>0.0</v>
      </c>
      <c r="G961" s="9"/>
    </row>
    <row r="962">
      <c r="A962" s="1" t="s">
        <v>1915</v>
      </c>
      <c r="B962" s="7" t="str">
        <f>IFERROR(__xludf.DUMMYFUNCTION("IF(C962=4,GOOGLETRANSLATE(A962, ""en"",""fil""), """")"),"#Onlybinaywinner")</f>
        <v>#Onlybinaywinner</v>
      </c>
      <c r="C962" s="2">
        <v>4.0</v>
      </c>
      <c r="D962" s="10" t="s">
        <v>1916</v>
      </c>
      <c r="F962" s="2">
        <v>0.0</v>
      </c>
      <c r="G962" s="9"/>
    </row>
    <row r="963">
      <c r="A963" s="1" t="s">
        <v>1917</v>
      </c>
      <c r="B963" s="7" t="str">
        <f>IFERROR(__xludf.DUMMYFUNCTION("IF(C963=4,GOOGLETRANSLATE(A963, ""en"",""fil""), """")"),"RT @orasnaroxasna: Maaaring ihinto ng CA ang mga order ng Ombudsman ngunit ... sinabi ng SC na ang petisyon ni Junjun Binay, ay dapat na tanggalin https://t.co/eug…")</f>
        <v>RT @orasnaroxasna: Maaaring ihinto ng CA ang mga order ng Ombudsman ngunit ... sinabi ng SC na ang petisyon ni Junjun Binay, ay dapat na tanggalin https://t.co/eug…</v>
      </c>
      <c r="C963" s="2">
        <v>4.0</v>
      </c>
      <c r="D963" s="10" t="s">
        <v>1918</v>
      </c>
      <c r="F963" s="2">
        <v>0.0</v>
      </c>
      <c r="G963" s="9"/>
    </row>
    <row r="964">
      <c r="A964" s="1" t="s">
        <v>1919</v>
      </c>
      <c r="B964" s="7" t="str">
        <f>IFERROR(__xludf.DUMMYFUNCTION("IF(C964=4,GOOGLETRANSLATE(A964, ""en"",""fil""), """")"),"Sinabi ng LP Standard Bearer @Maroxas na hindi siya nahihirapan na mag -recruit ng mabubuting tao. #Roxasrobredo2016 #phvote https://t.co/6mk7oarylg")</f>
        <v>Sinabi ng LP Standard Bearer @Maroxas na hindi siya nahihirapan na mag -recruit ng mabubuting tao. #Roxasrobredo2016 #phvote https://t.co/6mk7oarylg</v>
      </c>
      <c r="C964" s="2">
        <v>4.0</v>
      </c>
      <c r="D964" s="10" t="s">
        <v>1920</v>
      </c>
      <c r="F964" s="2">
        <v>0.0</v>
      </c>
      <c r="G964" s="9"/>
    </row>
    <row r="965">
      <c r="A965" s="1" t="s">
        <v>1921</v>
      </c>
      <c r="B965" s="7" t="str">
        <f>IFERROR(__xludf.DUMMYFUNCTION("IF(C965=4,GOOGLETRANSLATE(A965, ""en"",""fil""), """")"),"@Maroxas mangyaring kulayan ang iyong kulay -abo na buhok na may itim. Mukha kang mas matanda kaysa sa VP Binay. Mangyaring.")</f>
        <v>@Maroxas mangyaring kulayan ang iyong kulay -abo na buhok na may itim. Mukha kang mas matanda kaysa sa VP Binay. Mangyaring.</v>
      </c>
      <c r="C965" s="2">
        <v>4.0</v>
      </c>
      <c r="D965" s="10" t="s">
        <v>1922</v>
      </c>
      <c r="F965" s="2">
        <v>0.0</v>
      </c>
      <c r="G965" s="9"/>
    </row>
    <row r="966">
      <c r="A966" s="1" t="s">
        <v>1923</v>
      </c>
      <c r="B966" s="7" t="str">
        <f>IFERROR(__xludf.DUMMYFUNCTION("IF(C966=4,GOOGLETRANSLATE(A966, ""en"",""fil""), """")"),"lol @ binay sinusubukan na gumawa ng kanyang paraan sa pamamagitan ng self-awa")</f>
        <v>lol @ binay sinusubukan na gumawa ng kanyang paraan sa pamamagitan ng self-awa</v>
      </c>
      <c r="C966" s="2">
        <v>4.0</v>
      </c>
      <c r="D966" s="10" t="s">
        <v>1924</v>
      </c>
      <c r="F966" s="2">
        <v>1.0</v>
      </c>
      <c r="G966" s="9"/>
    </row>
    <row r="967">
      <c r="A967" s="1" t="s">
        <v>1925</v>
      </c>
      <c r="B967" s="7" t="str">
        <f>IFERROR(__xludf.DUMMYFUNCTION("IF(C967=4,GOOGLETRANSLATE(A967, ""en"",""fil""), """")"),"RT @Shimarian: Wala nang naiinis sa akin kaysa sa mga ad ni Mar at Binay.")</f>
        <v>RT @Shimarian: Wala nang naiinis sa akin kaysa sa mga ad ni Mar at Binay.</v>
      </c>
      <c r="C967" s="2">
        <v>4.0</v>
      </c>
      <c r="D967" s="10" t="s">
        <v>1926</v>
      </c>
      <c r="F967" s="2">
        <v>1.0</v>
      </c>
      <c r="G967" s="9"/>
    </row>
    <row r="968">
      <c r="A968" s="1" t="s">
        <v>1927</v>
      </c>
      <c r="B968" s="7" t="str">
        <f>IFERROR(__xludf.DUMMYFUNCTION("IF(C968=4,GOOGLETRANSLATE(A968, ""en"",""fil""), """")"),"TEVES: Ang platform ni Binay ay upang magpatuloy ng mas mataas na paglago ng ekonomiya; binibigyang diin din ang inclusive na paglago. https://t.co/x3lxrfn1qz | sa pamamagitan ng CNN Phi ...")</f>
        <v>TEVES: Ang platform ni Binay ay upang magpatuloy ng mas mataas na paglago ng ekonomiya; binibigyang diin din ang inclusive na paglago. https://t.co/x3lxrfn1qz | sa pamamagitan ng CNN Phi ...</v>
      </c>
      <c r="C968" s="2">
        <v>4.0</v>
      </c>
      <c r="D968" s="10" t="s">
        <v>1928</v>
      </c>
      <c r="F968" s="2">
        <v>0.0</v>
      </c>
      <c r="G968" s="9"/>
    </row>
    <row r="969">
      <c r="A969" s="1" t="s">
        <v>1929</v>
      </c>
      <c r="B969" s="7" t="str">
        <f>IFERROR(__xludf.DUMMYFUNCTION("IF(C969=4,GOOGLETRANSLATE(A969, ""en"",""fil""), """")"),"Koalisyon Ng Daang Matuwid sa Binays: Maghanda upang ipaliwanag ang mga paratang sa harap ng Ombudsman. | @AlexisBromero")</f>
        <v>Koalisyon Ng Daang Matuwid sa Binays: Maghanda upang ipaliwanag ang mga paratang sa harap ng Ombudsman. | @AlexisBromero</v>
      </c>
      <c r="C969" s="2">
        <v>4.0</v>
      </c>
      <c r="D969" s="10" t="s">
        <v>1930</v>
      </c>
      <c r="F969" s="2">
        <v>0.0</v>
      </c>
      <c r="G969" s="9"/>
    </row>
    <row r="970">
      <c r="A970" s="1" t="s">
        <v>1931</v>
      </c>
      <c r="B970" s="7" t="str">
        <f>IFERROR(__xludf.DUMMYFUNCTION("IF(C970=4,GOOGLETRANSLATE(A970, ""en"",""fil""), """")"),"Nais namin na si Duterte ay maging ating pangulo na hindi Roxas, Poe, Binay &amp; amp; Santiago.
#Dutertetilltheend?")</f>
        <v>Nais namin na si Duterte ay maging ating pangulo na hindi Roxas, Poe, Binay &amp; amp; Santiago.
#Dutertetilltheend?</v>
      </c>
      <c r="C970" s="2">
        <v>4.0</v>
      </c>
      <c r="D970" s="10" t="s">
        <v>1932</v>
      </c>
      <c r="F970" s="2">
        <v>0.0</v>
      </c>
      <c r="G970" s="9"/>
    </row>
    <row r="971">
      <c r="A971" s="1" t="s">
        <v>1933</v>
      </c>
      <c r="B971" s="7" t="str">
        <f>IFERROR(__xludf.DUMMYFUNCTION("IF(C971=4,GOOGLETRANSLATE(A971, ""en"",""fil""), """")"),"Me: *Wakes Up *
Facebook: ""Panoorin: Sumayaw si Binay sa 'Hotline Bling'""
Ako: https://t.co/zfrs50az4o")</f>
        <v>Me: *Wakes Up *
Facebook: "Panoorin: Sumayaw si Binay sa 'Hotline Bling'"
Ako: https://t.co/zfrs50az4o</v>
      </c>
      <c r="C971" s="2">
        <v>4.0</v>
      </c>
      <c r="D971" s="10" t="s">
        <v>1934</v>
      </c>
      <c r="F971" s="2">
        <v>0.0</v>
      </c>
      <c r="G971" s="9"/>
    </row>
    <row r="972">
      <c r="A972" s="1" t="s">
        <v>1935</v>
      </c>
      <c r="B972" s="7" t="str">
        <f>IFERROR(__xludf.DUMMYFUNCTION("IF(C972=4,GOOGLETRANSLATE(A972, ""en"",""fil""), """")"),"Hinimok ng SC na alisin ang Binay bilang Pangulo ng Boy Scout https://t.co/zy0shr35jw")</f>
        <v>Hinimok ng SC na alisin ang Binay bilang Pangulo ng Boy Scout https://t.co/zy0shr35jw</v>
      </c>
      <c r="C972" s="2">
        <v>4.0</v>
      </c>
      <c r="D972" s="10" t="s">
        <v>1936</v>
      </c>
      <c r="F972" s="2">
        <v>0.0</v>
      </c>
      <c r="G972" s="9"/>
    </row>
    <row r="973">
      <c r="A973" s="1" t="s">
        <v>1937</v>
      </c>
      <c r="B973" s="7" t="str">
        <f>IFERROR(__xludf.DUMMYFUNCTION("IF(C973=4,GOOGLETRANSLATE(A973, ""en"",""fil""), """")"),"""@Ancalerts: Quicho: Ang pag -atake laban sa VP Binay ay pinalakas lamang siya"" di pa?!")</f>
        <v>"@Ancalerts: Quicho: Ang pag -atake laban sa VP Binay ay pinalakas lamang siya" di pa?!</v>
      </c>
      <c r="C973" s="2">
        <v>4.0</v>
      </c>
      <c r="D973" s="10" t="s">
        <v>1938</v>
      </c>
      <c r="F973" s="2">
        <v>1.0</v>
      </c>
      <c r="G973" s="9"/>
    </row>
    <row r="974">
      <c r="A974" s="1" t="s">
        <v>1939</v>
      </c>
      <c r="B974" s="7" t="str">
        <f>IFERROR(__xludf.DUMMYFUNCTION("IF(C974=4,GOOGLETRANSLATE(A974, ""en"",""fil""), """")"),"RT @Mongualvez: Nakilala ng SEC Mar Roxas si Sen Miriam Defensor-santiago bago magsimula ang kumperensya ng negosyo ng PCCI @news5akssyon https://t.co/88auwkf…")</f>
        <v>RT @Mongualvez: Nakilala ng SEC Mar Roxas si Sen Miriam Defensor-santiago bago magsimula ang kumperensya ng negosyo ng PCCI @news5akssyon https://t.co/88auwkf…</v>
      </c>
      <c r="C974" s="2">
        <v>4.0</v>
      </c>
      <c r="D974" s="10" t="s">
        <v>1940</v>
      </c>
      <c r="F974" s="2">
        <v>0.0</v>
      </c>
      <c r="G974" s="9"/>
    </row>
    <row r="975">
      <c r="A975" s="1" t="s">
        <v>1941</v>
      </c>
      <c r="B975" s="7" t="str">
        <f>IFERROR(__xludf.DUMMYFUNCTION("IF(C975=4,GOOGLETRANSLATE(A975, ""en"",""fil""), """")"),"Hindi namin kailangan ng isang clown president.")</f>
        <v>Hindi namin kailangan ng isang clown president.</v>
      </c>
      <c r="C975" s="2">
        <v>4.0</v>
      </c>
      <c r="D975" s="10" t="s">
        <v>1942</v>
      </c>
      <c r="G975" s="9"/>
    </row>
    <row r="976">
      <c r="A976" s="1" t="s">
        <v>1943</v>
      </c>
      <c r="B976" s="7" t="str">
        <f>IFERROR(__xludf.DUMMYFUNCTION("IF(C976=4,GOOGLETRANSLATE(A976, ""en"",""fil""), """")"),"Binay Chides Administration: Arroyo, hindi pnoy, nagsimula 4ps #eleksyon2016 https://t.co/4kixsgodtx https://t.co/QY0ZD0Deak")</f>
        <v>Binay Chides Administration: Arroyo, hindi pnoy, nagsimula 4ps #eleksyon2016 https://t.co/4kixsgodtx https://t.co/QY0ZD0Deak</v>
      </c>
      <c r="C976" s="2">
        <v>4.0</v>
      </c>
      <c r="D976" s="10" t="s">
        <v>1944</v>
      </c>
      <c r="F976" s="2">
        <v>0.0</v>
      </c>
      <c r="G976" s="9"/>
    </row>
    <row r="977">
      <c r="A977" s="1" t="s">
        <v>1945</v>
      </c>
      <c r="B977" s="7" t="str">
        <f>IFERROR(__xludf.DUMMYFUNCTION("IF(C977=4,GOOGLETRANSLATE(A977, ""en"",""fil""), """")"),"Kung hindi ka nakakaramdam ng masama tungkol sa iyong sarili, tandaan na mayroon akong isang pakikipag -ugnay sa fbook na buong puso na ugat para sa binay, pag -post ng mga larawan w/ siya &amp; amp; bagay")</f>
        <v>Kung hindi ka nakakaramdam ng masama tungkol sa iyong sarili, tandaan na mayroon akong isang pakikipag -ugnay sa fbook na buong puso na ugat para sa binay, pag -post ng mga larawan w/ siya &amp; amp; bagay</v>
      </c>
      <c r="C977" s="2">
        <v>4.0</v>
      </c>
      <c r="D977" s="10" t="s">
        <v>1946</v>
      </c>
      <c r="F977" s="2">
        <v>0.0</v>
      </c>
      <c r="G977" s="9"/>
    </row>
    <row r="978">
      <c r="A978" s="1" t="s">
        <v>1947</v>
      </c>
      <c r="B978" s="7" t="str">
        <f>IFERROR(__xludf.DUMMYFUNCTION("IF(C978=4,GOOGLETRANSLATE(A978, ""en"",""fil""), """")"),"Paumanhin Binay, Poe, Roxas at Santiago. Ito ay Chocolate Fountain para sa Pangulo !!! GAAAH !!!! Kailangan ko ito ... https://t.co/m1gzxw34es")</f>
        <v>Paumanhin Binay, Poe, Roxas at Santiago. Ito ay Chocolate Fountain para sa Pangulo !!! GAAAH !!!! Kailangan ko ito ... https://t.co/m1gzxw34es</v>
      </c>
      <c r="C978" s="2">
        <v>4.0</v>
      </c>
      <c r="D978" s="10" t="s">
        <v>1948</v>
      </c>
      <c r="F978" s="2">
        <v>0.0</v>
      </c>
      <c r="G978" s="9"/>
    </row>
    <row r="979">
      <c r="A979" s="1" t="s">
        <v>1949</v>
      </c>
      <c r="B979" s="7" t="str">
        <f>IFERROR(__xludf.DUMMYFUNCTION("IF(C979=4,GOOGLETRANSLATE(A979, ""en"",""fil""), """")"),"Binay: Dapat nating dagdagan ang suplay ng enerhiya upang suportahan ang mga tagagawa, hikayatin ang mga namumuhunan na gumawa ng negosyo sa pH.
#Phvote")</f>
        <v>Binay: Dapat nating dagdagan ang suplay ng enerhiya upang suportahan ang mga tagagawa, hikayatin ang mga namumuhunan na gumawa ng negosyo sa pH.
#Phvote</v>
      </c>
      <c r="C979" s="2">
        <v>4.0</v>
      </c>
      <c r="D979" s="10" t="s">
        <v>1950</v>
      </c>
      <c r="F979" s="2">
        <v>0.0</v>
      </c>
      <c r="G979" s="9"/>
    </row>
    <row r="980">
      <c r="A980" s="1" t="s">
        <v>1951</v>
      </c>
      <c r="B980" s="7" t="str">
        <f>IFERROR(__xludf.DUMMYFUNCTION("IF(C980=4,GOOGLETRANSLATE(A980, ""en"",""fil""), """")"),"Seryoso ang @paulovesmom, kung si Binay ay bumoto at amp; Ang eksaktong parehong shiz, na tumanggi na tanggapin ang mga pagbibitiw sa Palpak Peeps, Grabe Backlash @mgvtrb")</f>
        <v>Seryoso ang @paulovesmom, kung si Binay ay bumoto at amp; Ang eksaktong parehong shiz, na tumanggi na tanggapin ang mga pagbibitiw sa Palpak Peeps, Grabe Backlash @mgvtrb</v>
      </c>
      <c r="C980" s="2">
        <v>4.0</v>
      </c>
      <c r="D980" s="10" t="s">
        <v>1952</v>
      </c>
      <c r="F980" s="2">
        <v>0.0</v>
      </c>
      <c r="G980" s="9"/>
    </row>
    <row r="981">
      <c r="A981" s="1" t="s">
        <v>1953</v>
      </c>
      <c r="B981" s="7" t="str">
        <f>IFERROR(__xludf.DUMMYFUNCTION("IF(C981=4,GOOGLETRANSLATE(A981, ""en"",""fil""), """")"),"Kamakailan lamang ay nalaman na si Mar Roxas ay ang may -akda ng prinicipal ng Senate Bill 103 na hinahangad na baguhin ang ... https://t.co/xixyjwnv2r")</f>
        <v>Kamakailan lamang ay nalaman na si Mar Roxas ay ang may -akda ng prinicipal ng Senate Bill 103 na hinahangad na baguhin ang ... https://t.co/xixyjwnv2r</v>
      </c>
      <c r="C981" s="2">
        <v>4.0</v>
      </c>
      <c r="D981" s="10" t="s">
        <v>1954</v>
      </c>
      <c r="F981" s="2">
        <v>0.0</v>
      </c>
      <c r="G981" s="9"/>
    </row>
    <row r="982">
      <c r="A982" s="1" t="s">
        <v>1955</v>
      </c>
      <c r="B982" s="7" t="str">
        <f>IFERROR(__xludf.DUMMYFUNCTION("IF(C982=4,GOOGLETRANSLATE(A982, ""en"",""fil""), """")"),"BFF = ""Binay Filipino magpakailanman"". Karamihan sa mga hangal na narinig ko ngayong gabi. #PilipinasDebates2016")</f>
        <v>BFF = "Binay Filipino magpakailanman". Karamihan sa mga hangal na narinig ko ngayong gabi. #PilipinasDebates2016</v>
      </c>
      <c r="C982" s="2">
        <v>4.0</v>
      </c>
      <c r="D982" s="10" t="s">
        <v>1956</v>
      </c>
      <c r="F982" s="2">
        <v>1.0</v>
      </c>
      <c r="G982" s="9"/>
    </row>
    <row r="983">
      <c r="A983" s="1" t="s">
        <v>1957</v>
      </c>
      <c r="B983" s="7" t="str">
        <f>IFERROR(__xludf.DUMMYFUNCTION("IF(C983=4,GOOGLETRANSLATE(A983, ""en"",""fil""), """")"),"Panoorin: Ang tagapagsalita ng Roxas na si Ibarra Gutierrez ay nagsabi ng paunang mga resulta ng pag -canvassing na 'nakapanghihina ng loob' #bilangpilipino https://t.co/gaymvaauun")</f>
        <v>Panoorin: Ang tagapagsalita ng Roxas na si Ibarra Gutierrez ay nagsabi ng paunang mga resulta ng pag -canvassing na 'nakapanghihina ng loob' #bilangpilipino https://t.co/gaymvaauun</v>
      </c>
      <c r="C983" s="2">
        <v>4.0</v>
      </c>
      <c r="D983" s="10" t="s">
        <v>1958</v>
      </c>
      <c r="F983" s="2">
        <v>0.0</v>
      </c>
      <c r="G983" s="9"/>
    </row>
    <row r="984">
      <c r="A984" s="1" t="s">
        <v>1959</v>
      </c>
      <c r="B984" s="7" t="str">
        <f>IFERROR(__xludf.DUMMYFUNCTION("IF(C984=4,GOOGLETRANSLATE(A984, ""en"",""fil""), """")"),"#Binay at #Duterte: Huwag na ulit sa paghahari ng hindi nasusukat na kasakiman at terorismo sa Malacanang. Sa aming mga patay na katawan! https://t.co/q99uwexdxd")</f>
        <v>#Binay at #Duterte: Huwag na ulit sa paghahari ng hindi nasusukat na kasakiman at terorismo sa Malacanang. Sa aming mga patay na katawan! https://t.co/q99uwexdxd</v>
      </c>
      <c r="C984" s="2">
        <v>4.0</v>
      </c>
      <c r="D984" s="10" t="s">
        <v>1960</v>
      </c>
      <c r="F984" s="2">
        <v>1.0</v>
      </c>
      <c r="G984" s="9"/>
    </row>
    <row r="985">
      <c r="A985" s="1" t="s">
        <v>1961</v>
      </c>
      <c r="B985" s="7" t="str">
        <f>IFERROR(__xludf.DUMMYFUNCTION("IF(C985=4,GOOGLETRANSLATE(A985, ""en"",""fil""), """")"),"Uuwi ako para sa halalan dahil hindi dapat manalo ng Mar at Binay ang mga bilang sa Tacloban.")</f>
        <v>Uuwi ako para sa halalan dahil hindi dapat manalo ng Mar at Binay ang mga bilang sa Tacloban.</v>
      </c>
      <c r="C985" s="2">
        <v>4.0</v>
      </c>
      <c r="D985" s="10" t="s">
        <v>1962</v>
      </c>
      <c r="G985" s="9"/>
    </row>
    <row r="986">
      <c r="A986" s="1" t="s">
        <v>1963</v>
      </c>
      <c r="B986" s="7" t="str">
        <f>IFERROR(__xludf.DUMMYFUNCTION("IF(C986=4,GOOGLETRANSLATE(A986, ""en"",""fil""), """")"),"VP Binay: Maligayang 73rd B-Day &amp; amp; Nawa ang iyong antas ng kredibilidad ay mapabuti
Bago ang 2016! Sa zero, mapagpipilian namin na mapapabuti ito ng kaunti! https://t.co/ymtjzh59ms")</f>
        <v>VP Binay: Maligayang 73rd B-Day &amp; amp; Nawa ang iyong antas ng kredibilidad ay mapabuti
Bago ang 2016! Sa zero, mapagpipilian namin na mapapabuti ito ng kaunti! https://t.co/ymtjzh59ms</v>
      </c>
      <c r="C986" s="2">
        <v>4.0</v>
      </c>
      <c r="D986" s="10" t="s">
        <v>1964</v>
      </c>
      <c r="F986" s="2">
        <v>1.0</v>
      </c>
      <c r="G986" s="9"/>
    </row>
    <row r="987">
      <c r="A987" s="1" t="s">
        <v>1965</v>
      </c>
      <c r="B987" s="7" t="str">
        <f>IFERROR(__xludf.DUMMYFUNCTION("IF(C987=4,GOOGLETRANSLATE(A987, ""en"",""fil""), """")"),"Komersyal ni Binay. #smh")</f>
        <v>Komersyal ni Binay. #smh</v>
      </c>
      <c r="C987" s="2">
        <v>4.0</v>
      </c>
      <c r="D987" s="10" t="s">
        <v>1966</v>
      </c>
      <c r="F987" s="2">
        <v>1.0</v>
      </c>
      <c r="G987" s="9"/>
    </row>
    <row r="988">
      <c r="A988" s="1" t="s">
        <v>1967</v>
      </c>
      <c r="B988" s="7" t="str">
        <f>IFERROR(__xludf.DUMMYFUNCTION("IF(C988=4,GOOGLETRANSLATE(A988, ""en"",""fil""), """")"),"Karamihan sa mga news feed ay nagsasabing si Duterte ay nanalo ng debate, ang ilan ay nagsasabing Mar, Miriam, Poe at Binay na ginawa rin ... https://t.co/agg19r8txi")</f>
        <v>Karamihan sa mga news feed ay nagsasabing si Duterte ay nanalo ng debate, ang ilan ay nagsasabing Mar, Miriam, Poe at Binay na ginawa rin ... https://t.co/agg19r8txi</v>
      </c>
      <c r="C988" s="2">
        <v>4.0</v>
      </c>
      <c r="D988" s="10" t="s">
        <v>1968</v>
      </c>
      <c r="F988" s="2">
        <v>0.0</v>
      </c>
      <c r="G988" s="9"/>
    </row>
    <row r="989">
      <c r="A989" s="1" t="s">
        <v>1969</v>
      </c>
      <c r="B989" s="7" t="str">
        <f>IFERROR(__xludf.DUMMYFUNCTION("IF(C989=4,GOOGLETRANSLATE(A989, ""en"",""fil""), """")"),"Huwag bumoto para sa Binay #nognoghambog")</f>
        <v>Huwag bumoto para sa Binay #nognoghambog</v>
      </c>
      <c r="C989" s="2">
        <v>4.0</v>
      </c>
      <c r="D989" s="10" t="s">
        <v>1970</v>
      </c>
      <c r="F989" s="2">
        <v>1.0</v>
      </c>
      <c r="G989" s="9"/>
    </row>
    <row r="990">
      <c r="A990" s="1" t="s">
        <v>1971</v>
      </c>
      <c r="B990" s="7" t="str">
        <f>IFERROR(__xludf.DUMMYFUNCTION("IF(C990=4,GOOGLETRANSLATE(A990, ""en"",""fil""), """")"),"Headline para sa araw: ""Ang Post ng Equalizer: Grace Poe Versus Mar Roxas: Paghambingin at Paghahambing ang kanilang mga nagawa"" https://t.co/mwibmb7wuf")</f>
        <v>Headline para sa araw: "Ang Post ng Equalizer: Grace Poe Versus Mar Roxas: Paghambingin at Paghahambing ang kanilang mga nagawa" https://t.co/mwibmb7wuf</v>
      </c>
      <c r="C990" s="2">
        <v>4.0</v>
      </c>
      <c r="D990" s="10" t="s">
        <v>1972</v>
      </c>
      <c r="F990" s="2">
        <v>0.0</v>
      </c>
      <c r="G990" s="9"/>
    </row>
    <row r="991">
      <c r="A991" s="1" t="s">
        <v>1973</v>
      </c>
      <c r="B991" s="7" t="str">
        <f>IFERROR(__xludf.DUMMYFUNCTION("IF(C991=4,GOOGLETRANSLATE(A991, ""en"",""fil""), """")"),"Binay !!! Ang iyong karanasan sa departamento ng ehekutibo ay walang ginawa para sa bansang ito.Hindi magyabang tungkol sa iyong walang kamalayan na karanasan!")</f>
        <v>Binay !!! Ang iyong karanasan sa departamento ng ehekutibo ay walang ginawa para sa bansang ito.Hindi magyabang tungkol sa iyong walang kamalayan na karanasan!</v>
      </c>
      <c r="C991" s="2">
        <v>4.0</v>
      </c>
      <c r="D991" s="10" t="s">
        <v>1974</v>
      </c>
      <c r="F991" s="2">
        <v>1.0</v>
      </c>
      <c r="G991" s="9"/>
    </row>
    <row r="992">
      <c r="A992" s="1" t="s">
        <v>1975</v>
      </c>
      <c r="B992" s="7" t="str">
        <f>IFERROR(__xludf.DUMMYFUNCTION("IF(C992=4,GOOGLETRANSLATE(A992, ""en"",""fil""), """")"),"168 mga gumagamit at 190 tweets (125 RTS) sa 3 oras na ginawa 'Abigail Binay' isang trending na paksa sa Pilipinas. #trndnl")</f>
        <v>168 mga gumagamit at 190 tweets (125 RTS) sa 3 oras na ginawa 'Abigail Binay' isang trending na paksa sa Pilipinas. #trndnl</v>
      </c>
      <c r="C992" s="2">
        <v>4.0</v>
      </c>
      <c r="D992" s="10" t="s">
        <v>1976</v>
      </c>
      <c r="F992" s="2">
        <v>0.0</v>
      </c>
      <c r="G992" s="9"/>
    </row>
    <row r="993">
      <c r="A993" s="1" t="s">
        <v>1977</v>
      </c>
      <c r="B993" s="7" t="str">
        <f>IFERROR(__xludf.DUMMYFUNCTION("IF(C993=4,GOOGLETRANSLATE(A993, ""en"",""fil""), """")"),"#Mostread: binay (@vpjojobinay) Ang pag -iyak ng kampo sa mga 'negatibong' TV ads https://t.co/jixgrb0hry #voteph2016 https://t.co/onaf8hsgl9")</f>
        <v>#Mostread: binay (@vpjojobinay) Ang pag -iyak ng kampo sa mga 'negatibong' TV ads https://t.co/jixgrb0hry #voteph2016 https://t.co/onaf8hsgl9</v>
      </c>
      <c r="C993" s="2">
        <v>4.0</v>
      </c>
      <c r="D993" s="10" t="s">
        <v>1978</v>
      </c>
      <c r="F993" s="2">
        <v>0.0</v>
      </c>
      <c r="G993" s="9"/>
    </row>
    <row r="994">
      <c r="A994" s="1" t="s">
        <v>1979</v>
      </c>
      <c r="B994" s="7" t="str">
        <f>IFERROR(__xludf.DUMMYFUNCTION("IF(C994=4,GOOGLETRANSLATE(A994, ""en"",""fil""), """")"),"Lord! 6m para kay Duterte, 3.6m para sa Poe, 3.4 para sa Roxas, na 7m sa kabuuan kung ang isa sa Poe o Roxas ay umatras!")</f>
        <v>Lord! 6m para kay Duterte, 3.6m para sa Poe, 3.4 para sa Roxas, na 7m sa kabuuan kung ang isa sa Poe o Roxas ay umatras!</v>
      </c>
      <c r="C994" s="2">
        <v>4.0</v>
      </c>
      <c r="D994" s="10" t="s">
        <v>1980</v>
      </c>
      <c r="F994" s="2">
        <v>1.0</v>
      </c>
      <c r="G994" s="9"/>
    </row>
    <row r="995">
      <c r="A995" s="1" t="s">
        <v>1981</v>
      </c>
      <c r="B995" s="7" t="str">
        <f>IFERROR(__xludf.DUMMYFUNCTION("IF(C995=4,GOOGLETRANSLATE(A995, ""en"",""fil""), """")"),"Hindi kay Mar Roxas #ayAWSADILAW")</f>
        <v>Hindi kay Mar Roxas #ayAWSADILAW</v>
      </c>
      <c r="C995" s="2">
        <v>4.0</v>
      </c>
      <c r="D995" s="10" t="s">
        <v>1982</v>
      </c>
      <c r="F995" s="2">
        <v>1.0</v>
      </c>
      <c r="G995" s="9"/>
    </row>
    <row r="996">
      <c r="A996" s="1" t="s">
        <v>1983</v>
      </c>
      <c r="B996" s="7" t="str">
        <f>IFERROR(__xludf.DUMMYFUNCTION("IF(C996=4,GOOGLETRANSLATE(A996, ""en"",""fil""), """")"),"@Christophlouie7 Hindi malamang na ang isang tao ay nagsisinungaling tungkol sa kalusugan o kondisyong medikal ng isang tao. Pagkatapos ay muli, siya ay isang Miriam Santiago.")</f>
        <v>@Christophlouie7 Hindi malamang na ang isang tao ay nagsisinungaling tungkol sa kalusugan o kondisyong medikal ng isang tao. Pagkatapos ay muli, siya ay isang Miriam Santiago.</v>
      </c>
      <c r="C996" s="2">
        <v>4.0</v>
      </c>
      <c r="D996" s="10" t="s">
        <v>1984</v>
      </c>
      <c r="F996" s="2">
        <v>1.0</v>
      </c>
      <c r="G996" s="9"/>
    </row>
    <row r="997">
      <c r="A997" s="1" t="s">
        <v>1985</v>
      </c>
      <c r="B997" s="7" t="str">
        <f>IFERROR(__xludf.DUMMYFUNCTION("IF(C997=4,GOOGLETRANSLATE(A997, ""en"",""fil""), """")"),"@catreeece @iamlawrencee sasabihin ko siguro hmm mar roxas campaign fund?")</f>
        <v>@catreeece @iamlawrencee sasabihin ko siguro hmm mar roxas campaign fund?</v>
      </c>
      <c r="C997" s="2">
        <v>4.0</v>
      </c>
      <c r="D997" s="10" t="s">
        <v>1986</v>
      </c>
      <c r="F997" s="2">
        <v>0.0</v>
      </c>
      <c r="G997" s="9"/>
    </row>
    <row r="998">
      <c r="A998" s="1" t="s">
        <v>1987</v>
      </c>
      <c r="B998" s="7" t="str">
        <f>IFERROR(__xludf.DUMMYFUNCTION("IF(C998=4,GOOGLETRANSLATE(A998, ""en"",""fil""), """")"),"Huminto ang trapiko ng VP Binay sa Bustos upang makipagkamay, magbigay ng mga kamiseta, kahit na sumakay ng mga kotse ng pagpasa ng mga motorista | @chiarazambrano https://t.co/1t9x9wwrlz")</f>
        <v>Huminto ang trapiko ng VP Binay sa Bustos upang makipagkamay, magbigay ng mga kamiseta, kahit na sumakay ng mga kotse ng pagpasa ng mga motorista | @chiarazambrano https://t.co/1t9x9wwrlz</v>
      </c>
      <c r="C998" s="2">
        <v>4.0</v>
      </c>
      <c r="D998" s="10" t="s">
        <v>1988</v>
      </c>
      <c r="F998" s="2">
        <v>0.0</v>
      </c>
      <c r="G998" s="9"/>
    </row>
    <row r="999">
      <c r="A999" s="1" t="s">
        <v>1989</v>
      </c>
      <c r="B999" s="7" t="str">
        <f>IFERROR(__xludf.DUMMYFUNCTION("IF(C999=4,GOOGLETRANSLATE(A999, ""en"",""fil""), """")"),"Kung tama ang mga datos na ito, kailangan ng Mar Roxas sina Binay at Poe na hindi kwalipikado habang si Duterte ay hindi nakakakuha ng karera, ... https://t.co/vmcwjpqn9x")</f>
        <v>Kung tama ang mga datos na ito, kailangan ng Mar Roxas sina Binay at Poe na hindi kwalipikado habang si Duterte ay hindi nakakakuha ng karera, ... https://t.co/vmcwjpqn9x</v>
      </c>
      <c r="C999" s="2">
        <v>4.0</v>
      </c>
      <c r="D999" s="10" t="s">
        <v>1990</v>
      </c>
      <c r="F999" s="2">
        <v>0.0</v>
      </c>
      <c r="G999" s="9"/>
    </row>
    <row r="1000">
      <c r="A1000" s="1" t="s">
        <v>1991</v>
      </c>
      <c r="B1000" s="7" t="str">
        <f>IFERROR(__xludf.DUMMYFUNCTION("IF(C1000=4,GOOGLETRANSLATE(A1000, ""en"",""fil""), """")"),"Ang kampo ng VP Binay ay tumama sa gov't para sa hindi isyu ng mga pensyon na higit sa 55,000 mga senior citizen noong 2014.
https://t.co/bej4ojkvbk")</f>
        <v>Ang kampo ng VP Binay ay tumama sa gov't para sa hindi isyu ng mga pensyon na higit sa 55,000 mga senior citizen noong 2014.
https://t.co/bej4ojkvbk</v>
      </c>
      <c r="C1000" s="2">
        <v>4.0</v>
      </c>
      <c r="D1000" s="10" t="s">
        <v>1992</v>
      </c>
      <c r="F1000" s="2">
        <v>0.0</v>
      </c>
      <c r="G1000" s="9"/>
    </row>
    <row r="1001">
      <c r="A1001" s="1" t="s">
        <v>1993</v>
      </c>
      <c r="B1001" s="7" t="str">
        <f>IFERROR(__xludf.DUMMYFUNCTION("IF(C1001=4,GOOGLETRANSLATE(A1001, ""en"",""fil""), """")"),"Binay apela graft indictment https://t.co/sbly71bfrw #manila #news #asia")</f>
        <v>Binay apela graft indictment https://t.co/sbly71bfrw #manila #news #asia</v>
      </c>
      <c r="C1001" s="2">
        <v>4.0</v>
      </c>
      <c r="D1001" s="10" t="s">
        <v>1994</v>
      </c>
      <c r="F1001" s="2">
        <v>0.0</v>
      </c>
      <c r="G1001" s="9"/>
    </row>
    <row r="1002">
      <c r="A1002" s="1" t="s">
        <v>1995</v>
      </c>
      <c r="B1002" s="7" t="str">
        <f>IFERROR(__xludf.DUMMYFUNCTION("IF(C1002=4,GOOGLETRANSLATE(A1002, ""en"",""fil""), """")"),"Magaling ang itim, mabuti si Binay. #Lamangbinaypriority4ps https://t.co/hraypdt3ml")</f>
        <v>Magaling ang itim, mabuti si Binay. #Lamangbinaypriority4ps https://t.co/hraypdt3ml</v>
      </c>
      <c r="C1002" s="2">
        <v>4.0</v>
      </c>
      <c r="D1002" s="10" t="s">
        <v>1996</v>
      </c>
      <c r="F1002" s="2">
        <v>0.0</v>
      </c>
      <c r="G1002" s="9"/>
    </row>
    <row r="1003">
      <c r="A1003" s="1" t="s">
        <v>1997</v>
      </c>
      <c r="B1003" s="7" t="str">
        <f>IFERROR(__xludf.DUMMYFUNCTION("IF(C1003=4,GOOGLETRANSLATE(A1003, ""en"",""fil""), """")"),"Kung nanalo si Mar Roxas, RIP Philippines #Election2016")</f>
        <v>Kung nanalo si Mar Roxas, RIP Philippines #Election2016</v>
      </c>
      <c r="C1003" s="2">
        <v>4.0</v>
      </c>
      <c r="D1003" s="10" t="s">
        <v>1998</v>
      </c>
      <c r="F1003" s="2">
        <v>1.0</v>
      </c>
      <c r="G1003" s="9"/>
    </row>
    <row r="1004">
      <c r="A1004" s="1" t="s">
        <v>1999</v>
      </c>
      <c r="B1004" s="7" t="str">
        <f>IFERROR(__xludf.DUMMYFUNCTION("IF(C1004=4,GOOGLETRANSLATE(A1004, ""en"",""fil""), """")"),"Humingi ng anuman - aprubahan ito ni Binay hangga't sinabi mong iboboto mo siya https://t.co/tukg9pewjl")</f>
        <v>Humingi ng anuman - aprubahan ito ni Binay hangga't sinabi mong iboboto mo siya https://t.co/tukg9pewjl</v>
      </c>
      <c r="C1004" s="2">
        <v>4.0</v>
      </c>
      <c r="D1004" s="10" t="s">
        <v>2000</v>
      </c>
      <c r="F1004" s="2">
        <v>0.0</v>
      </c>
      <c r="G1004" s="9"/>
    </row>
    <row r="1005">
      <c r="A1005" s="1" t="s">
        <v>2001</v>
      </c>
      <c r="B1005" s="7" t="str">
        <f>IFERROR(__xludf.DUMMYFUNCTION("IF(C1005=4,GOOGLETRANSLATE(A1005, ""en"",""fil""), """")"),"Inaprubahan ni Duterte ang pag -bid ng pangulo ni Miriam, sinabi na hindi niya tatanggapin ang mar https://t.co/e1yxqifu1u")</f>
        <v>Inaprubahan ni Duterte ang pag -bid ng pangulo ni Miriam, sinabi na hindi niya tatanggapin ang mar https://t.co/e1yxqifu1u</v>
      </c>
      <c r="C1005" s="2">
        <v>4.0</v>
      </c>
      <c r="D1005" s="10" t="s">
        <v>2002</v>
      </c>
      <c r="F1005" s="2">
        <v>0.0</v>
      </c>
      <c r="G1005" s="9"/>
    </row>
    <row r="1006">
      <c r="A1006" s="1" t="s">
        <v>2003</v>
      </c>
      <c r="B1006" s="7" t="str">
        <f>IFERROR(__xludf.DUMMYFUNCTION("IF(C1006=4,GOOGLETRANSLATE(A1006, ""en"",""fil""), """")"),"Binay lang si Binay")</f>
        <v>Binay lang si Binay</v>
      </c>
      <c r="C1006" s="2">
        <v>4.0</v>
      </c>
      <c r="D1006" s="10" t="s">
        <v>2004</v>
      </c>
      <c r="F1006" s="2">
        <v>1.0</v>
      </c>
      <c r="G1006" s="9"/>
    </row>
    <row r="1007">
      <c r="A1007" s="1" t="s">
        <v>2005</v>
      </c>
      <c r="B1007" s="7" t="str">
        <f>IFERROR(__xludf.DUMMYFUNCTION("IF(C1007=4,GOOGLETRANSLATE(A1007, ""en"",""fil""), """")"),"Hiniling ni Roxas na umepekto sa insidente ng Binay Booing sa Cebu: Wala ako doon. Ano ang nangyari BA? ...")</f>
        <v>Hiniling ni Roxas na umepekto sa insidente ng Binay Booing sa Cebu: Wala ako doon. Ano ang nangyari BA? ...</v>
      </c>
      <c r="C1007" s="2">
        <v>4.0</v>
      </c>
      <c r="D1007" s="10" t="s">
        <v>2006</v>
      </c>
      <c r="F1007" s="2">
        <v>0.0</v>
      </c>
      <c r="G1007" s="9"/>
    </row>
    <row r="1008">
      <c r="A1008" s="1" t="s">
        <v>2007</v>
      </c>
      <c r="B1008" s="7" t="str">
        <f>IFERROR(__xludf.DUMMYFUNCTION("IF(C1008=4,GOOGLETRANSLATE(A1008, ""en"",""fil""), """")"),"#Theleaderiwant: Mar Roxas sa daang matuwid at desisiveness sa pamamagitan ng @rapplerdotcom https://t.co/y7irr8ervv: komprehensibo at malinaw na aksyon pts")</f>
        <v>#Theleaderiwant: Mar Roxas sa daang matuwid at desisiveness sa pamamagitan ng @rapplerdotcom https://t.co/y7irr8ervv: komprehensibo at malinaw na aksyon pts</v>
      </c>
      <c r="C1008" s="2">
        <v>4.0</v>
      </c>
      <c r="D1008" s="10" t="s">
        <v>2008</v>
      </c>
      <c r="F1008" s="2">
        <v>0.0</v>
      </c>
      <c r="G1008" s="9"/>
    </row>
    <row r="1009">
      <c r="A1009" s="1" t="s">
        <v>2009</v>
      </c>
      <c r="B1009" s="7" t="str">
        <f>IFERROR(__xludf.DUMMYFUNCTION("IF(C1009=4,GOOGLETRANSLATE(A1009, ""en"",""fil""), """")"),"Sinabi ni Mar Roxas pagkatapos ng pagboto na buhay ng PHL Demokrasya at maayos sa mga botohan #BilangPilipino | sa pamamagitan ng @paolosromero")</f>
        <v>Sinabi ni Mar Roxas pagkatapos ng pagboto na buhay ng PHL Demokrasya at maayos sa mga botohan #BilangPilipino | sa pamamagitan ng @paolosromero</v>
      </c>
      <c r="C1009" s="2">
        <v>4.0</v>
      </c>
      <c r="D1009" s="10" t="s">
        <v>2010</v>
      </c>
      <c r="F1009" s="2">
        <v>0.0</v>
      </c>
      <c r="G1009" s="9"/>
    </row>
    <row r="1010">
      <c r="A1010" s="1" t="s">
        <v>2011</v>
      </c>
      <c r="B1010" s="7" t="str">
        <f>IFERROR(__xludf.DUMMYFUNCTION("IF(C1010=4,GOOGLETRANSLATE(A1010, ""en"",""fil""), """")"),"Bakit si Mar? Sapagkat ang Duterte, Grace Poe at VP Binay ay magiging kahihiyan sa bawat Pilipino. https://t.co/5uoxqfgnap")</f>
        <v>Bakit si Mar? Sapagkat ang Duterte, Grace Poe at VP Binay ay magiging kahihiyan sa bawat Pilipino. https://t.co/5uoxqfgnap</v>
      </c>
      <c r="C1010" s="2">
        <v>4.0</v>
      </c>
      <c r="D1010" s="10" t="s">
        <v>2012</v>
      </c>
      <c r="F1010" s="2">
        <v>1.0</v>
      </c>
      <c r="G1010" s="9"/>
    </row>
    <row r="1011">
      <c r="A1011" s="1" t="s">
        <v>2013</v>
      </c>
      <c r="B1011" s="7" t="str">
        <f>IFERROR(__xludf.DUMMYFUNCTION("IF(C1011=4,GOOGLETRANSLATE(A1011, ""en"",""fil""), """")"),"Binay - Hindi sa palagay ko ang problema sa Mindanao ay nagmula sa kahirapan. Hindi ito ang lupain ng pangako para lamang sa wala. #PilipinasDebates2016")</f>
        <v>Binay - Hindi sa palagay ko ang problema sa Mindanao ay nagmula sa kahirapan. Hindi ito ang lupain ng pangako para lamang sa wala. #PilipinasDebates2016</v>
      </c>
      <c r="C1011" s="2">
        <v>4.0</v>
      </c>
      <c r="D1011" s="10" t="s">
        <v>2014</v>
      </c>
      <c r="F1011" s="2">
        <v>0.0</v>
      </c>
      <c r="G1011" s="9"/>
    </row>
    <row r="1012">
      <c r="A1012" s="1" t="s">
        <v>2015</v>
      </c>
      <c r="B1012" s="7" t="str">
        <f>IFERROR(__xludf.DUMMYFUNCTION("IF(C1012=4,GOOGLETRANSLATE(A1012, ""en"",""fil""), """")"),"VP Jejomar Binay ?? Napakasarap ng pakiramdam na magkaroon ng larawan sa kanya. ? @ University of Batangas https://t.co/P9HJ1QSy3i")</f>
        <v>VP Jejomar Binay ?? Napakasarap ng pakiramdam na magkaroon ng larawan sa kanya. ? @ University of Batangas https://t.co/P9HJ1QSy3i</v>
      </c>
      <c r="C1012" s="2">
        <v>4.0</v>
      </c>
      <c r="D1012" s="10" t="s">
        <v>2016</v>
      </c>
      <c r="F1012" s="2">
        <v>0.0</v>
      </c>
      <c r="G1012" s="9"/>
    </row>
    <row r="1013">
      <c r="A1013" s="1" t="s">
        <v>2017</v>
      </c>
      <c r="B1013" s="7" t="str">
        <f>IFERROR(__xludf.DUMMYFUNCTION("IF(C1013=4,GOOGLETRANSLATE(A1013, ""en"",""fil""), """")"),"Pinapanood ko si Hillary Clinton na inihaw ng isang ... https://t.co/p7ujxksnjp")</f>
        <v>Pinapanood ko si Hillary Clinton na inihaw ng isang ... https://t.co/p7ujxksnjp</v>
      </c>
      <c r="C1013" s="2">
        <v>4.0</v>
      </c>
      <c r="D1013" s="10" t="s">
        <v>2018</v>
      </c>
      <c r="F1013" s="2">
        <v>0.0</v>
      </c>
      <c r="G1013" s="9"/>
    </row>
    <row r="1014">
      <c r="A1014" s="1" t="s">
        <v>2019</v>
      </c>
      <c r="B1014" s="7" t="str">
        <f>IFERROR(__xludf.DUMMYFUNCTION("IF(C1014=4,GOOGLETRANSLATE(A1014, ""en"",""fil""), """")"),"@gmanews tinanong ba nila si Binay tungkol sa kanyang plano?")</f>
        <v>@gmanews tinanong ba nila si Binay tungkol sa kanyang plano?</v>
      </c>
      <c r="C1014" s="2">
        <v>4.0</v>
      </c>
      <c r="D1014" s="10" t="s">
        <v>2020</v>
      </c>
      <c r="F1014" s="2">
        <v>0.0</v>
      </c>
      <c r="G1014" s="9"/>
    </row>
    <row r="1015">
      <c r="A1015" s="1" t="s">
        <v>2021</v>
      </c>
      <c r="B1015" s="7" t="str">
        <f>IFERROR(__xludf.DUMMYFUNCTION("IF(C1015=4,GOOGLETRANSLATE(A1015, ""en"",""fil""), """")"),"Binay, Grace, Mar Top TV Ad Spenders noong 2015: Nielsen #Halalan2016 https://t.co/ggx024ltvq")</f>
        <v>Binay, Grace, Mar Top TV Ad Spenders noong 2015: Nielsen #Halalan2016 https://t.co/ggx024ltvq</v>
      </c>
      <c r="C1015" s="2">
        <v>4.0</v>
      </c>
      <c r="D1015" s="10" t="s">
        <v>2022</v>
      </c>
      <c r="F1015" s="2">
        <v>0.0</v>
      </c>
      <c r="G1015" s="9"/>
    </row>
    <row r="1016">
      <c r="A1016" s="1" t="s">
        <v>2023</v>
      </c>
      <c r="B1016" s="7" t="str">
        <f>IFERROR(__xludf.DUMMYFUNCTION("IF(C1016=4,GOOGLETRANSLATE(A1016, ""en"",""fil""), """")"),"Duterte o MDS, ngunit malaki ang hindi para sa Roxas")</f>
        <v>Duterte o MDS, ngunit malaki ang hindi para sa Roxas</v>
      </c>
      <c r="C1016" s="2">
        <v>4.0</v>
      </c>
      <c r="D1016" s="10" t="s">
        <v>2024</v>
      </c>
      <c r="F1016" s="2">
        <v>0.0</v>
      </c>
      <c r="G1016" s="9"/>
    </row>
    <row r="1017">
      <c r="A1017" s="1" t="s">
        <v>2025</v>
      </c>
      <c r="B1017" s="7" t="str">
        <f>IFERROR(__xludf.DUMMYFUNCTION("IF(C1017=4,GOOGLETRANSLATE(A1017, ""en"",""fil""), """")"),"RT @ohgerald: Si Binay lamang ang maaaring magalit sa akin t h i s m u c H.")</f>
        <v>RT @ohgerald: Si Binay lamang ang maaaring magalit sa akin t h i s m u c H.</v>
      </c>
      <c r="C1017" s="2">
        <v>4.0</v>
      </c>
      <c r="D1017" s="10" t="s">
        <v>2026</v>
      </c>
      <c r="F1017" s="2">
        <v>1.0</v>
      </c>
      <c r="G1017" s="9"/>
    </row>
    <row r="1018">
      <c r="A1018" s="1" t="s">
        <v>2027</v>
      </c>
      <c r="B1018" s="7" t="str">
        <f>IFERROR(__xludf.DUMMYFUNCTION("IF(C1018=4,GOOGLETRANSLATE(A1018, ""en"",""fil""), """")"),"Hindi mahalaga kung ano ang sinabi ni VP Binay na siya ay para sa mahihirap, hindi pa rin niya maipaliwanag kung paano siya naging mayaman. Kaliwa at kanan siya #politicsph")</f>
        <v>Hindi mahalaga kung ano ang sinabi ni VP Binay na siya ay para sa mahihirap, hindi pa rin niya maipaliwanag kung paano siya naging mayaman. Kaliwa at kanan siya #politicsph</v>
      </c>
      <c r="C1018" s="2">
        <v>4.0</v>
      </c>
      <c r="D1018" s="10" t="s">
        <v>2028</v>
      </c>
      <c r="F1018" s="2">
        <v>0.0</v>
      </c>
      <c r="G1018" s="9"/>
    </row>
    <row r="1019">
      <c r="A1019" s="1" t="s">
        <v>2029</v>
      </c>
      <c r="B1019" s="7" t="str">
        <f>IFERROR(__xludf.DUMMYFUNCTION("IF(C1019=4,GOOGLETRANSLATE(A1019, ""en"",""fil""), """")"),"Nais malaman kung bakit hindi napunta si Pnoy sa mga ritwal ng Yolanda sa Tacloban? Hindi siya inanyayahan. Inanyayahan si Binay kahit na .... https://t.co/zyvgxmd58m")</f>
        <v>Nais malaman kung bakit hindi napunta si Pnoy sa mga ritwal ng Yolanda sa Tacloban? Hindi siya inanyayahan. Inanyayahan si Binay kahit na .... https://t.co/zyvgxmd58m</v>
      </c>
      <c r="C1019" s="2">
        <v>4.0</v>
      </c>
      <c r="D1019" s="10" t="s">
        <v>2030</v>
      </c>
      <c r="F1019" s="2">
        <v>0.0</v>
      </c>
      <c r="G1019" s="9"/>
    </row>
    <row r="1020">
      <c r="A1020" s="1" t="s">
        <v>2031</v>
      </c>
      <c r="B1020" s="7" t="str">
        <f>IFERROR(__xludf.DUMMYFUNCTION("IF(C1020=4,GOOGLETRANSLATE(A1020, ""en"",""fil""), """")"),"Nag -trending si Mar Roxas. Hindi ko lang kayang kunin ang mga tweet ng mga tao tungkol sa kanya. Gisingin ang mga tao! Hindi niya ginagawa ang tawag sa pagkakaisa para sa amin, (1/2)")</f>
        <v>Nag -trending si Mar Roxas. Hindi ko lang kayang kunin ang mga tweet ng mga tao tungkol sa kanya. Gisingin ang mga tao! Hindi niya ginagawa ang tawag sa pagkakaisa para sa amin, (1/2)</v>
      </c>
      <c r="C1020" s="2">
        <v>4.0</v>
      </c>
      <c r="D1020" s="10" t="s">
        <v>2032</v>
      </c>
      <c r="F1020" s="2">
        <v>1.0</v>
      </c>
      <c r="G1020" s="9"/>
    </row>
    <row r="1021">
      <c r="A1021" s="1" t="s">
        <v>2033</v>
      </c>
      <c r="B1021" s="7" t="str">
        <f>IFERROR(__xludf.DUMMYFUNCTION("IF(C1021=4,GOOGLETRANSLATE(A1021, ""en"",""fil""), """")"),"RT @senmiriam: [Staff] Sumali sa Miriam Caricature and Poster Contest! https://t.co/emnrd4bbyl #throwbackthursday #miriam2016 https://t.co/a…")</f>
        <v>RT @senmiriam: [Staff] Sumali sa Miriam Caricature and Poster Contest! https://t.co/emnrd4bbyl #throwbackthursday #miriam2016 https://t.co/a…</v>
      </c>
      <c r="C1021" s="2">
        <v>4.0</v>
      </c>
      <c r="D1021" s="10" t="s">
        <v>2034</v>
      </c>
      <c r="F1021" s="2">
        <v>0.0</v>
      </c>
      <c r="G1021" s="9"/>
    </row>
    <row r="1022">
      <c r="A1022" s="1" t="s">
        <v>2035</v>
      </c>
      <c r="B1022" s="7" t="str">
        <f>IFERROR(__xludf.DUMMYFUNCTION("IF(C1022=4,GOOGLETRANSLATE(A1022, ""en"",""fil""), """")"),"Hindi binay. Tungkol ito sa kakayahan at pag -unlad hindi ang tao na bumoto. Hays")</f>
        <v>Hindi binay. Tungkol ito sa kakayahan at pag -unlad hindi ang tao na bumoto. Hays</v>
      </c>
      <c r="C1022" s="2">
        <v>4.0</v>
      </c>
      <c r="D1022" s="10" t="s">
        <v>2036</v>
      </c>
      <c r="F1022" s="2">
        <v>0.0</v>
      </c>
      <c r="G1022" s="9"/>
    </row>
    <row r="1023">
      <c r="A1023" s="1" t="s">
        <v>2037</v>
      </c>
      <c r="B1023" s="7" t="str">
        <f>IFERROR(__xludf.DUMMYFUNCTION("IF(C1023=4,GOOGLETRANSLATE(A1023, ""en"",""fil""), """")"),"Kung mayroong isang bagay na napatunayan namin sa halalan na ito, iyon ay ang kawalan ng kakayahan ni Mar Roxas 'at Noynoy Aquino.")</f>
        <v>Kung mayroong isang bagay na napatunayan namin sa halalan na ito, iyon ay ang kawalan ng kakayahan ni Mar Roxas 'at Noynoy Aquino.</v>
      </c>
      <c r="C1023" s="2">
        <v>4.0</v>
      </c>
      <c r="D1023" s="10" t="s">
        <v>2038</v>
      </c>
      <c r="F1023" s="2">
        <v>1.0</v>
      </c>
      <c r="G1023" s="9"/>
    </row>
    <row r="1024">
      <c r="A1024" s="1" t="s">
        <v>2039</v>
      </c>
      <c r="B1024" s="7" t="str">
        <f>IFERROR(__xludf.DUMMYFUNCTION("IF(C1024=4,GOOGLETRANSLATE(A1024, ""en"",""fil""), """")"),"Mar Roxas, Leni Robredo ay tumama sa mga karibal: Bakit hindi nagtitiwala sa mga survey ng halalan ngayon? https://t.co/e5eyyiabrg #phvote https://t.co/jkhvz3fog")</f>
        <v>Mar Roxas, Leni Robredo ay tumama sa mga karibal: Bakit hindi nagtitiwala sa mga survey ng halalan ngayon? https://t.co/e5eyyiabrg #phvote https://t.co/jkhvz3fog</v>
      </c>
      <c r="C1024" s="2">
        <v>4.0</v>
      </c>
      <c r="D1024" s="10" t="s">
        <v>2040</v>
      </c>
      <c r="F1024" s="2">
        <v>0.0</v>
      </c>
      <c r="G1024" s="9"/>
    </row>
    <row r="1025">
      <c r="A1025" s="1" t="s">
        <v>2041</v>
      </c>
      <c r="B1025" s="7" t="str">
        <f>IFERROR(__xludf.DUMMYFUNCTION("IF(C1025=4,GOOGLETRANSLATE(A1025, ""en"",""fil""), """")"),"Ang aking puso ay lumulubog kung ang #marcosjr ay nanalo bilang VP at Binay o Poe ay naging pangulo. Sa akin, nangangahulugan ito ng DNA ng kasakiman ... https://t.co/azqvpnavqy")</f>
        <v>Ang aking puso ay lumulubog kung ang #marcosjr ay nanalo bilang VP at Binay o Poe ay naging pangulo. Sa akin, nangangahulugan ito ng DNA ng kasakiman ... https://t.co/azqvpnavqy</v>
      </c>
      <c r="C1025" s="2">
        <v>4.0</v>
      </c>
      <c r="D1025" s="10" t="s">
        <v>2042</v>
      </c>
      <c r="F1025" s="2">
        <v>1.0</v>
      </c>
      <c r="G1025" s="9"/>
    </row>
    <row r="1026">
      <c r="A1026" s="1" t="s">
        <v>2043</v>
      </c>
      <c r="B1026" s="7" t="str">
        <f>IFERROR(__xludf.DUMMYFUNCTION("IF(C1026=4,GOOGLETRANSLATE(A1026, ""en"",""fil""), """")"),"Nais ni Mar na sumuko si Poe sa kanyang pabor - ang desperasyon ay walang alam na mga hangganan para sa Mar Roxas, talo! https://t.co/6Qyzy9a206")</f>
        <v>Nais ni Mar na sumuko si Poe sa kanyang pabor - ang desperasyon ay walang alam na mga hangganan para sa Mar Roxas, talo! https://t.co/6Qyzy9a206</v>
      </c>
      <c r="C1026" s="2">
        <v>4.0</v>
      </c>
      <c r="D1026" s="10" t="s">
        <v>2044</v>
      </c>
      <c r="F1026" s="2">
        <v>1.0</v>
      </c>
      <c r="G1026" s="9"/>
    </row>
    <row r="1027">
      <c r="A1027" s="1" t="s">
        <v>2045</v>
      </c>
      <c r="B1027" s="7" t="str">
        <f>IFERROR(__xludf.DUMMYFUNCTION("IF(C1027=4,GOOGLETRANSLATE(A1027, ""en"",""fil""), """")"),"Ang switch bago 10:30 pm #roxas2016 #poe2016 https://t.co/7thofyrndw")</f>
        <v>Ang switch bago 10:30 pm #roxas2016 #poe2016 https://t.co/7thofyrndw</v>
      </c>
      <c r="C1027" s="2">
        <v>4.0</v>
      </c>
      <c r="D1027" s="10" t="s">
        <v>2046</v>
      </c>
      <c r="F1027" s="2">
        <v>0.0</v>
      </c>
      <c r="G1027" s="9"/>
    </row>
    <row r="1028">
      <c r="A1028" s="1" t="s">
        <v>2047</v>
      </c>
      <c r="B1028" s="7" t="str">
        <f>IFERROR(__xludf.DUMMYFUNCTION("IF(C1028=4,GOOGLETRANSLATE(A1028, ""en"",""fil""), """")"),"""@PhilStarnews: Binay Camp Tanong MRT Deal para sa Mar Campaign Donor https://t.co/2AX9ZF5KUK"" Connect Connect LNG MGA Bitter.")</f>
        <v>"@PhilStarnews: Binay Camp Tanong MRT Deal para sa Mar Campaign Donor https://t.co/2AX9ZF5KUK" Connect Connect LNG MGA Bitter.</v>
      </c>
      <c r="C1028" s="2">
        <v>4.0</v>
      </c>
      <c r="D1028" s="10" t="s">
        <v>2048</v>
      </c>
      <c r="F1028" s="2">
        <v>0.0</v>
      </c>
      <c r="G1028" s="9"/>
    </row>
    <row r="1029">
      <c r="A1029" s="1" t="s">
        <v>2049</v>
      </c>
      <c r="B1029" s="7" t="str">
        <f>IFERROR(__xludf.DUMMYFUNCTION("IF(C1029=4,GOOGLETRANSLATE(A1029, ""en"",""fil""), """")"),"Inilunsad ni Una ang kampanya ng Binay-Honasan sa Mandaluyong tulad ng sinabi ni Binay na nais niyang makasama ang mahihirap sa panahon ng kanyang kampanya. | @Jorge_Carino")</f>
        <v>Inilunsad ni Una ang kampanya ng Binay-Honasan sa Mandaluyong tulad ng sinabi ni Binay na nais niyang makasama ang mahihirap sa panahon ng kanyang kampanya. | @Jorge_Carino</v>
      </c>
      <c r="C1029" s="2">
        <v>4.0</v>
      </c>
      <c r="D1029" s="10" t="s">
        <v>2050</v>
      </c>
      <c r="F1029" s="2">
        <v>0.0</v>
      </c>
      <c r="G1029" s="9"/>
    </row>
    <row r="1030">
      <c r="A1030" s="1" t="s">
        <v>2051</v>
      </c>
      <c r="B1030" s="7" t="str">
        <f>IFERROR(__xludf.DUMMYFUNCTION("IF(C1030=4,GOOGLETRANSLATE(A1030, ""en"",""fil""), """")"),"RT @sagadasun: Ang paglabag sa Korte Suprema ay binabaligtad ang suspensyon ng Ombudsman (at pagpapaalis?) Ng Junjun Binay. https://t.co/qcaevbhosp")</f>
        <v>RT @sagadasun: Ang paglabag sa Korte Suprema ay binabaligtad ang suspensyon ng Ombudsman (at pagpapaalis?) Ng Junjun Binay. https://t.co/qcaevbhosp</v>
      </c>
      <c r="C1030" s="2">
        <v>4.0</v>
      </c>
      <c r="D1030" s="10" t="s">
        <v>2052</v>
      </c>
      <c r="F1030" s="2">
        <v>0.0</v>
      </c>
      <c r="G1030" s="9"/>
    </row>
    <row r="1031">
      <c r="A1031" s="1" t="s">
        <v>2053</v>
      </c>
      <c r="B1031" s="7" t="str">
        <f>IFERROR(__xludf.DUMMYFUNCTION("IF(C1031=4,GOOGLETRANSLATE(A1031, ""en"",""fil""), """")"),"Mga dahilan kung bakit ako kinamumuhian mar Roxas:")</f>
        <v>Mga dahilan kung bakit ako kinamumuhian mar Roxas:</v>
      </c>
      <c r="C1031" s="2">
        <v>4.0</v>
      </c>
      <c r="D1031" s="10" t="s">
        <v>2054</v>
      </c>
      <c r="G1031" s="9"/>
    </row>
    <row r="1032">
      <c r="A1032" s="1" t="s">
        <v>2055</v>
      </c>
      <c r="B1032" s="7" t="str">
        <f>IFERROR(__xludf.DUMMYFUNCTION("IF(C1032=4,GOOGLETRANSLATE(A1032, ""en"",""fil""), """")"),"#Onlybinaywinner lamang b1nay")</f>
        <v>#Onlybinaywinner lamang b1nay</v>
      </c>
      <c r="C1032" s="2">
        <v>4.0</v>
      </c>
      <c r="D1032" s="10" t="s">
        <v>2056</v>
      </c>
      <c r="F1032" s="2">
        <v>0.0</v>
      </c>
      <c r="G1032" s="9"/>
    </row>
    <row r="1033">
      <c r="A1033" s="1" t="s">
        <v>2057</v>
      </c>
      <c r="B1033" s="7" t="str">
        <f>IFERROR(__xludf.DUMMYFUNCTION("IF(C1033=4,GOOGLETRANSLATE(A1033, ""en"",""fil""), """")"),"Si @paulelli @cocoy Binay ay malinaw na sumunod sa pag -endorso ng pamunuan ng Inc w/c ay nangangahulugang mga boto.")</f>
        <v>Si @paulelli @cocoy Binay ay malinaw na sumunod sa pag -endorso ng pamunuan ng Inc w/c ay nangangahulugang mga boto.</v>
      </c>
      <c r="C1033" s="2">
        <v>4.0</v>
      </c>
      <c r="D1033" s="10" t="s">
        <v>2058</v>
      </c>
      <c r="F1033" s="2">
        <v>0.0</v>
      </c>
      <c r="G1033" s="9"/>
    </row>
    <row r="1034">
      <c r="A1034" s="1" t="s">
        <v>2059</v>
      </c>
      <c r="B1034" s="7" t="str">
        <f>IFERROR(__xludf.DUMMYFUNCTION("IF(C1034=4,GOOGLETRANSLATE(A1034, ""en"",""fil""), """")"),"Binat na tackle ang buwis, kalusugan, edukasyon, hindi magandang benepisyo | Headline news live https://t.co/sf2foefcpx | Via CNN Philippines")</f>
        <v>Binat na tackle ang buwis, kalusugan, edukasyon, hindi magandang benepisyo | Headline news live https://t.co/sf2foefcpx | Via CNN Philippines</v>
      </c>
      <c r="C1034" s="2">
        <v>4.0</v>
      </c>
      <c r="D1034" s="10" t="s">
        <v>2060</v>
      </c>
      <c r="F1034" s="2">
        <v>0.0</v>
      </c>
      <c r="G1034" s="9"/>
    </row>
    <row r="1035">
      <c r="A1035" s="1" t="s">
        <v>2061</v>
      </c>
      <c r="B1035" s="7" t="str">
        <f>IFERROR(__xludf.DUMMYFUNCTION("IF(C1035=4,GOOGLETRANSLATE(A1035, ""en"",""fil""), """")"),"#Mostread: binay (@vpjojobinay) Ang pag -iyak ng kampo sa mga 'negatibong' tv ad https://t.co/wphqjhvhqv #voteph2016 https://t.co/1bdszt158f")</f>
        <v>#Mostread: binay (@vpjojobinay) Ang pag -iyak ng kampo sa mga 'negatibong' tv ad https://t.co/wphqjhvhqv #voteph2016 https://t.co/1bdszt158f</v>
      </c>
      <c r="C1035" s="2">
        <v>4.0</v>
      </c>
      <c r="D1035" s="10" t="s">
        <v>2062</v>
      </c>
      <c r="F1035" s="2">
        <v>0.0</v>
      </c>
      <c r="G1035" s="9"/>
    </row>
    <row r="1036">
      <c r="A1036" s="1" t="s">
        <v>2063</v>
      </c>
      <c r="B1036" s="7" t="str">
        <f>IFERROR(__xludf.DUMMYFUNCTION("IF(C1036=4,GOOGLETRANSLATE(A1036, ""en"",""fil""), """")"),"Unang kwento na nabasa ko kaninang umaga: Ang mga pagsubok sa VCM ay nagpakita ng mga resulta na binibilang para kay Roxas nang si Duterte ay binoto sa balota")</f>
        <v>Unang kwento na nabasa ko kaninang umaga: Ang mga pagsubok sa VCM ay nagpakita ng mga resulta na binibilang para kay Roxas nang si Duterte ay binoto sa balota</v>
      </c>
      <c r="C1036" s="2">
        <v>4.0</v>
      </c>
      <c r="D1036" s="10" t="s">
        <v>2064</v>
      </c>
      <c r="F1036" s="2">
        <v>0.0</v>
      </c>
      <c r="G1036" s="9"/>
    </row>
    <row r="1037">
      <c r="A1037" s="1" t="s">
        <v>2065</v>
      </c>
      <c r="B1037" s="7" t="str">
        <f>IFERROR(__xludf.DUMMYFUNCTION("IF(C1037=4,GOOGLETRANSLATE(A1037, ""en"",""fil""), """")"),"Hope lang na naging tanging binay lamang. ???? orayt. ??")</f>
        <v>Hope lang na naging tanging binay lamang. ???? orayt. ??</v>
      </c>
      <c r="C1037" s="2">
        <v>4.0</v>
      </c>
      <c r="D1037" s="10" t="s">
        <v>2066</v>
      </c>
      <c r="F1037" s="2">
        <v>0.0</v>
      </c>
      <c r="G1037" s="9"/>
    </row>
    <row r="1038">
      <c r="A1038" s="1" t="s">
        <v>2067</v>
      </c>
      <c r="B1038" s="7" t="str">
        <f>IFERROR(__xludf.DUMMYFUNCTION("IF(C1038=4,GOOGLETRANSLATE(A1038, ""en"",""fil""), """")"),"Binay upang magpatuloy sa pagtanggal ng kahirapan sa mga mahihirap na pamilya.")</f>
        <v>Binay upang magpatuloy sa pagtanggal ng kahirapan sa mga mahihirap na pamilya.</v>
      </c>
      <c r="C1038" s="2">
        <v>4.0</v>
      </c>
      <c r="D1038" s="10" t="s">
        <v>2068</v>
      </c>
      <c r="G1038" s="9"/>
    </row>
    <row r="1039">
      <c r="A1039" s="1" t="s">
        <v>2069</v>
      </c>
      <c r="B1039" s="7" t="str">
        <f>IFERROR(__xludf.DUMMYFUNCTION("IF(C1039=4,GOOGLETRANSLATE(A1039, ""en"",""fil""), """")"),"[Nation] Binay distansya ang sarili mula sa boto ng anak na babae sa kaso ng poe https://t.co/9x3p6aed1a | Via ABS-CBN News")</f>
        <v>[Nation] Binay distansya ang sarili mula sa boto ng anak na babae sa kaso ng poe https://t.co/9x3p6aed1a | Via ABS-CBN News</v>
      </c>
      <c r="C1039" s="2">
        <v>4.0</v>
      </c>
      <c r="D1039" s="10" t="s">
        <v>2070</v>
      </c>
      <c r="F1039" s="2">
        <v>0.0</v>
      </c>
      <c r="G1039" s="9"/>
    </row>
    <row r="1040">
      <c r="A1040" s="1" t="s">
        <v>2071</v>
      </c>
      <c r="B1040" s="7" t="str">
        <f>IFERROR(__xludf.DUMMYFUNCTION("IF(C1040=4,GOOGLETRANSLATE(A1040, ""en"",""fil""), """")"),"Ang boto ni Nancy vs Poe ay kanyang sarili, sabi ni VP Binay https://t.co/amfos7qghx #manila #news #asia")</f>
        <v>Ang boto ni Nancy vs Poe ay kanyang sarili, sabi ni VP Binay https://t.co/amfos7qghx #manila #news #asia</v>
      </c>
      <c r="C1040" s="2">
        <v>4.0</v>
      </c>
      <c r="D1040" s="10" t="s">
        <v>2072</v>
      </c>
      <c r="F1040" s="2">
        <v>0.0</v>
      </c>
      <c r="G1040" s="9"/>
    </row>
    <row r="1041">
      <c r="A1041" s="1" t="s">
        <v>2073</v>
      </c>
      <c r="B1041" s="7" t="str">
        <f>IFERROR(__xludf.DUMMYFUNCTION("IF(C1041=4,GOOGLETRANSLATE(A1041, ""en"",""fil""), """")"),"Kapag DU30, Poe, nanalo si Miriam. Partido
Kapag Mar, nanalo si Binay. Digmaan")</f>
        <v>Kapag DU30, Poe, nanalo si Miriam. Partido
Kapag Mar, nanalo si Binay. Digmaan</v>
      </c>
      <c r="C1041" s="2">
        <v>4.0</v>
      </c>
      <c r="D1041" s="10" t="s">
        <v>2074</v>
      </c>
      <c r="F1041" s="2">
        <v>1.0</v>
      </c>
      <c r="G1041" s="9"/>
    </row>
    <row r="1042">
      <c r="A1042" s="1" t="s">
        <v>2075</v>
      </c>
      <c r="B1042" s="7" t="str">
        <f>IFERROR(__xludf.DUMMYFUNCTION("IF(C1042=4,GOOGLETRANSLATE(A1042, ""en"",""fil""), """")"),"Binay, Grace, Mar Top TV Ad Spenders noong 2015: Nielsen https://t.co/mx58djiltm sa pamamagitan ng @abscbnnews")</f>
        <v>Binay, Grace, Mar Top TV Ad Spenders noong 2015: Nielsen https://t.co/mx58djiltm sa pamamagitan ng @abscbnnews</v>
      </c>
      <c r="C1042" s="2">
        <v>4.0</v>
      </c>
      <c r="D1042" s="10" t="s">
        <v>2076</v>
      </c>
      <c r="F1042" s="2">
        <v>0.0</v>
      </c>
      <c r="G1042" s="9"/>
    </row>
    <row r="1043">
      <c r="A1043" s="1" t="s">
        <v>2077</v>
      </c>
      <c r="B1043" s="7" t="str">
        <f>IFERROR(__xludf.DUMMYFUNCTION("IF(C1043=4,GOOGLETRANSLATE(A1043, ""en"",""fil""), """")"),"Hindi ko alam ha ngunit may isang bagay lamang tungkol sa mukha ng mar roxas na sumisigaw ng pekeng sa akin idek #dutertetilltheend")</f>
        <v>Hindi ko alam ha ngunit may isang bagay lamang tungkol sa mukha ng mar roxas na sumisigaw ng pekeng sa akin idek #dutertetilltheend</v>
      </c>
      <c r="C1043" s="2">
        <v>4.0</v>
      </c>
      <c r="D1043" s="10" t="s">
        <v>2078</v>
      </c>
      <c r="F1043" s="2">
        <v>1.0</v>
      </c>
      <c r="G1043" s="9"/>
    </row>
    <row r="1044">
      <c r="A1044" s="1" t="s">
        <v>2079</v>
      </c>
      <c r="B1044" s="7" t="str">
        <f>IFERROR(__xludf.DUMMYFUNCTION("IF(C1044=4,GOOGLETRANSLATE(A1044, ""en"",""fil""), """")"),"Mar Roxas: ""Tumawag ako para sa pagkakaisa. Tumawag ako para sa pagiging disente. Tumawag ako para sa demokrasya. Tumawag ako para sa panuntunan ng batas."" Protektahan ang PH Demokrasya ???????? #Roxasrobredo")</f>
        <v>Mar Roxas: "Tumawag ako para sa pagkakaisa. Tumawag ako para sa pagiging disente. Tumawag ako para sa demokrasya. Tumawag ako para sa panuntunan ng batas." Protektahan ang PH Demokrasya ???????? #Roxasrobredo</v>
      </c>
      <c r="C1044" s="2">
        <v>4.0</v>
      </c>
      <c r="D1044" s="10" t="s">
        <v>2080</v>
      </c>
      <c r="F1044" s="2">
        <v>0.0</v>
      </c>
      <c r="G1044" s="9"/>
    </row>
    <row r="1045">
      <c r="A1045" s="1" t="s">
        <v>2081</v>
      </c>
      <c r="B1045" s="7" t="str">
        <f>IFERROR(__xludf.DUMMYFUNCTION("IF(C1045=4,GOOGLETRANSLATE(A1045, ""en"",""fil""), """")"),"Matapos ang lahat ng mga diskarte sa pag -iwas laban kay Poe, Roxas at Duterte, ngayon ay tumatawag sila ng pagkakaisa? Talaga ngayon?")</f>
        <v>Matapos ang lahat ng mga diskarte sa pag -iwas laban kay Poe, Roxas at Duterte, ngayon ay tumatawag sila ng pagkakaisa? Talaga ngayon?</v>
      </c>
      <c r="C1045" s="2">
        <v>4.0</v>
      </c>
      <c r="D1045" s="10" t="s">
        <v>2082</v>
      </c>
      <c r="F1045" s="2">
        <v>0.0</v>
      </c>
      <c r="G1045" s="9"/>
    </row>
    <row r="1046">
      <c r="A1046" s="1" t="s">
        <v>2083</v>
      </c>
      <c r="B1046" s="7" t="str">
        <f>IFERROR(__xludf.DUMMYFUNCTION("IF(C1046=4,GOOGLETRANSLATE(A1046, ""en"",""fil""), """")"),"Nakakuha si Binay ng mga estratehikong pampulitika ng Amerikano https://t.co/onjuph3wcf #halalan2016 https://t.co/y8kcy71pch | Via ABS-CBN News")</f>
        <v>Nakakuha si Binay ng mga estratehikong pampulitika ng Amerikano https://t.co/onjuph3wcf #halalan2016 https://t.co/y8kcy71pch | Via ABS-CBN News</v>
      </c>
      <c r="C1046" s="2">
        <v>4.0</v>
      </c>
      <c r="D1046" s="10" t="s">
        <v>2084</v>
      </c>
      <c r="F1046" s="2">
        <v>0.0</v>
      </c>
      <c r="G1046" s="9"/>
    </row>
    <row r="1047">
      <c r="A1047" s="1" t="s">
        <v>2085</v>
      </c>
      <c r="B1047" s="7" t="str">
        <f>IFERROR(__xludf.DUMMYFUNCTION("IF(C1047=4,GOOGLETRANSLATE(A1047, ""en"",""fil""), """")"),"RT @Saintpetaaaah: Binay lang? Marami pa, alam mo, hindi lang binay")</f>
        <v>RT @Saintpetaaaah: Binay lang? Marami pa, alam mo, hindi lang binay</v>
      </c>
      <c r="C1047" s="2">
        <v>4.0</v>
      </c>
      <c r="D1047" s="10" t="s">
        <v>2086</v>
      </c>
      <c r="F1047" s="2">
        <v>0.0</v>
      </c>
      <c r="G1047" s="9"/>
    </row>
    <row r="1048">
      <c r="A1048" s="1" t="s">
        <v>2087</v>
      </c>
      <c r="B1048" s="7" t="str">
        <f>IFERROR(__xludf.DUMMYFUNCTION("IF(C1048=4,GOOGLETRANSLATE(A1048, ""en"",""fil""), """")"),"Binayan ang paglago ng ekonomiya sa ilalim ng pnoy gov't https://t.co/p6bphulzca | Via Manila Bulletin")</f>
        <v>Binayan ang paglago ng ekonomiya sa ilalim ng pnoy gov't https://t.co/p6bphulzca | Via Manila Bulletin</v>
      </c>
      <c r="C1048" s="2">
        <v>4.0</v>
      </c>
      <c r="D1048" s="10" t="s">
        <v>2088</v>
      </c>
      <c r="F1048" s="2">
        <v>0.0</v>
      </c>
      <c r="G1048" s="9"/>
    </row>
    <row r="1049">
      <c r="A1049" s="1" t="s">
        <v>2089</v>
      </c>
      <c r="B1049" s="7" t="str">
        <f>IFERROR(__xludf.DUMMYFUNCTION("IF(C1049=4,GOOGLETRANSLATE(A1049, ""en"",""fil""), """")"),"Ang iyong Roxas, ang iyong poe, ang iyong binay na manok. Hindi sila nagpakita sa La Salle. Nandoon ang aming Duterte.
Sabi ng marami. O sa halip, sapat na sinabi.")</f>
        <v>Ang iyong Roxas, ang iyong poe, ang iyong binay na manok. Hindi sila nagpakita sa La Salle. Nandoon ang aming Duterte.
Sabi ng marami. O sa halip, sapat na sinabi.</v>
      </c>
      <c r="C1049" s="2">
        <v>4.0</v>
      </c>
      <c r="D1049" s="10" t="s">
        <v>2090</v>
      </c>
      <c r="F1049" s="2">
        <v>1.0</v>
      </c>
      <c r="G1049" s="9"/>
    </row>
    <row r="1050">
      <c r="A1050" s="1" t="s">
        <v>2091</v>
      </c>
      <c r="B1050" s="7" t="str">
        <f>IFERROR(__xludf.DUMMYFUNCTION("IF(C1050=4,GOOGLETRANSLATE(A1050, ""en"",""fil""), """")"),"Debate si Ante Uncle sa Roxas at Binay")</f>
        <v>Debate si Ante Uncle sa Roxas at Binay</v>
      </c>
      <c r="C1050" s="2">
        <v>4.0</v>
      </c>
      <c r="D1050" s="10" t="s">
        <v>2092</v>
      </c>
      <c r="G1050" s="9"/>
    </row>
    <row r="1051">
      <c r="A1051" s="1" t="s">
        <v>2093</v>
      </c>
      <c r="B1051" s="7" t="str">
        <f>IFERROR(__xludf.DUMMYFUNCTION("IF(C1051=4,GOOGLETRANSLATE(A1051, ""en"",""fil""), """")"),"Kailangang maglakad palabas ng tulong ng Sala cant stand ay ito ang aking pamilya")</f>
        <v>Kailangang maglakad palabas ng tulong ng Sala cant stand ay ito ang aking pamilya</v>
      </c>
      <c r="C1051" s="2">
        <v>4.0</v>
      </c>
      <c r="D1051" s="10" t="s">
        <v>2094</v>
      </c>
      <c r="F1051" s="2">
        <v>1.0</v>
      </c>
      <c r="G1051" s="9"/>
    </row>
    <row r="1052">
      <c r="A1052" s="1" t="s">
        <v>2095</v>
      </c>
      <c r="B1052" s="7" t="str">
        <f>IFERROR(__xludf.DUMMYFUNCTION("IF(C1052=4,GOOGLETRANSLATE(A1052, ""en"",""fil""), """")"),"Kaya ano ang diskarte sa likod ng mga derogatory na pahayag ni Duterte tungkol sa mga kababaihan at papa? Poeple bigyan mo siya ng sobrang kredito #notoduterte")</f>
        <v>Kaya ano ang diskarte sa likod ng mga derogatory na pahayag ni Duterte tungkol sa mga kababaihan at papa? Poeple bigyan mo siya ng sobrang kredito #notoduterte</v>
      </c>
      <c r="C1052" s="2">
        <v>4.0</v>
      </c>
      <c r="D1052" s="10" t="s">
        <v>2096</v>
      </c>
      <c r="F1052" s="2">
        <v>1.0</v>
      </c>
      <c r="G1052" s="9"/>
    </row>
    <row r="1053">
      <c r="A1053" s="1" t="s">
        <v>2097</v>
      </c>
      <c r="B1053" s="7" t="str">
        <f>IFERROR(__xludf.DUMMYFUNCTION("IF(C1053=4,GOOGLETRANSLATE(A1053, ""en"",""fil""), """")"),"Trend Alert: 'Abigail Binay'. Higit pang mga uso sa http://t.co/DRWXIUTCOV #TRNDNL http://t.co/B8R3SWRG6A")</f>
        <v>Trend Alert: 'Abigail Binay'. Higit pang mga uso sa http://t.co/DRWXIUTCOV #TRNDNL http://t.co/B8R3SWRG6A</v>
      </c>
      <c r="C1053" s="2">
        <v>4.0</v>
      </c>
      <c r="D1053" s="10" t="s">
        <v>2098</v>
      </c>
      <c r="F1053" s="2">
        <v>0.0</v>
      </c>
      <c r="G1053" s="9"/>
    </row>
    <row r="1054">
      <c r="A1054" s="1" t="s">
        <v>2099</v>
      </c>
      <c r="B1054" s="7" t="str">
        <f>IFERROR(__xludf.DUMMYFUNCTION("IF(C1054=4,GOOGLETRANSLATE(A1054, ""en"",""fil""), """")"),"Binay ang pinaka -tiwaling piraso ng tae sa mundong ito ay nakita at isang fucking pekeng asno na tao")</f>
        <v>Binay ang pinaka -tiwaling piraso ng tae sa mundong ito ay nakita at isang fucking pekeng asno na tao</v>
      </c>
      <c r="C1054" s="2">
        <v>4.0</v>
      </c>
      <c r="D1054" s="3" t="s">
        <v>2100</v>
      </c>
      <c r="F1054" s="2">
        <v>1.0</v>
      </c>
      <c r="G1054" s="9"/>
    </row>
    <row r="1055">
      <c r="A1055" s="1" t="s">
        <v>2101</v>
      </c>
      <c r="B1055" s="7" t="str">
        <f>IFERROR(__xludf.DUMMYFUNCTION("IF(C1055=4,GOOGLETRANSLATE(A1055, ""en"",""fil""), """")"),"Binabagsak ni Binay Camp ang ulat ng Senado tungkol sa bahagyang pagsisiyasat sa mga paratang sa katiwalian laban kay Binay at ng kanyang anak. …")</f>
        <v>Binabagsak ni Binay Camp ang ulat ng Senado tungkol sa bahagyang pagsisiyasat sa mga paratang sa katiwalian laban kay Binay at ng kanyang anak. …</v>
      </c>
      <c r="C1055" s="2">
        <v>4.0</v>
      </c>
      <c r="D1055" s="10" t="s">
        <v>2102</v>
      </c>
      <c r="F1055" s="2">
        <v>0.0</v>
      </c>
      <c r="G1055" s="9"/>
    </row>
    <row r="1056">
      <c r="A1056" s="1" t="s">
        <v>2103</v>
      </c>
      <c r="B1056" s="7" t="str">
        <f>IFERROR(__xludf.DUMMYFUNCTION("IF(C1056=4,GOOGLETRANSLATE(A1056, ""en"",""fil""), """")"),"@jefk_rew @chuan_sheila @chitomirandajr Nang sinabi ni Sheryl Cruz na si Grace Poe ay hindi handa na tumakbo bilang pangulo, batang lalaki siya ay tama!")</f>
        <v>@jefk_rew @chuan_sheila @chitomirandajr Nang sinabi ni Sheryl Cruz na si Grace Poe ay hindi handa na tumakbo bilang pangulo, batang lalaki siya ay tama!</v>
      </c>
      <c r="C1056" s="2">
        <v>4.0</v>
      </c>
      <c r="D1056" s="10" t="s">
        <v>2104</v>
      </c>
      <c r="F1056" s="2">
        <v>1.0</v>
      </c>
      <c r="G1056" s="9"/>
    </row>
    <row r="1057">
      <c r="A1057" s="1" t="s">
        <v>2105</v>
      </c>
      <c r="B1057" s="7" t="str">
        <f>IFERROR(__xludf.DUMMYFUNCTION("IF(C1057=4,GOOGLETRANSLATE(A1057, ""en"",""fil""), """")"),"Nais mong malaman kung bakit pinangungunahan ni Binay ang lahi ng pangulo? Mga Kampanya ng Grassroots, malayo sa Imperial Manila.")</f>
        <v>Nais mong malaman kung bakit pinangungunahan ni Binay ang lahi ng pangulo? Mga Kampanya ng Grassroots, malayo sa Imperial Manila.</v>
      </c>
      <c r="C1057" s="2">
        <v>4.0</v>
      </c>
      <c r="D1057" s="10" t="s">
        <v>2106</v>
      </c>
      <c r="F1057" s="2">
        <v>0.0</v>
      </c>
      <c r="G1057" s="9"/>
    </row>
    <row r="1058">
      <c r="A1058" s="1" t="s">
        <v>2107</v>
      </c>
      <c r="B1058" s="7" t="str">
        <f>IFERROR(__xludf.DUMMYFUNCTION("IF(C1058=4,GOOGLETRANSLATE(A1058, ""en"",""fil""), """")"),"Sa susunod na forum ng pangulo sa Marriott Hotel: vp jejomar binay @manila_bulletin https://t.co/H2ugf9q2k3")</f>
        <v>Sa susunod na forum ng pangulo sa Marriott Hotel: vp jejomar binay @manila_bulletin https://t.co/H2ugf9q2k3</v>
      </c>
      <c r="C1058" s="2">
        <v>4.0</v>
      </c>
      <c r="D1058" s="10" t="s">
        <v>2108</v>
      </c>
      <c r="F1058" s="2">
        <v>0.0</v>
      </c>
      <c r="G1058" s="9"/>
    </row>
    <row r="1059">
      <c r="A1059" s="1" t="s">
        <v>2109</v>
      </c>
      <c r="B1059" s="7" t="str">
        <f>IFERROR(__xludf.DUMMYFUNCTION("IF(C1059=4,GOOGLETRANSLATE(A1059, ""en"",""fil""), """")"),"Sinubukan ni Binay na manalo ng puso ng publiko - o hindi #wantedpresident")</f>
        <v>Sinubukan ni Binay na manalo ng puso ng publiko - o hindi #wantedpresident</v>
      </c>
      <c r="C1059" s="2">
        <v>4.0</v>
      </c>
      <c r="D1059" s="10" t="s">
        <v>2110</v>
      </c>
      <c r="F1059" s="2">
        <v>0.0</v>
      </c>
      <c r="G1059" s="9"/>
    </row>
    <row r="1060">
      <c r="A1060" s="1" t="s">
        <v>2111</v>
      </c>
      <c r="B1060" s="7" t="str">
        <f>IFERROR(__xludf.DUMMYFUNCTION("IF(C1060=4,GOOGLETRANSLATE(A1060, ""en"",""fil""), """")"),"Binay brushes off swipes mula sa Aquino, Roxas https://t.co/rwjeqxhb87 sa pamamagitan ng @inquirerdotnet")</f>
        <v>Binay brushes off swipes mula sa Aquino, Roxas https://t.co/rwjeqxhb87 sa pamamagitan ng @inquirerdotnet</v>
      </c>
      <c r="C1060" s="2">
        <v>4.0</v>
      </c>
      <c r="D1060" s="10" t="s">
        <v>2112</v>
      </c>
      <c r="F1060" s="2">
        <v>0.0</v>
      </c>
      <c r="G1060" s="9"/>
    </row>
    <row r="1061">
      <c r="A1061" s="1" t="s">
        <v>2113</v>
      </c>
      <c r="B1061" s="7" t="str">
        <f>IFERROR(__xludf.DUMMYFUNCTION("IF(C1061=4,GOOGLETRANSLATE(A1061, ""en"",""fil""), """")"),"Mar Roxas, maaari mo bang itigil lamang ang pagiging isang Renley Baratheon:/")</f>
        <v>Mar Roxas, maaari mo bang itigil lamang ang pagiging isang Renley Baratheon:/</v>
      </c>
      <c r="C1061" s="2">
        <v>4.0</v>
      </c>
      <c r="D1061" s="10" t="s">
        <v>2114</v>
      </c>
      <c r="F1061" s="2">
        <v>1.0</v>
      </c>
      <c r="G1061" s="9"/>
    </row>
    <row r="1062">
      <c r="A1062" s="1" t="s">
        <v>2115</v>
      </c>
      <c r="B1062" s="7" t="str">
        <f>IFERROR(__xludf.DUMMYFUNCTION("IF(C1062=4,GOOGLETRANSLATE(A1062, ""en"",""fil""), """")"),"Ang mabuti ay ang isang tagumpay para sa Mar Roxas ay nangangahulugang magkakaroon tayo ng isang gobyerno na hindi nakikita sa Inc at mga interes nito.")</f>
        <v>Ang mabuti ay ang isang tagumpay para sa Mar Roxas ay nangangahulugang magkakaroon tayo ng isang gobyerno na hindi nakikita sa Inc at mga interes nito.</v>
      </c>
      <c r="C1062" s="2">
        <v>4.0</v>
      </c>
      <c r="D1062" s="10" t="s">
        <v>2116</v>
      </c>
      <c r="F1062" s="2">
        <v>0.0</v>
      </c>
      <c r="G1062" s="9"/>
    </row>
    <row r="1063">
      <c r="A1063" s="1" t="s">
        <v>2117</v>
      </c>
      <c r="B1063" s="7" t="str">
        <f>IFERROR(__xludf.DUMMYFUNCTION("IF(C1063=4,GOOGLETRANSLATE(A1063, ""en"",""fil""), """")"),"@Inquirermobile @jvrufinoinq #voteph2016 Paano magkakaroon ng disenteng plano si Binay kapag siya at ang kanyang anak ay inakusahan para sa katiwalian? #Line")</f>
        <v>@Inquirermobile @jvrufinoinq #voteph2016 Paano magkakaroon ng disenteng plano si Binay kapag siya at ang kanyang anak ay inakusahan para sa katiwalian? #Line</v>
      </c>
      <c r="C1063" s="2">
        <v>4.0</v>
      </c>
      <c r="D1063" s="10" t="s">
        <v>2118</v>
      </c>
      <c r="F1063" s="2">
        <v>1.0</v>
      </c>
      <c r="G1063" s="9"/>
    </row>
    <row r="1064">
      <c r="A1064" s="1" t="s">
        <v>2119</v>
      </c>
      <c r="B1064" s="7" t="str">
        <f>IFERROR(__xludf.DUMMYFUNCTION("IF(C1064=4,GOOGLETRANSLATE(A1064, ""en"",""fil""), """")"),"Spell guni -guni. M-a-r. ?? #Voteph2016 #halalan2016 #du30 #phvoteduterte https://t.co/0kb6zpy6bj")</f>
        <v>Spell guni -guni. M-a-r. ?? #Voteph2016 #halalan2016 #du30 #phvoteduterte https://t.co/0kb6zpy6bj</v>
      </c>
      <c r="C1064" s="2">
        <v>4.0</v>
      </c>
      <c r="D1064" s="10" t="s">
        <v>2120</v>
      </c>
      <c r="F1064" s="2">
        <v>1.0</v>
      </c>
      <c r="G1064" s="9"/>
    </row>
    <row r="1065">
      <c r="A1065" s="1" t="s">
        <v>2121</v>
      </c>
      <c r="B1065" s="7" t="str">
        <f>IFERROR(__xludf.DUMMYFUNCTION("IF(C1065=4,GOOGLETRANSLATE(A1065, ""en"",""fil""), """")"),"Ang TV ad na ito laban kay Binay ay sobrang bakla. Higit pa rito, ang lahat ng mga pampulitikang ad ay hindi sense at walang silbi. ??")</f>
        <v>Ang TV ad na ito laban kay Binay ay sobrang bakla. Higit pa rito, ang lahat ng mga pampulitikang ad ay hindi sense at walang silbi. ??</v>
      </c>
      <c r="C1065" s="2">
        <v>4.0</v>
      </c>
      <c r="D1065" s="10" t="s">
        <v>2122</v>
      </c>
      <c r="F1065" s="2">
        <v>1.0</v>
      </c>
      <c r="G1065" s="9"/>
    </row>
    <row r="1066">
      <c r="A1066" s="1" t="s">
        <v>2123</v>
      </c>
      <c r="B1066" s="7" t="str">
        <f>IFERROR(__xludf.DUMMYFUNCTION("IF(C1066=4,GOOGLETRANSLATE(A1066, ""en"",""fil""), """")"),"RT @ABSCBNNEWS: DISTANCES SELF MULA SA PAGSUSULIT SA POE CASE https://t.co/6N1KTDWV9G https://t.co/typniadfje")</f>
        <v>RT @ABSCBNNEWS: DISTANCES SELF MULA SA PAGSUSULIT SA POE CASE https://t.co/6N1KTDWV9G https://t.co/typniadfje</v>
      </c>
      <c r="C1066" s="2">
        <v>4.0</v>
      </c>
      <c r="D1066" s="10" t="s">
        <v>2124</v>
      </c>
      <c r="F1066" s="2">
        <v>0.0</v>
      </c>
      <c r="G1066" s="9"/>
    </row>
    <row r="1067">
      <c r="A1067" s="1" t="s">
        <v>2125</v>
      </c>
      <c r="B1067" s="7" t="str">
        <f>IFERROR(__xludf.DUMMYFUNCTION("IF(C1067=4,GOOGLETRANSLATE(A1067, ""en"",""fil""), """")"),"RT @profmssyj: tanging binay ... isang patunay na maaari kang mag -trend sa lahat ng mga komento ng nega.")</f>
        <v>RT @profmssyj: tanging binay ... isang patunay na maaari kang mag -trend sa lahat ng mga komento ng nega.</v>
      </c>
      <c r="C1067" s="2">
        <v>4.0</v>
      </c>
      <c r="D1067" s="10" t="s">
        <v>2126</v>
      </c>
      <c r="F1067" s="2">
        <v>0.0</v>
      </c>
      <c r="G1067" s="9"/>
    </row>
    <row r="1068">
      <c r="A1068" s="1" t="s">
        <v>2127</v>
      </c>
      <c r="B1068" s="7" t="str">
        <f>IFERROR(__xludf.DUMMYFUNCTION("IF(C1068=4,GOOGLETRANSLATE(A1068, ""en"",""fil""), """")"),"Tanging sina Duterte at Santiago ang maaaring ayusin ang bansang ito. Hindi lamang Binay! ???????? #PilipinasDebates2016")</f>
        <v>Tanging sina Duterte at Santiago ang maaaring ayusin ang bansang ito. Hindi lamang Binay! ???????? #PilipinasDebates2016</v>
      </c>
      <c r="C1068" s="2">
        <v>4.0</v>
      </c>
      <c r="D1068" s="10" t="s">
        <v>2128</v>
      </c>
      <c r="F1068" s="2">
        <v>0.0</v>
      </c>
      <c r="G1068" s="9"/>
    </row>
    <row r="1069">
      <c r="A1069" s="1" t="s">
        <v>2129</v>
      </c>
      <c r="B1069" s="7" t="str">
        <f>IFERROR(__xludf.DUMMYFUNCTION("IF(C1069=4,GOOGLETRANSLATE(A1069, ""en"",""fil""), """")"),"Dumalo si Binay sa pag -unve ng anibong yolanda marker sa tacloban @rapplerdotcom #phvote https://t.co/jsksgrlzow")</f>
        <v>Dumalo si Binay sa pag -unve ng anibong yolanda marker sa tacloban @rapplerdotcom #phvote https://t.co/jsksgrlzow</v>
      </c>
      <c r="C1069" s="2">
        <v>4.0</v>
      </c>
      <c r="D1069" s="10" t="s">
        <v>2130</v>
      </c>
      <c r="F1069" s="2">
        <v>0.0</v>
      </c>
      <c r="G1069" s="9"/>
    </row>
    <row r="1070">
      <c r="A1070" s="1" t="s">
        <v>2131</v>
      </c>
      <c r="B1070" s="7" t="str">
        <f>IFERROR(__xludf.DUMMYFUNCTION("IF(C1070=4,GOOGLETRANSLATE(A1070, ""en"",""fil""), """")"),"Ang Binay-Santiago-Duterte-Poe-Mar na pag-aayos! ?????? #PilipinasDebates2016")</f>
        <v>Ang Binay-Santiago-Duterte-Poe-Mar na pag-aayos! ?????? #PilipinasDebates2016</v>
      </c>
      <c r="C1070" s="2">
        <v>4.0</v>
      </c>
      <c r="D1070" s="10" t="s">
        <v>2132</v>
      </c>
      <c r="F1070" s="2">
        <v>0.0</v>
      </c>
      <c r="G1070" s="9"/>
    </row>
    <row r="1071">
      <c r="A1071" s="1" t="s">
        <v>2133</v>
      </c>
      <c r="B1071" s="7" t="str">
        <f>IFERROR(__xludf.DUMMYFUNCTION("IF(C1071=4,GOOGLETRANSLATE(A1071, ""en"",""fil""), """")"),"#Binay: Ang isa ay namatay lamang minsan, &amp; amp; Kung ang isang tao ay hindi namatay nang maayos, ang isang magandang pagkakataon ay nawala &amp; amp; hindi magpapakita ng sarili muli sa https://t.co/MD51TDT7UD")</f>
        <v>#Binay: Ang isa ay namatay lamang minsan, &amp; amp; Kung ang isang tao ay hindi namatay nang maayos, ang isang magandang pagkakataon ay nawala &amp; amp; hindi magpapakita ng sarili muli sa https://t.co/MD51TDT7UD</v>
      </c>
      <c r="C1071" s="2">
        <v>4.0</v>
      </c>
      <c r="D1071" s="10" t="s">
        <v>2134</v>
      </c>
      <c r="F1071" s="2">
        <v>0.0</v>
      </c>
      <c r="G1071" s="9"/>
    </row>
    <row r="1072">
      <c r="A1072" s="1" t="s">
        <v>2135</v>
      </c>
      <c r="B1072" s="7" t="str">
        <f>IFERROR(__xludf.DUMMYFUNCTION("IF(C1072=4,GOOGLETRANSLATE(A1072, ""en"",""fil""), """")"),"Magandang umaga! ðÿ˜š gawin natin ito para sa #marroxas2016 https://t.co/twqfovihon")</f>
        <v>Magandang umaga! ðÿ˜š gawin natin ito para sa #marroxas2016 https://t.co/twqfovihon</v>
      </c>
      <c r="C1072" s="2">
        <v>4.0</v>
      </c>
      <c r="D1072" s="10" t="s">
        <v>2136</v>
      </c>
      <c r="F1072" s="2">
        <v>0.0</v>
      </c>
      <c r="G1072" s="9"/>
    </row>
    <row r="1073">
      <c r="A1073" s="1" t="s">
        <v>2137</v>
      </c>
      <c r="B1073" s="7" t="str">
        <f>IFERROR(__xludf.DUMMYFUNCTION("IF(C1073=4,GOOGLETRANSLATE(A1073, ""en"",""fil""), """")"),"Ang mga kaalyado nina Poe, Binay at Roxas ay lumilipat na ngayon kay Duterte.
Mula sa Roxas hanggang Poe hanggang Binay --- &amp; gt; #Duterte
#SwitchToduterte #du30 #ayawsadilaw")</f>
        <v>Ang mga kaalyado nina Poe, Binay at Roxas ay lumilipat na ngayon kay Duterte.
Mula sa Roxas hanggang Poe hanggang Binay --- &amp; gt; #Duterte
#SwitchToduterte #du30 #ayawsadilaw</v>
      </c>
      <c r="C1073" s="2">
        <v>4.0</v>
      </c>
      <c r="D1073" s="10" t="s">
        <v>2138</v>
      </c>
      <c r="F1073" s="2">
        <v>1.0</v>
      </c>
      <c r="G1073" s="9"/>
    </row>
    <row r="1074">
      <c r="A1074" s="1" t="s">
        <v>2139</v>
      </c>
      <c r="B1074" s="7" t="str">
        <f>IFERROR(__xludf.DUMMYFUNCTION("IF(C1074=4,GOOGLETRANSLATE(A1074, ""en"",""fil""), """")"),"RT @iwriteasiwrite: Nais ni Binay na buong liberalisasyon na may pagtuon sa pera ng China.
Sinabi ni Poe na liberalisasyon, ngunit pinag -uusapan ang nasyonalidad na indust ...")</f>
        <v>RT @iwriteasiwrite: Nais ni Binay na buong liberalisasyon na may pagtuon sa pera ng China.
Sinabi ni Poe na liberalisasyon, ngunit pinag -uusapan ang nasyonalidad na indust ...</v>
      </c>
      <c r="C1074" s="2">
        <v>4.0</v>
      </c>
      <c r="D1074" s="10" t="s">
        <v>2140</v>
      </c>
      <c r="F1074" s="2">
        <v>0.0</v>
      </c>
      <c r="G1074" s="9"/>
    </row>
    <row r="1075">
      <c r="A1075" s="1" t="s">
        <v>2141</v>
      </c>
      <c r="B1075" s="7" t="str">
        <f>IFERROR(__xludf.DUMMYFUNCTION("IF(C1075=4,GOOGLETRANSLATE(A1075, ""en"",""fil""), """")"),"Binay: Nha hindi nagkamali para sa 'Yolanda' Housing Woes https://t.co/5duehdndqz https://t.co/1tycxygm8o")</f>
        <v>Binay: Nha hindi nagkamali para sa 'Yolanda' Housing Woes https://t.co/5duehdndqz https://t.co/1tycxygm8o</v>
      </c>
      <c r="C1075" s="2">
        <v>4.0</v>
      </c>
      <c r="D1075" s="10" t="s">
        <v>2142</v>
      </c>
      <c r="F1075" s="2">
        <v>0.0</v>
      </c>
      <c r="G1075" s="9"/>
    </row>
    <row r="1076">
      <c r="A1076" s="1" t="s">
        <v>2143</v>
      </c>
      <c r="B1076" s="7" t="str">
        <f>IFERROR(__xludf.DUMMYFUNCTION("IF(C1076=4,GOOGLETRANSLATE(A1076, ""en"",""fil""), """")"),"@krizzy_kalerqui Gayundin, sinabi ni Binay na ito ay ang kampo ng Roxas na nagsisikap na sirain si Poe. Sa palagay ba niya ay mapagkunwari tayo?")</f>
        <v>@krizzy_kalerqui Gayundin, sinabi ni Binay na ito ay ang kampo ng Roxas na nagsisikap na sirain si Poe. Sa palagay ba niya ay mapagkunwari tayo?</v>
      </c>
      <c r="C1076" s="2">
        <v>4.0</v>
      </c>
      <c r="D1076" s="10" t="s">
        <v>2144</v>
      </c>
      <c r="F1076" s="2">
        <v>1.0</v>
      </c>
      <c r="G1076" s="9"/>
    </row>
    <row r="1077">
      <c r="A1077" s="1" t="s">
        <v>2145</v>
      </c>
      <c r="B1077" s="7" t="str">
        <f>IFERROR(__xludf.DUMMYFUNCTION("IF(C1077=4,GOOGLETRANSLATE(A1077, ""en"",""fil""), """")"),"Iyon ang dahilan kung bakit hindi siya dapat mahalal dahil ang mga kaibigan na ito ay nais ng isang humongous roi mula sa Binay. https://t.co/ek9xgt0ptd")</f>
        <v>Iyon ang dahilan kung bakit hindi siya dapat mahalal dahil ang mga kaibigan na ito ay nais ng isang humongous roi mula sa Binay. https://t.co/ek9xgt0ptd</v>
      </c>
      <c r="C1077" s="2">
        <v>4.0</v>
      </c>
      <c r="D1077" s="10" t="s">
        <v>2146</v>
      </c>
      <c r="F1077" s="2">
        <v>0.0</v>
      </c>
      <c r="G1077" s="9"/>
    </row>
    <row r="1078">
      <c r="A1078" s="1" t="s">
        <v>2147</v>
      </c>
      <c r="B1078" s="7" t="str">
        <f>IFERROR(__xludf.DUMMYFUNCTION("IF(C1078=4,GOOGLETRANSLATE(A1078, ""en"",""fil""), """")"),"Vp binay taps Puno bilang tagapayo ng kampanya https://t.co/ycyhycqenn | sa pamamagitan ng Inquirer")</f>
        <v>Vp binay taps Puno bilang tagapayo ng kampanya https://t.co/ycyhycqenn | sa pamamagitan ng Inquirer</v>
      </c>
      <c r="C1078" s="2">
        <v>4.0</v>
      </c>
      <c r="D1078" s="10" t="s">
        <v>2148</v>
      </c>
      <c r="F1078" s="2">
        <v>0.0</v>
      </c>
      <c r="G1078" s="9"/>
    </row>
    <row r="1079">
      <c r="A1079" s="1" t="s">
        <v>2149</v>
      </c>
      <c r="B1079" s="7" t="str">
        <f>IFERROR(__xludf.DUMMYFUNCTION("IF(C1079=4,GOOGLETRANSLATE(A1079, ""en"",""fil""), """")"),"Bakit pinupuri ng mga tao ang Mar Roxas? ?? Mangyaring itigil")</f>
        <v>Bakit pinupuri ng mga tao ang Mar Roxas? ?? Mangyaring itigil</v>
      </c>
      <c r="C1079" s="2">
        <v>4.0</v>
      </c>
      <c r="D1079" s="10" t="s">
        <v>2150</v>
      </c>
      <c r="F1079" s="2">
        <v>1.0</v>
      </c>
      <c r="G1079" s="9"/>
    </row>
    <row r="1080">
      <c r="A1080" s="1" t="s">
        <v>2151</v>
      </c>
      <c r="B1080" s="7" t="str">
        <f>IFERROR(__xludf.DUMMYFUNCTION("IF(C1080=4,GOOGLETRANSLATE(A1080, ""en"",""fil""), """")"),"Kung nanalo si Roxas ay mawawala ako sa tae dahil malinaw na mananalo si Duterte. #Dayaangdilaw")</f>
        <v>Kung nanalo si Roxas ay mawawala ako sa tae dahil malinaw na mananalo si Duterte. #Dayaangdilaw</v>
      </c>
      <c r="C1080" s="2">
        <v>4.0</v>
      </c>
      <c r="D1080" s="10" t="s">
        <v>2152</v>
      </c>
      <c r="F1080" s="2">
        <v>1.0</v>
      </c>
      <c r="G1080" s="9"/>
    </row>
    <row r="1081">
      <c r="A1081" s="1" t="s">
        <v>286</v>
      </c>
      <c r="B1081" s="7" t="str">
        <f>IFERROR(__xludf.DUMMYFUNCTION("IF(C1081=4,GOOGLETRANSLATE(A1081, ""en"",""fil""), """")"),"Dahil hindi pa ako isang rehistradong botante, hiniling ko sa kanya na iboto si Poe/Santiago para sa Pres at Trillanes para sa VP. Boooo Mar Roxas.")</f>
        <v>Dahil hindi pa ako isang rehistradong botante, hiniling ko sa kanya na iboto si Poe/Santiago para sa Pres at Trillanes para sa VP. Boooo Mar Roxas.</v>
      </c>
      <c r="C1081" s="2">
        <v>4.0</v>
      </c>
      <c r="D1081" s="10" t="s">
        <v>287</v>
      </c>
      <c r="F1081" s="2">
        <v>1.0</v>
      </c>
      <c r="G1081" s="9"/>
    </row>
    <row r="1082">
      <c r="A1082" s="1" t="s">
        <v>2153</v>
      </c>
      <c r="B1082" s="7" t="str">
        <f>IFERROR(__xludf.DUMMYFUNCTION("IF(C1082=4,GOOGLETRANSLATE(A1082, ""en"",""fil""), """")"),"Ang Binay Tarp ay gumuhit ng pintas - https://t.co/hfpmqbcrc7 https://t.co/qy3cuetohs")</f>
        <v>Ang Binay Tarp ay gumuhit ng pintas - https://t.co/hfpmqbcrc7 https://t.co/qy3cuetohs</v>
      </c>
      <c r="C1082" s="2">
        <v>4.0</v>
      </c>
      <c r="D1082" s="10" t="s">
        <v>2154</v>
      </c>
      <c r="F1082" s="2">
        <v>0.0</v>
      </c>
      <c r="G1082" s="9"/>
    </row>
    <row r="1083">
      <c r="A1083" s="1" t="s">
        <v>2155</v>
      </c>
      <c r="B1083" s="7" t="str">
        <f>IFERROR(__xludf.DUMMYFUNCTION("IF(C1083=4,GOOGLETRANSLATE(A1083, ""en"",""fil""), """")"),"Upang samantalahin ang mga hindi nabago at sabihin na maglakad siya sa pensiyon ng SSS kung siya ay mananalo.")</f>
        <v>Upang samantalahin ang mga hindi nabago at sabihin na maglakad siya sa pensiyon ng SSS kung siya ay mananalo.</v>
      </c>
      <c r="C1083" s="2">
        <v>4.0</v>
      </c>
      <c r="D1083" s="10" t="s">
        <v>2156</v>
      </c>
      <c r="F1083" s="2">
        <v>0.0</v>
      </c>
      <c r="G1083" s="9"/>
    </row>
    <row r="1084">
      <c r="A1084" s="1" t="s">
        <v>2157</v>
      </c>
      <c r="B1084" s="7" t="str">
        <f>IFERROR(__xludf.DUMMYFUNCTION("IF(C1084=4,GOOGLETRANSLATE(A1084, ""en"",""fil""), """")"),"Natagpuan ko ang larawan ng Binay kasama ang kanyang buong mukha na photoshopped na may ash na nagpapahiwatig sa mga taong madilim na balat.")</f>
        <v>Natagpuan ko ang larawan ng Binay kasama ang kanyang buong mukha na photoshopped na may ash na nagpapahiwatig sa mga taong madilim na balat.</v>
      </c>
      <c r="C1084" s="2">
        <v>4.0</v>
      </c>
      <c r="D1084" s="10" t="s">
        <v>2158</v>
      </c>
      <c r="F1084" s="2">
        <v>0.0</v>
      </c>
      <c r="G1084" s="9"/>
    </row>
    <row r="1085">
      <c r="A1085" s="1" t="s">
        <v>2159</v>
      </c>
      <c r="B1085" s="7" t="str">
        <f>IFERROR(__xludf.DUMMYFUNCTION("IF(C1085=4,GOOGLETRANSLATE(A1085, ""en"",""fil""), """")"),"""@bworldph: nais ng mga Pilipino na sagutin ang mga paratang sa katiwalian - SWS poll http://t.co/c1fi7jzazw http://t.co/mev5dbhf2r""")</f>
        <v>"@bworldph: nais ng mga Pilipino na sagutin ang mga paratang sa katiwalian - SWS poll http://t.co/c1fi7jzazw http://t.co/mev5dbhf2r"</v>
      </c>
      <c r="C1085" s="2">
        <v>4.0</v>
      </c>
      <c r="D1085" s="10" t="s">
        <v>2160</v>
      </c>
      <c r="F1085" s="2">
        <v>0.0</v>
      </c>
      <c r="G1085" s="9"/>
    </row>
    <row r="1086">
      <c r="A1086" s="1" t="s">
        <v>2161</v>
      </c>
      <c r="B1086" s="7" t="str">
        <f>IFERROR(__xludf.DUMMYFUNCTION("IF(C1086=4,GOOGLETRANSLATE(A1086, ""en"",""fil""), """")"),"Ang VP Binay ay dapat na tao, sabihin sa pampublikong mapagkukunan ng 'iskandalo' na kayamanan - Duterte Camp: Ang Kampo ng Rodrigo Duter ... https://t.co/rkvfydmpwq")</f>
        <v>Ang VP Binay ay dapat na tao, sabihin sa pampublikong mapagkukunan ng 'iskandalo' na kayamanan - Duterte Camp: Ang Kampo ng Rodrigo Duter ... https://t.co/rkvfydmpwq</v>
      </c>
      <c r="C1086" s="2">
        <v>4.0</v>
      </c>
      <c r="D1086" s="10" t="s">
        <v>2162</v>
      </c>
      <c r="F1086" s="2">
        <v>0.0</v>
      </c>
      <c r="G1086" s="9"/>
    </row>
    <row r="1087">
      <c r="A1087" s="1" t="s">
        <v>2163</v>
      </c>
      <c r="B1087" s="7" t="str">
        <f>IFERROR(__xludf.DUMMYFUNCTION("IF(C1087=4,GOOGLETRANSLATE(A1087, ""en"",""fil""), """")"),"Duterte sa Poe Citizenship Issue: ""Huwag magulo sa Konstitusyon."" Uhm hindi ba niya nilalabag ang konstitusyon sa kanyang DDS?")</f>
        <v>Duterte sa Poe Citizenship Issue: "Huwag magulo sa Konstitusyon." Uhm hindi ba niya nilalabag ang konstitusyon sa kanyang DDS?</v>
      </c>
      <c r="C1087" s="2">
        <v>4.0</v>
      </c>
      <c r="D1087" s="10" t="s">
        <v>2164</v>
      </c>
      <c r="F1087" s="2">
        <v>1.0</v>
      </c>
      <c r="G1087" s="9"/>
    </row>
    <row r="1088">
      <c r="A1088" s="1" t="s">
        <v>2165</v>
      </c>
      <c r="B1088" s="7" t="str">
        <f>IFERROR(__xludf.DUMMYFUNCTION("IF(C1088=4,GOOGLETRANSLATE(A1088, ""en"",""fil""), """")"),"""Ang problemang moral ay talagang hindi katiwalian, ang problemang moral ay kahirapan""? Binay
https://t.co/qkbal4nin6 https://t.co/qoijar5skj")</f>
        <v>"Ang problemang moral ay talagang hindi katiwalian, ang problemang moral ay kahirapan"? Binay
https://t.co/qkbal4nin6 https://t.co/qoijar5skj</v>
      </c>
      <c r="C1088" s="2">
        <v>4.0</v>
      </c>
      <c r="D1088" s="10" t="s">
        <v>2166</v>
      </c>
      <c r="F1088" s="2">
        <v>0.0</v>
      </c>
      <c r="G1088" s="9"/>
    </row>
    <row r="1089">
      <c r="A1089" s="1" t="s">
        <v>2167</v>
      </c>
      <c r="B1089" s="7" t="str">
        <f>IFERROR(__xludf.DUMMYFUNCTION("IF(C1089=4,GOOGLETRANSLATE(A1089, ""en"",""fil""), """")"),"Binay, Grace, Mar Top TV Ad Spenders noong 2015: Nielsen https://t.co/devubarxfw #Halalan2016 https://t.co/hafreyfcgi")</f>
        <v>Binay, Grace, Mar Top TV Ad Spenders noong 2015: Nielsen https://t.co/devubarxfw #Halalan2016 https://t.co/hafreyfcgi</v>
      </c>
      <c r="C1089" s="2">
        <v>4.0</v>
      </c>
      <c r="D1089" s="10" t="s">
        <v>2168</v>
      </c>
      <c r="F1089" s="2">
        <v>0.0</v>
      </c>
      <c r="G1089" s="9"/>
    </row>
    <row r="1090">
      <c r="A1090" s="1" t="s">
        <v>2169</v>
      </c>
      <c r="B1090" s="7" t="str">
        <f>IFERROR(__xludf.DUMMYFUNCTION("IF(C1090=4,GOOGLETRANSLATE(A1090, ""en"",""fil""), """")"),"Si Binay ang sentro ng pang -aapi para sa gabing ito orayt!")</f>
        <v>Si Binay ang sentro ng pang -aapi para sa gabing ito orayt!</v>
      </c>
      <c r="C1090" s="2">
        <v>4.0</v>
      </c>
      <c r="D1090" s="10" t="s">
        <v>2170</v>
      </c>
      <c r="F1090" s="2">
        <v>1.0</v>
      </c>
      <c r="G1090" s="9"/>
    </row>
    <row r="1091">
      <c r="A1091" s="1" t="s">
        <v>2171</v>
      </c>
      <c r="B1091" s="7" t="str">
        <f>IFERROR(__xludf.DUMMYFUNCTION("IF(C1091=4,GOOGLETRANSLATE(A1091, ""en"",""fil""), """")"),"@pnppro1 @pnpluppo na nagbibigay ng tulong at kontrol ng karamihan sa panahon ng pagbisita sa VP Binay. https://t.co/kafhddvbrb")</f>
        <v>@pnppro1 @pnpluppo na nagbibigay ng tulong at kontrol ng karamihan sa panahon ng pagbisita sa VP Binay. https://t.co/kafhddvbrb</v>
      </c>
      <c r="C1091" s="2">
        <v>4.0</v>
      </c>
      <c r="D1091" s="10" t="s">
        <v>2172</v>
      </c>
      <c r="F1091" s="2">
        <v>0.0</v>
      </c>
      <c r="G1091" s="9"/>
    </row>
    <row r="1092">
      <c r="A1092" s="1" t="s">
        <v>2173</v>
      </c>
      <c r="B1092" s="7" t="str">
        <f>IFERROR(__xludf.DUMMYFUNCTION("IF(C1092=4,GOOGLETRANSLATE(A1092, ""en"",""fil""), """")"),"Binay upang ipagpatuloy ang CCT Program kung nahalal https://t.co/Hngbsnj5yd")</f>
        <v>Binay upang ipagpatuloy ang CCT Program kung nahalal https://t.co/Hngbsnj5yd</v>
      </c>
      <c r="C1092" s="2">
        <v>4.0</v>
      </c>
      <c r="D1092" s="10" t="s">
        <v>2174</v>
      </c>
      <c r="F1092" s="2">
        <v>0.0</v>
      </c>
      <c r="G1092" s="9"/>
    </row>
    <row r="1093">
      <c r="A1093" s="1" t="s">
        <v>2175</v>
      </c>
      <c r="B1093" s="7" t="str">
        <f>IFERROR(__xludf.DUMMYFUNCTION("IF(C1093=4,GOOGLETRANSLATE(A1093, ""en"",""fil""), """")"),"VP #Binay Laughs Off #ROXAS 'Claim: Maghintay hanggang Mayo 9 https://t.co/ws3urefexi | @Team_inquirer #Voteph2016")</f>
        <v>VP #Binay Laughs Off #ROXAS 'Claim: Maghintay hanggang Mayo 9 https://t.co/ws3urefexi | @Team_inquirer #Voteph2016</v>
      </c>
      <c r="C1093" s="2">
        <v>4.0</v>
      </c>
      <c r="D1093" s="10" t="s">
        <v>2176</v>
      </c>
      <c r="F1093" s="2">
        <v>0.0</v>
      </c>
      <c r="G1093" s="9"/>
    </row>
    <row r="1094">
      <c r="A1094" s="1" t="s">
        <v>2177</v>
      </c>
      <c r="B1094" s="7" t="str">
        <f>IFERROR(__xludf.DUMMYFUNCTION("IF(C1094=4,GOOGLETRANSLATE(A1094, ""en"",""fil""), """")"),"Maaari mo bang imahe kung ang mga kagustuhan ng VP Binay ay mananalo, ang 7.7m na mga Pilipino na nakatakas sa kahirapan ay mahirap muli? Marami pa ang magiging mahirap? #politicsph")</f>
        <v>Maaari mo bang imahe kung ang mga kagustuhan ng VP Binay ay mananalo, ang 7.7m na mga Pilipino na nakatakas sa kahirapan ay mahirap muli? Marami pa ang magiging mahirap? #politicsph</v>
      </c>
      <c r="C1094" s="2">
        <v>4.0</v>
      </c>
      <c r="D1094" s="10" t="s">
        <v>2178</v>
      </c>
      <c r="F1094" s="2">
        <v>1.0</v>
      </c>
      <c r="G1094" s="9"/>
    </row>
    <row r="1095">
      <c r="A1095" s="1" t="s">
        <v>2179</v>
      </c>
      <c r="B1095" s="7" t="str">
        <f>IFERROR(__xludf.DUMMYFUNCTION("IF(C1095=4,GOOGLETRANSLATE(A1095, ""en"",""fil""), """")"),"Debate pleaaaasease .... Roxas kumpara sa Binay kumpara sa Poe kumpara kay Santiago. RIP sa mga unang tatlo. Daang Matuwid .L.")</f>
        <v>Debate pleaaaasease .... Roxas kumpara sa Binay kumpara sa Poe kumpara kay Santiago. RIP sa mga unang tatlo. Daang Matuwid .L.</v>
      </c>
      <c r="C1095" s="2">
        <v>4.0</v>
      </c>
      <c r="D1095" s="10" t="s">
        <v>2180</v>
      </c>
      <c r="F1095" s="2">
        <v>1.0</v>
      </c>
      <c r="G1095" s="9"/>
    </row>
    <row r="1096">
      <c r="A1096" s="1" t="s">
        <v>2181</v>
      </c>
      <c r="B1096" s="7" t="str">
        <f>IFERROR(__xludf.DUMMYFUNCTION("IF(C1096=4,GOOGLETRANSLATE(A1096, ""en"",""fil""), """")"),"Si Cynthia Patag ay tumatagal ng isa pang pagbaril sa Binay sa pamamagitan ng Facebook - The Dailypedia https://t.co/ddww5k9gsf")</f>
        <v>Si Cynthia Patag ay tumatagal ng isa pang pagbaril sa Binay sa pamamagitan ng Facebook - The Dailypedia https://t.co/ddww5k9gsf</v>
      </c>
      <c r="C1096" s="2">
        <v>4.0</v>
      </c>
      <c r="D1096" s="10" t="s">
        <v>2182</v>
      </c>
      <c r="F1096" s="2">
        <v>0.0</v>
      </c>
      <c r="G1096" s="9"/>
    </row>
    <row r="1097">
      <c r="A1097" s="1" t="s">
        <v>2183</v>
      </c>
      <c r="B1097" s="7" t="str">
        <f>IFERROR(__xludf.DUMMYFUNCTION("IF(C1097=4,GOOGLETRANSLATE(A1097, ""en"",""fil""), """")"),"Nagustuhan ko ang isang @Youtube video mula sa @rapplerdotcom https://t.co/9uzbnk8kz4 duterte sa mar roxas: siya ang pinaka walang kakayahan na filipino sa")</f>
        <v>Nagustuhan ko ang isang @Youtube video mula sa @rapplerdotcom https://t.co/9uzbnk8kz4 duterte sa mar roxas: siya ang pinaka walang kakayahan na filipino sa</v>
      </c>
      <c r="C1097" s="2">
        <v>4.0</v>
      </c>
      <c r="D1097" s="10" t="s">
        <v>2184</v>
      </c>
      <c r="F1097" s="2">
        <v>1.0</v>
      </c>
      <c r="G1097" s="9"/>
    </row>
    <row r="1098">
      <c r="A1098" s="1" t="s">
        <v>2185</v>
      </c>
      <c r="B1098" s="7" t="str">
        <f>IFERROR(__xludf.DUMMYFUNCTION("IF(C1098=4,GOOGLETRANSLATE(A1098, ""en"",""fil""), """")"),"Matapos ang 25 pagdinig, binalot ng Senado ang pagsisiyasat nito sa mga paratang sa katiwalian kumpara sa VP Binay. https://t.co/irsxphmxwm | sa pamamagitan ng mga alerto ng ANC")</f>
        <v>Matapos ang 25 pagdinig, binalot ng Senado ang pagsisiyasat nito sa mga paratang sa katiwalian kumpara sa VP Binay. https://t.co/irsxphmxwm | sa pamamagitan ng mga alerto ng ANC</v>
      </c>
      <c r="C1098" s="2">
        <v>4.0</v>
      </c>
      <c r="D1098" s="10" t="s">
        <v>2186</v>
      </c>
      <c r="F1098" s="2">
        <v>0.0</v>
      </c>
      <c r="G1098" s="9"/>
    </row>
    <row r="1099">
      <c r="A1099" s="1" t="s">
        <v>2187</v>
      </c>
      <c r="B1099" s="7" t="str">
        <f>IFERROR(__xludf.DUMMYFUNCTION("IF(C1099=4,GOOGLETRANSLATE(A1099, ""en"",""fil""), """")"),"VP Binay: Naglabas din kami ng mga apela para sa tulong sa pagpapalaki ng pera ng dugo na hinihiling ng pamilya ng kanyang biktima, alinsunod sa mga batas ng Saudi.")</f>
        <v>VP Binay: Naglabas din kami ng mga apela para sa tulong sa pagpapalaki ng pera ng dugo na hinihiling ng pamilya ng kanyang biktima, alinsunod sa mga batas ng Saudi.</v>
      </c>
      <c r="C1099" s="2">
        <v>4.0</v>
      </c>
      <c r="D1099" s="10" t="s">
        <v>2188</v>
      </c>
      <c r="F1099" s="2">
        <v>0.0</v>
      </c>
      <c r="G1099" s="9"/>
    </row>
    <row r="1100">
      <c r="A1100" s="1" t="s">
        <v>2189</v>
      </c>
      <c r="B1100" s="7" t="str">
        <f>IFERROR(__xludf.DUMMYFUNCTION("IF(C1100=4,GOOGLETRANSLATE(A1100, ""en"",""fil""), """")"),"Talagang namangha ako! Si Mayor Binay ay ang kanyang huling kard na ""Aguinaldo Doctrine ng 1959"" upang epektibong mapatay ang kanilang mga nakaraang pagkakamali.omg!")</f>
        <v>Talagang namangha ako! Si Mayor Binay ay ang kanyang huling kard na "Aguinaldo Doctrine ng 1959" upang epektibong mapatay ang kanilang mga nakaraang pagkakamali.omg!</v>
      </c>
      <c r="C1100" s="2">
        <v>4.0</v>
      </c>
      <c r="D1100" s="10" t="s">
        <v>2190</v>
      </c>
      <c r="F1100" s="2">
        <v>0.0</v>
      </c>
      <c r="G1100" s="9"/>
    </row>
    <row r="1101">
      <c r="A1101" s="1" t="s">
        <v>2191</v>
      </c>
      <c r="B1101" s="7" t="str">
        <f>IFERROR(__xludf.DUMMYFUNCTION("IF(C1101=4,GOOGLETRANSLATE(A1101, ""en"",""fil""), """")"),"Binay sa Inc, Duterte on Corruption, unang pagbaril ni Pacquiao | 6pm I -wrap https://t.co/jplyzoyfix | sa pamamagitan ng rappler")</f>
        <v>Binay sa Inc, Duterte on Corruption, unang pagbaril ni Pacquiao | 6pm I -wrap https://t.co/jplyzoyfix | sa pamamagitan ng rappler</v>
      </c>
      <c r="C1101" s="2">
        <v>4.0</v>
      </c>
      <c r="D1101" s="10" t="s">
        <v>2192</v>
      </c>
      <c r="F1101" s="2">
        <v>0.0</v>
      </c>
      <c r="G1101" s="9"/>
    </row>
    <row r="1102">
      <c r="A1102" s="1" t="s">
        <v>2193</v>
      </c>
      <c r="B1102" s="7" t="str">
        <f>IFERROR(__xludf.DUMMYFUNCTION("IF(C1102=4,GOOGLETRANSLATE(A1102, ""en"",""fil""), """")"),"@Akosiduterte @pinoyhugotlines Mangyaring gawin espesyal sa Mar Roxas")</f>
        <v>@Akosiduterte @pinoyhugotlines Mangyaring gawin espesyal sa Mar Roxas</v>
      </c>
      <c r="C1102" s="2">
        <v>4.0</v>
      </c>
      <c r="D1102" s="10" t="s">
        <v>2194</v>
      </c>
      <c r="F1102" s="2">
        <v>0.0</v>
      </c>
      <c r="G1102" s="9"/>
    </row>
    <row r="1103">
      <c r="A1103" s="1" t="s">
        <v>2195</v>
      </c>
      <c r="B1103" s="7" t="str">
        <f>IFERROR(__xludf.DUMMYFUNCTION("IF(C1103=4,GOOGLETRANSLATE(A1103, ""en"",""fil""), """")"),"Sinabi ni Romualdez na mayroon siyang isang ""malambot na lugar"" para sa tinanggal na Makati Mayor na si Junjun Binay dahil inilalaan niya ang 3 City Cov Courts para sa Yolanda Relief Goods")</f>
        <v>Sinabi ni Romualdez na mayroon siyang isang "malambot na lugar" para sa tinanggal na Makati Mayor na si Junjun Binay dahil inilalaan niya ang 3 City Cov Courts para sa Yolanda Relief Goods</v>
      </c>
      <c r="C1103" s="2">
        <v>4.0</v>
      </c>
      <c r="D1103" s="10" t="s">
        <v>2196</v>
      </c>
      <c r="F1103" s="2">
        <v>0.0</v>
      </c>
      <c r="G1103" s="9"/>
    </row>
    <row r="1104">
      <c r="A1104" s="1" t="s">
        <v>2197</v>
      </c>
      <c r="B1104" s="7" t="str">
        <f>IFERROR(__xludf.DUMMYFUNCTION("IF(C1104=4,GOOGLETRANSLATE(A1104, ""en"",""fil""), """")"),"@Querido0328 EWW Screw Mar Roxas - Desperadong kandidato!")</f>
        <v>@Querido0328 EWW Screw Mar Roxas - Desperadong kandidato!</v>
      </c>
      <c r="C1104" s="2">
        <v>4.0</v>
      </c>
      <c r="D1104" s="10" t="s">
        <v>2198</v>
      </c>
      <c r="F1104" s="2">
        <v>1.0</v>
      </c>
      <c r="G1104" s="9"/>
    </row>
    <row r="1105">
      <c r="A1105" s="1" t="s">
        <v>2199</v>
      </c>
      <c r="B1105" s="7" t="str">
        <f>IFERROR(__xludf.DUMMYFUNCTION("IF(C1105=4,GOOGLETRANSLATE(A1105, ""en"",""fil""), """")"),"Bilang isang kandidato, inaasahan kong sasabihin sa iyo kung ano ang aking pangitain para sa pH; at kung paano ko pinaplano na matupad ito.- Mar Roxas
https://t.co/hhfdtcpimd")</f>
        <v>Bilang isang kandidato, inaasahan kong sasabihin sa iyo kung ano ang aking pangitain para sa pH; at kung paano ko pinaplano na matupad ito.- Mar Roxas
https://t.co/hhfdtcpimd</v>
      </c>
      <c r="C1105" s="2">
        <v>4.0</v>
      </c>
      <c r="D1105" s="10" t="s">
        <v>2200</v>
      </c>
      <c r="F1105" s="2">
        <v>0.0</v>
      </c>
      <c r="G1105" s="9"/>
    </row>
    <row r="1106">
      <c r="A1106" s="1" t="s">
        <v>2201</v>
      </c>
      <c r="B1106" s="7" t="str">
        <f>IFERROR(__xludf.DUMMYFUNCTION("IF(C1106=4,GOOGLETRANSLATE(A1106, ""en"",""fil""), """")"),"Isipin si Manny Pacquiao, Alma Moreno, debate ni Nancy Binay sa… https://t.co/vxycpz3rbb")</f>
        <v>Isipin si Manny Pacquiao, Alma Moreno, debate ni Nancy Binay sa… https://t.co/vxycpz3rbb</v>
      </c>
      <c r="C1106" s="2">
        <v>4.0</v>
      </c>
      <c r="D1106" s="10" t="s">
        <v>2202</v>
      </c>
      <c r="F1106" s="2">
        <v>0.0</v>
      </c>
      <c r="G1106" s="9"/>
    </row>
    <row r="1107">
      <c r="A1107" s="1" t="s">
        <v>2203</v>
      </c>
      <c r="B1107" s="7" t="str">
        <f>IFERROR(__xludf.DUMMYFUNCTION("IF(C1107=4,GOOGLETRANSLATE(A1107, ""en"",""fil""), """")"),"Ang Mar Roxas ay dumating sa planong ito. Mangyaring ibahagi ang impormasyon. Dunno kung totoo ito. Mga oras na desperado, desperadong mga hakbang sa tlg https://t.co/2S388T2VWY")</f>
        <v>Ang Mar Roxas ay dumating sa planong ito. Mangyaring ibahagi ang impormasyon. Dunno kung totoo ito. Mga oras na desperado, desperadong mga hakbang sa tlg https://t.co/2S388T2VWY</v>
      </c>
      <c r="C1107" s="2">
        <v>4.0</v>
      </c>
      <c r="D1107" s="10" t="s">
        <v>2204</v>
      </c>
      <c r="F1107" s="2">
        <v>1.0</v>
      </c>
      <c r="G1107" s="9"/>
    </row>
    <row r="1108">
      <c r="A1108" s="1" t="s">
        <v>2205</v>
      </c>
      <c r="B1108" s="7" t="str">
        <f>IFERROR(__xludf.DUMMYFUNCTION("IF(C1108=4,GOOGLETRANSLATE(A1108, ""en"",""fil""), """")"),"@mmarvindino sumasang -ayon na sabihin na kay teddy locsin na mukang sa ilalim ng payroll ni bin na tingnan ang mga post na may mga bagay na sobrang halata brad")</f>
        <v>@mmarvindino sumasang -ayon na sabihin na kay teddy locsin na mukang sa ilalim ng payroll ni bin na tingnan ang mga post na may mga bagay na sobrang halata brad</v>
      </c>
      <c r="C1108" s="2">
        <v>4.0</v>
      </c>
      <c r="D1108" s="10" t="s">
        <v>2206</v>
      </c>
      <c r="F1108" s="2">
        <v>0.0</v>
      </c>
      <c r="G1108" s="9"/>
    </row>
    <row r="1109">
      <c r="A1109" s="1" t="s">
        <v>2207</v>
      </c>
      <c r="B1109" s="7" t="str">
        <f>IFERROR(__xludf.DUMMYFUNCTION("IF(C1109=4,GOOGLETRANSLATE(A1109, ""en"",""fil""), """")"),"Ibinahagi ang Post: Pagdating sa VP Binay, nagpapanggap si Taberna na hindi makakita ng anumang katibayan (kahit na ang katibayan ay ... https://t.co/ph51ldddxb")</f>
        <v>Ibinahagi ang Post: Pagdating sa VP Binay, nagpapanggap si Taberna na hindi makakita ng anumang katibayan (kahit na ang katibayan ay ... https://t.co/ph51ldddxb</v>
      </c>
      <c r="C1109" s="2">
        <v>4.0</v>
      </c>
      <c r="D1109" s="10" t="s">
        <v>2208</v>
      </c>
      <c r="F1109" s="2">
        <v>0.0</v>
      </c>
      <c r="G1109" s="9"/>
    </row>
    <row r="1110">
      <c r="A1110" s="1" t="s">
        <v>2209</v>
      </c>
      <c r="B1110" s="7" t="str">
        <f>IFERROR(__xludf.DUMMYFUNCTION("IF(C1110=4,GOOGLETRANSLATE(A1110, ""en"",""fil""), """")"),"Ito ba ang taong nais mong maging pres.? https://t.co/h8pmwih3yt")</f>
        <v>Ito ba ang taong nais mong maging pres.? https://t.co/h8pmwih3yt</v>
      </c>
      <c r="C1110" s="2">
        <v>4.0</v>
      </c>
      <c r="D1110" s="3" t="s">
        <v>2210</v>
      </c>
      <c r="E1110" s="2">
        <v>2.0</v>
      </c>
      <c r="F1110" s="2">
        <v>1.0</v>
      </c>
      <c r="G1110" s="9"/>
    </row>
    <row r="1111">
      <c r="A1111" s="1" t="s">
        <v>2211</v>
      </c>
      <c r="B1111" s="7" t="str">
        <f>IFERROR(__xludf.DUMMYFUNCTION("IF(C1111=4,GOOGLETRANSLATE(A1111, ""en"",""fil""), """")"),"Ang bagay ay, tumayo si Davao para kay Duterte at hindi ginawa ito ni Capiz para kay Roxas.")</f>
        <v>Ang bagay ay, tumayo si Davao para kay Duterte at hindi ginawa ito ni Capiz para kay Roxas.</v>
      </c>
      <c r="C1111" s="2">
        <v>4.0</v>
      </c>
      <c r="D1111" s="10" t="s">
        <v>2212</v>
      </c>
      <c r="F1111" s="2">
        <v>0.0</v>
      </c>
      <c r="G1111" s="9"/>
    </row>
    <row r="1112">
      <c r="A1112" s="1" t="s">
        <v>2213</v>
      </c>
      <c r="B1112" s="7" t="str">
        <f>IFERROR(__xludf.DUMMYFUNCTION("IF(C1112=4,GOOGLETRANSLATE(A1112, ""en"",""fil""), """")"),"@cristinnthatsme @rapplerdotcom malinaw naman na hindi totoo? Ang mga tagasuporta ng Hello Binay ay alam kung paano oht O'Cmon! #Phvoteduterte")</f>
        <v>@cristinnthatsme @rapplerdotcom malinaw naman na hindi totoo? Ang mga tagasuporta ng Hello Binay ay alam kung paano oht O'Cmon! #Phvoteduterte</v>
      </c>
      <c r="C1112" s="2">
        <v>4.0</v>
      </c>
      <c r="D1112" s="10" t="s">
        <v>2214</v>
      </c>
      <c r="F1112" s="2">
        <v>0.0</v>
      </c>
      <c r="G1112" s="9"/>
    </row>
    <row r="1113">
      <c r="A1113" s="1" t="s">
        <v>2215</v>
      </c>
      <c r="B1113" s="7" t="str">
        <f>IFERROR(__xludf.DUMMYFUNCTION("IF(C1113=4,GOOGLETRANSLATE(A1113, ""en"",""fil""), """")"),"Mar Roxas para sa posisyon ng pangulo ?? @imdanielpadilla")</f>
        <v>Mar Roxas para sa posisyon ng pangulo ?? @imdanielpadilla</v>
      </c>
      <c r="C1113" s="2">
        <v>4.0</v>
      </c>
      <c r="D1113" s="10" t="s">
        <v>2216</v>
      </c>
      <c r="F1113" s="2">
        <v>0.0</v>
      </c>
      <c r="G1113" s="9"/>
    </row>
    <row r="1114">
      <c r="A1114" s="1" t="s">
        <v>2217</v>
      </c>
      <c r="B1114" s="7" t="str">
        <f>IFERROR(__xludf.DUMMYFUNCTION("IF(C1114=4,GOOGLETRANSLATE(A1114, ""en"",""fil""), """")"),"Ang #untvrepaso2015 CA ay tinanggal ang petisyon ni Junjun Binay laban sa Ombudsman Suspension Order [2-11-2015] [NY-A1680]")</f>
        <v>Ang #untvrepaso2015 CA ay tinanggal ang petisyon ni Junjun Binay laban sa Ombudsman Suspension Order [2-11-2015] [NY-A1680]</v>
      </c>
      <c r="C1114" s="2">
        <v>4.0</v>
      </c>
      <c r="D1114" s="10" t="s">
        <v>2218</v>
      </c>
      <c r="F1114" s="2">
        <v>0.0</v>
      </c>
      <c r="G1114" s="9"/>
    </row>
    <row r="1115">
      <c r="A1115" s="1" t="s">
        <v>2219</v>
      </c>
      <c r="B1115" s="7" t="str">
        <f>IFERROR(__xludf.DUMMYFUNCTION("IF(C1115=4,GOOGLETRANSLATE(A1115, ""en"",""fil""), """")"),"Ang pagtawag para sa pagkakaisa ay hindi kilos ng isang negosyante, subukang huminto sa halip. @Maroxas # #quitmarroxas #notolp")</f>
        <v>Ang pagtawag para sa pagkakaisa ay hindi kilos ng isang negosyante, subukang huminto sa halip. @Maroxas # #quitmarroxas #notolp</v>
      </c>
      <c r="C1115" s="2">
        <v>4.0</v>
      </c>
      <c r="D1115" s="10" t="s">
        <v>2220</v>
      </c>
      <c r="F1115" s="2">
        <v>1.0</v>
      </c>
      <c r="G1115" s="9"/>
    </row>
    <row r="1116">
      <c r="A1116" s="1" t="s">
        <v>2221</v>
      </c>
      <c r="B1116" s="7" t="str">
        <f>IFERROR(__xludf.DUMMYFUNCTION("IF(C1116=4,GOOGLETRANSLATE(A1116, ""en"",""fil""), """")"),"Ang Cebu City Mayor Mike Rama ay kumuha ng selfie kasama ang VP Binay at ex-senator/Ngayon Toledo Mayor Sonny Osmena ... https://t.co/qiqw1ankhc")</f>
        <v>Ang Cebu City Mayor Mike Rama ay kumuha ng selfie kasama ang VP Binay at ex-senator/Ngayon Toledo Mayor Sonny Osmena ... https://t.co/qiqw1ankhc</v>
      </c>
      <c r="C1116" s="2">
        <v>4.0</v>
      </c>
      <c r="D1116" s="10" t="s">
        <v>2222</v>
      </c>
      <c r="F1116" s="2">
        <v>0.0</v>
      </c>
      <c r="G1116" s="9"/>
    </row>
    <row r="1117">
      <c r="A1117" s="1" t="s">
        <v>2223</v>
      </c>
      <c r="B1117" s="7" t="str">
        <f>IFERROR(__xludf.DUMMYFUNCTION("IF(C1117=4,GOOGLETRANSLATE(A1117, ""en"",""fil""), """")"),"Hindi maaaring gawin ni Poe ang isang Mar Roxas. Hindi siya maaaring magsakripisyo para sa kapakanan ng bansa. Sa gayon, siya ay pare -pareho: #Sarilibagobayan")</f>
        <v>Hindi maaaring gawin ni Poe ang isang Mar Roxas. Hindi siya maaaring magsakripisyo para sa kapakanan ng bansa. Sa gayon, siya ay pare -pareho: #Sarilibagobayan</v>
      </c>
      <c r="C1117" s="2">
        <v>4.0</v>
      </c>
      <c r="D1117" s="10" t="s">
        <v>2224</v>
      </c>
      <c r="F1117" s="2">
        <v>0.0</v>
      </c>
      <c r="G1117" s="9"/>
    </row>
    <row r="1118">
      <c r="A1118" s="1" t="s">
        <v>2225</v>
      </c>
      <c r="B1118" s="7" t="str">
        <f>IFERROR(__xludf.DUMMYFUNCTION("IF(C1118=4,GOOGLETRANSLATE(A1118, ""en"",""fil""), """")"),"RT @Suigeneris_05: Si Daniel Padilla ay inendorso ang Mar Roxas ???")</f>
        <v>RT @Suigeneris_05: Si Daniel Padilla ay inendorso ang Mar Roxas ???</v>
      </c>
      <c r="C1118" s="2">
        <v>4.0</v>
      </c>
      <c r="D1118" s="10" t="s">
        <v>2226</v>
      </c>
      <c r="G1118" s="9"/>
    </row>
    <row r="1119">
      <c r="A1119" s="1" t="s">
        <v>2227</v>
      </c>
      <c r="B1119" s="7" t="str">
        <f>IFERROR(__xludf.DUMMYFUNCTION("IF(C1119=4,GOOGLETRANSLATE(A1119, ""en"",""fil""), """")"),"Walang yugto dito sa BGY 9, Balayan, kaya si Binay na nakatayo sa mga upuan upang magbigay ng pagsasalita. #Phvote https://t.co/fq0bufiafg")</f>
        <v>Walang yugto dito sa BGY 9, Balayan, kaya si Binay na nakatayo sa mga upuan upang magbigay ng pagsasalita. #Phvote https://t.co/fq0bufiafg</v>
      </c>
      <c r="C1119" s="2">
        <v>4.0</v>
      </c>
      <c r="D1119" s="10" t="s">
        <v>2228</v>
      </c>
      <c r="F1119" s="2">
        <v>0.0</v>
      </c>
      <c r="G1119" s="9"/>
    </row>
    <row r="1120">
      <c r="A1120" s="1" t="s">
        <v>2229</v>
      </c>
      <c r="B1120" s="7" t="str">
        <f>IFERROR(__xludf.DUMMYFUNCTION("IF(C1120=4,GOOGLETRANSLATE(A1120, ""en"",""fil""), """")"),"Ang isang boto para kay Mark Lapid ay mabibilang para sa Mar Roxas?
Mula kay Steph Lim
ipinasa ng aking CM8:
Patrice Ni, Nag VCM ... https://t.co/BMOD7RP6S0")</f>
        <v>Ang isang boto para kay Mark Lapid ay mabibilang para sa Mar Roxas?
Mula kay Steph Lim
ipinasa ng aking CM8:
Patrice Ni, Nag VCM ... https://t.co/BMOD7RP6S0</v>
      </c>
      <c r="C1120" s="2">
        <v>4.0</v>
      </c>
      <c r="D1120" s="10" t="s">
        <v>2230</v>
      </c>
      <c r="F1120" s="2">
        <v>0.0</v>
      </c>
      <c r="G1120" s="9"/>
    </row>
    <row r="1121">
      <c r="A1121" s="1" t="s">
        <v>2231</v>
      </c>
      <c r="B1121" s="7" t="str">
        <f>IFERROR(__xludf.DUMMYFUNCTION("IF(C1121=4,GOOGLETRANSLATE(A1121, ""en"",""fil""), """")"),"RT @Interaksyon: #BilangPilipino Binay: Hindi totoo na hindi ako sumasagot sa mga paratang. Nagsumite ako ng isang sinumpaang affidavit para sa aking panig.")</f>
        <v>RT @Interaksyon: #BilangPilipino Binay: Hindi totoo na hindi ako sumasagot sa mga paratang. Nagsumite ako ng isang sinumpaang affidavit para sa aking panig.</v>
      </c>
      <c r="C1121" s="2">
        <v>4.0</v>
      </c>
      <c r="D1121" s="10" t="s">
        <v>2232</v>
      </c>
      <c r="F1121" s="2">
        <v>0.0</v>
      </c>
      <c r="G1121" s="9"/>
    </row>
    <row r="1122">
      <c r="A1122" s="1" t="s">
        <v>2233</v>
      </c>
      <c r="B1122" s="7" t="str">
        <f>IFERROR(__xludf.DUMMYFUNCTION("IF(C1122=4,GOOGLETRANSLATE(A1122, ""en"",""fil""), """")"),"Protektahan ang demokrasya ng pH. Hindi sa diktadura! Hindi sa batas martial! Iboto Mar Roxas sa Leni Robredo!")</f>
        <v>Protektahan ang demokrasya ng pH. Hindi sa diktadura! Hindi sa batas martial! Iboto Mar Roxas sa Leni Robredo!</v>
      </c>
      <c r="C1122" s="2">
        <v>4.0</v>
      </c>
      <c r="D1122" s="10" t="s">
        <v>2234</v>
      </c>
      <c r="F1122" s="2">
        <v>0.0</v>
      </c>
      <c r="G1122" s="9"/>
    </row>
    <row r="1123">
      <c r="A1123" s="1" t="s">
        <v>2235</v>
      </c>
      <c r="B1123" s="7" t="str">
        <f>IFERROR(__xludf.DUMMYFUNCTION("IF(C1123=4,GOOGLETRANSLATE(A1123, ""en"",""fil""), """")"),"Handa akong sundin sina Duterte, Roxas, o Poe.
Ngunit ang puso ko ay palaging sasabihin Miriam.")</f>
        <v>Handa akong sundin sina Duterte, Roxas, o Poe.
Ngunit ang puso ko ay palaging sasabihin Miriam.</v>
      </c>
      <c r="C1123" s="2">
        <v>4.0</v>
      </c>
      <c r="D1123" s="10" t="s">
        <v>2236</v>
      </c>
      <c r="F1123" s="2">
        <v>0.0</v>
      </c>
      <c r="G1123" s="9"/>
    </row>
    <row r="1124">
      <c r="A1124" s="1" t="s">
        <v>2237</v>
      </c>
      <c r="B1124" s="7" t="str">
        <f>IFERROR(__xludf.DUMMYFUNCTION("IF(C1124=4,GOOGLETRANSLATE(A1124, ""en"",""fil""), """")"),"Tiniyak ni Binay na mas mataas na bayad para sa mga guro ng govt https://t.co/szftzff1qn #manila #news #asia")</f>
        <v>Tiniyak ni Binay na mas mataas na bayad para sa mga guro ng govt https://t.co/szftzff1qn #manila #news #asia</v>
      </c>
      <c r="C1124" s="2">
        <v>4.0</v>
      </c>
      <c r="D1124" s="10" t="s">
        <v>2238</v>
      </c>
      <c r="F1124" s="2">
        <v>0.0</v>
      </c>
      <c r="G1124" s="9"/>
    </row>
    <row r="1125">
      <c r="A1125" s="1" t="s">
        <v>2239</v>
      </c>
      <c r="B1125" s="7" t="str">
        <f>IFERROR(__xludf.DUMMYFUNCTION("IF(C1125=4,GOOGLETRANSLATE(A1125, ""en"",""fil""), """")"),"Ang Roxas, Binay at Poe ay naghahagupit ng $$$$ upang pondohan ang kanilang mga ad sa TV at pag -endorso. Ano pa kung nasa panahon na tayo ng kampanya.")</f>
        <v>Ang Roxas, Binay at Poe ay naghahagupit ng $$$$ upang pondohan ang kanilang mga ad sa TV at pag -endorso. Ano pa kung nasa panahon na tayo ng kampanya.</v>
      </c>
      <c r="C1125" s="2">
        <v>4.0</v>
      </c>
      <c r="D1125" s="10" t="s">
        <v>2240</v>
      </c>
      <c r="F1125" s="2">
        <v>0.0</v>
      </c>
      <c r="G1125" s="9"/>
    </row>
    <row r="1126">
      <c r="A1126" s="1" t="s">
        <v>2241</v>
      </c>
      <c r="B1126" s="7" t="str">
        <f>IFERROR(__xludf.DUMMYFUNCTION("IF(C1126=4,GOOGLETRANSLATE(A1126, ""en"",""fil""), """")"),"Duterte hanggang sa wakas walang panghihinayang https://t.co/azvf6mjpxo")</f>
        <v>Duterte hanggang sa wakas walang panghihinayang https://t.co/azvf6mjpxo</v>
      </c>
      <c r="C1126" s="2">
        <v>4.0</v>
      </c>
      <c r="D1126" s="10" t="s">
        <v>2242</v>
      </c>
      <c r="F1126" s="2">
        <v>0.0</v>
      </c>
      <c r="G1126" s="9"/>
    </row>
    <row r="1127">
      <c r="A1127" s="1" t="s">
        <v>2243</v>
      </c>
      <c r="B1127" s="7" t="str">
        <f>IFERROR(__xludf.DUMMYFUNCTION("IF(C1127=4,GOOGLETRANSLATE(A1127, ""en"",""fil""), """")"),"RT @CALISTACEGUERA: Ang komersyal na iyon ng binay na magpakailanman ay nakakainis sa akin.")</f>
        <v>RT @CALISTACEGUERA: Ang komersyal na iyon ng binay na magpakailanman ay nakakainis sa akin.</v>
      </c>
      <c r="C1127" s="2">
        <v>4.0</v>
      </c>
      <c r="D1127" s="10" t="s">
        <v>2244</v>
      </c>
      <c r="F1127" s="2">
        <v>0.0</v>
      </c>
      <c r="G1127" s="9"/>
    </row>
    <row r="1128">
      <c r="A1128" s="1" t="s">
        <v>2245</v>
      </c>
      <c r="B1128" s="7" t="str">
        <f>IFERROR(__xludf.DUMMYFUNCTION("IF(C1128=4,GOOGLETRANSLATE(A1128, ""en"",""fil""), """")"),"VP Binay: Ang Senate Blue Ribbon Committee ay walang balak na bigyan siya ng oras, at avenue para sa katotohanan. Nakalulungkot na binay ad: kasinungalingan. #Politicsph")</f>
        <v>VP Binay: Ang Senate Blue Ribbon Committee ay walang balak na bigyan siya ng oras, at avenue para sa katotohanan. Nakalulungkot na binay ad: kasinungalingan. #Politicsph</v>
      </c>
      <c r="C1128" s="2">
        <v>4.0</v>
      </c>
      <c r="D1128" s="10" t="s">
        <v>2246</v>
      </c>
      <c r="F1128" s="2">
        <v>1.0</v>
      </c>
      <c r="G1128" s="9"/>
    </row>
    <row r="1129">
      <c r="A1129" s="1" t="s">
        <v>2247</v>
      </c>
      <c r="B1129" s="7" t="str">
        <f>IFERROR(__xludf.DUMMYFUNCTION("IF(C1129=4,GOOGLETRANSLATE(A1129, ""en"",""fil""), """")"),"Si Duterte -well na mahal, ay tututuon sa paglaban sa droga, krimen, at katiwalian. Kahanga -hangang Ang Davao &amp; amp; 911.
Roxas -annoying ngunit mabuti para sa ekonomiya.")</f>
        <v>Si Duterte -well na mahal, ay tututuon sa paglaban sa droga, krimen, at katiwalian. Kahanga -hangang Ang Davao &amp; amp; 911.
Roxas -annoying ngunit mabuti para sa ekonomiya.</v>
      </c>
      <c r="C1129" s="2">
        <v>4.0</v>
      </c>
      <c r="D1129" s="10" t="s">
        <v>2248</v>
      </c>
      <c r="F1129" s="2">
        <v>0.0</v>
      </c>
      <c r="G1129" s="9"/>
    </row>
    <row r="1130">
      <c r="A1130" s="1" t="s">
        <v>2249</v>
      </c>
      <c r="B1130" s="7" t="str">
        <f>IFERROR(__xludf.DUMMYFUNCTION("IF(C1130=4,GOOGLETRANSLATE(A1130, ""en"",""fil""), """")"),"Inangkin ni Abigail Binay si Peña Shut Down District Office sa City Hall https://t.co/3tei5etzdz")</f>
        <v>Inangkin ni Abigail Binay si Peña Shut Down District Office sa City Hall https://t.co/3tei5etzdz</v>
      </c>
      <c r="C1130" s="2">
        <v>4.0</v>
      </c>
      <c r="D1130" s="10" t="s">
        <v>2250</v>
      </c>
      <c r="F1130" s="2">
        <v>0.0</v>
      </c>
      <c r="G1130" s="9"/>
    </row>
    <row r="1131">
      <c r="A1131" s="1" t="s">
        <v>2251</v>
      </c>
      <c r="B1131" s="7" t="str">
        <f>IFERROR(__xludf.DUMMYFUNCTION("IF(C1131=4,GOOGLETRANSLATE(A1131, ""en"",""fil""), """")"),"Romualdez pinsan na sumusuporta sa Binay noong 2016? https://t.co/63ruxaqfi4 #phvote https://t.co/lblhoufwat")</f>
        <v>Romualdez pinsan na sumusuporta sa Binay noong 2016? https://t.co/63ruxaqfi4 #phvote https://t.co/lblhoufwat</v>
      </c>
      <c r="C1131" s="2">
        <v>4.0</v>
      </c>
      <c r="D1131" s="10" t="s">
        <v>2252</v>
      </c>
      <c r="F1131" s="2">
        <v>0.0</v>
      </c>
      <c r="G1131" s="9"/>
    </row>
    <row r="1132">
      <c r="A1132" s="1" t="s">
        <v>2253</v>
      </c>
      <c r="B1132" s="7" t="str">
        <f>IFERROR(__xludf.DUMMYFUNCTION("IF(C1132=4,GOOGLETRANSLATE(A1132, ""en"",""fil""), """")"),"Kamusta? Tumatakbo si Binay para sa Pangulo! Hindi ka makakakuha ng mas mababa kaysa sa na! https://t.co/zhu4zsav5i")</f>
        <v>Kamusta? Tumatakbo si Binay para sa Pangulo! Hindi ka makakakuha ng mas mababa kaysa sa na! https://t.co/zhu4zsav5i</v>
      </c>
      <c r="C1132" s="2">
        <v>4.0</v>
      </c>
      <c r="D1132" s="10" t="s">
        <v>2254</v>
      </c>
      <c r="F1132" s="2">
        <v>1.0</v>
      </c>
      <c r="G1132" s="9"/>
    </row>
    <row r="1133">
      <c r="A1133" s="1" t="s">
        <v>2255</v>
      </c>
      <c r="B1133" s="7" t="str">
        <f>IFERROR(__xludf.DUMMYFUNCTION("IF(C1133=4,GOOGLETRANSLATE(A1133, ""en"",""fil""), """")"),"Walang alinlangan na ang @maroxas ay maaaring gumawa ng higit pa. Magpahintulot tayo sa daan para mapatunayan niya ito. #Marroxas2016 ?????? https://t.co/4czawybwdo")</f>
        <v>Walang alinlangan na ang @maroxas ay maaaring gumawa ng higit pa. Magpahintulot tayo sa daan para mapatunayan niya ito. #Marroxas2016 ?????? https://t.co/4czawybwdo</v>
      </c>
      <c r="C1133" s="2">
        <v>4.0</v>
      </c>
      <c r="D1133" s="10" t="s">
        <v>2256</v>
      </c>
      <c r="F1133" s="2">
        <v>0.0</v>
      </c>
      <c r="G1133" s="9"/>
    </row>
    <row r="1134">
      <c r="A1134" s="1" t="s">
        <v>2257</v>
      </c>
      <c r="B1134" s="7" t="str">
        <f>IFERROR(__xludf.DUMMYFUNCTION("IF(C1134=4,GOOGLETRANSLATE(A1134, ""en"",""fil""), """")"),"Ang pinaka -kinamumuhian na mga tao sa 2016.
Mar, P-Noy, Trillanes, Korina, Poe, Binay, MTRCB People, Comelec People.
 #Lunetadutertecayetano")</f>
        <v>Ang pinaka -kinamumuhian na mga tao sa 2016.
Mar, P-Noy, Trillanes, Korina, Poe, Binay, MTRCB People, Comelec People.
 #Lunetadutertecayetano</v>
      </c>
      <c r="C1134" s="2">
        <v>4.0</v>
      </c>
      <c r="D1134" s="10" t="s">
        <v>2258</v>
      </c>
      <c r="F1134" s="2">
        <v>1.0</v>
      </c>
      <c r="G1134" s="9"/>
    </row>
    <row r="1135">
      <c r="A1135" s="1" t="s">
        <v>2259</v>
      </c>
      <c r="B1135" s="7" t="str">
        <f>IFERROR(__xludf.DUMMYFUNCTION("IF(C1135=4,GOOGLETRANSLATE(A1135, ""en"",""fil""), """")"),"RT @ABSCBNNEWS: Binay, Grace, Mar Top TV Ad Spenders noong 2015: Nielsen https://t.co/ggx024ltvq #Halalan2016 https://t.co/yscycszrvp")</f>
        <v>RT @ABSCBNNEWS: Binay, Grace, Mar Top TV Ad Spenders noong 2015: Nielsen https://t.co/ggx024ltvq #Halalan2016 https://t.co/yscycszrvp</v>
      </c>
      <c r="C1135" s="2">
        <v>4.0</v>
      </c>
      <c r="D1135" s="10" t="s">
        <v>2260</v>
      </c>
      <c r="F1135" s="2">
        <v>0.0</v>
      </c>
      <c r="G1135" s="9"/>
    </row>
    <row r="1136">
      <c r="A1136" s="1" t="s">
        <v>2261</v>
      </c>
      <c r="B1136" s="7" t="str">
        <f>IFERROR(__xludf.DUMMYFUNCTION("IF(C1136=4,GOOGLETRANSLATE(A1136, ""en"",""fil""), """")"),"Si Miriam o Duterte, ang parehong mga mahusay na pagpipilian. Hangga't ito ay hindi ito binay, poe o roxas. Maaari mo bang i -quit ang ranting sa FB.")</f>
        <v>Si Miriam o Duterte, ang parehong mga mahusay na pagpipilian. Hangga't ito ay hindi ito binay, poe o roxas. Maaari mo bang i -quit ang ranting sa FB.</v>
      </c>
      <c r="C1136" s="2">
        <v>4.0</v>
      </c>
      <c r="D1136" s="10" t="s">
        <v>2262</v>
      </c>
      <c r="F1136" s="2">
        <v>0.0</v>
      </c>
      <c r="G1136" s="9"/>
    </row>
    <row r="1137">
      <c r="A1137" s="1" t="s">
        <v>2263</v>
      </c>
      <c r="B1137" s="7" t="str">
        <f>IFERROR(__xludf.DUMMYFUNCTION("IF(C1137=4,GOOGLETRANSLATE(A1137, ""en"",""fil""), """")"),"Ang Mayor Mayor Binay ay tinanggal, ipinagbabawal mula sa pampublikong tanggapan https://t.co/zpacum7dbf | @meltlopez sa pamamagitan ng @bworldph")</f>
        <v>Ang Mayor Mayor Binay ay tinanggal, ipinagbabawal mula sa pampublikong tanggapan https://t.co/zpacum7dbf | @meltlopez sa pamamagitan ng @bworldph</v>
      </c>
      <c r="C1137" s="2">
        <v>4.0</v>
      </c>
      <c r="D1137" s="10" t="s">
        <v>2264</v>
      </c>
      <c r="F1137" s="2">
        <v>0.0</v>
      </c>
      <c r="G1137" s="9"/>
    </row>
    <row r="1138">
      <c r="A1138" s="1" t="s">
        <v>2265</v>
      </c>
      <c r="B1138" s="7" t="str">
        <f>IFERROR(__xludf.DUMMYFUNCTION("IF(C1138=4,GOOGLETRANSLATE(A1138, ""en"",""fil""), """")"),"Binay Camp Insinuates Drug Test ay maaaring magbigay ng iba pang mga problema sa taya https://t.co/tbxg1mtf8d @vpjojobinay https://t.co/2s6p2czuqr")</f>
        <v>Binay Camp Insinuates Drug Test ay maaaring magbigay ng iba pang mga problema sa taya https://t.co/tbxg1mtf8d @vpjojobinay https://t.co/2s6p2czuqr</v>
      </c>
      <c r="C1138" s="2">
        <v>4.0</v>
      </c>
      <c r="D1138" s="10" t="s">
        <v>2266</v>
      </c>
      <c r="F1138" s="2">
        <v>0.0</v>
      </c>
      <c r="G1138" s="9"/>
    </row>
    <row r="1139">
      <c r="A1139" s="1" t="s">
        <v>2267</v>
      </c>
      <c r="B1139" s="7" t="str">
        <f>IFERROR(__xludf.DUMMYFUNCTION("IF(C1139=4,GOOGLETRANSLATE(A1139, ""en"",""fil""), """")"),"Rt ""@potrph: binay: hindi ako top tv ad spender - https://t.co/ymrwmzfhgc
Iyon ang iyong pera sa buwis, ninakaw ang pera ng buwis. """)</f>
        <v>Rt "@potrph: binay: hindi ako top tv ad spender - https://t.co/ymrwmzfhgc
Iyon ang iyong pera sa buwis, ninakaw ang pera ng buwis. "</v>
      </c>
      <c r="C1139" s="2">
        <v>4.0</v>
      </c>
      <c r="D1139" s="10" t="s">
        <v>2268</v>
      </c>
      <c r="F1139" s="2">
        <v>0.0</v>
      </c>
      <c r="G1139" s="9"/>
    </row>
    <row r="1140">
      <c r="A1140" s="1" t="s">
        <v>2269</v>
      </c>
      <c r="B1140" s="7" t="str">
        <f>IFERROR(__xludf.DUMMYFUNCTION("IF(C1140=4,GOOGLETRANSLATE(A1140, ""en"",""fil""), """")"),"Hindi Binay o Duterte para sigurado https://t.co/guwkqvr3bd")</f>
        <v>Hindi Binay o Duterte para sigurado https://t.co/guwkqvr3bd</v>
      </c>
      <c r="C1140" s="2">
        <v>4.0</v>
      </c>
      <c r="D1140" s="10" t="s">
        <v>2270</v>
      </c>
      <c r="F1140" s="2">
        <v>0.0</v>
      </c>
      <c r="G1140" s="9"/>
    </row>
    <row r="1141">
      <c r="A1141" s="1" t="s">
        <v>2271</v>
      </c>
      <c r="B1141" s="7" t="str">
        <f>IFERROR(__xludf.DUMMYFUNCTION("IF(C1141=4,GOOGLETRANSLATE(A1141, ""en"",""fil""), """")"),"Alinman sa isa sa mga lalaki mula sa matrix, isang ninja, o binay sa dilim")</f>
        <v>Alinman sa isa sa mga lalaki mula sa matrix, isang ninja, o binay sa dilim</v>
      </c>
      <c r="C1141" s="2">
        <v>4.0</v>
      </c>
      <c r="D1141" s="10" t="s">
        <v>2272</v>
      </c>
      <c r="F1141" s="2">
        <v>1.0</v>
      </c>
      <c r="G1141" s="9"/>
    </row>
    <row r="1142">
      <c r="A1142" s="1" t="s">
        <v>2273</v>
      </c>
      <c r="B1142" s="7" t="str">
        <f>IFERROR(__xludf.DUMMYFUNCTION("IF(C1142=4,GOOGLETRANSLATE(A1142, ""en"",""fil""), """")"),"Nagbabanta si Binay ng mga kaaway gamit ang 4PS para sa politika https://t.co/xug8xvbxvl | @Mjcayabyabinq #voteph2016 https://t.co/IPSKXYBBOP")</f>
        <v>Nagbabanta si Binay ng mga kaaway gamit ang 4PS para sa politika https://t.co/xug8xvbxvl | @Mjcayabyabinq #voteph2016 https://t.co/IPSKXYBBOP</v>
      </c>
      <c r="C1142" s="2">
        <v>4.0</v>
      </c>
      <c r="D1142" s="10" t="s">
        <v>2274</v>
      </c>
      <c r="F1142" s="2">
        <v>0.0</v>
      </c>
      <c r="G1142" s="9"/>
    </row>
    <row r="1143">
      <c r="A1143" s="1" t="s">
        <v>2275</v>
      </c>
      <c r="B1143" s="7" t="str">
        <f>IFERROR(__xludf.DUMMYFUNCTION("IF(C1143=4,GOOGLETRANSLATE(A1143, ""en"",""fil""), """")"),"@Dyyyllan man..hindi nila sinasabi ang ilang mga bagay tungkol sa binay na hindi totoo. Ang mga sumpain na alingawngaw.")</f>
        <v>@Dyyyllan man..hindi nila sinasabi ang ilang mga bagay tungkol sa binay na hindi totoo. Ang mga sumpain na alingawngaw.</v>
      </c>
      <c r="C1143" s="2">
        <v>4.0</v>
      </c>
      <c r="D1143" s="10" t="s">
        <v>2276</v>
      </c>
      <c r="F1143" s="2">
        <v>0.0</v>
      </c>
      <c r="G1143" s="9"/>
    </row>
    <row r="1144">
      <c r="A1144" s="1" t="s">
        <v>2277</v>
      </c>
      <c r="B1144" s="7" t="str">
        <f>IFERROR(__xludf.DUMMYFUNCTION("IF(C1144=4,GOOGLETRANSLATE(A1144, ""en"",""fil""), """")"),"Sa lahat ng mga pahayag ng Pangulo tungkol sa #tanimbala, na nabigo ang Bigtime ng Mar Roxas.")</f>
        <v>Sa lahat ng mga pahayag ng Pangulo tungkol sa #tanimbala, na nabigo ang Bigtime ng Mar Roxas.</v>
      </c>
      <c r="C1144" s="2">
        <v>4.0</v>
      </c>
      <c r="D1144" s="10" t="s">
        <v>2278</v>
      </c>
      <c r="F1144" s="2">
        <v>1.0</v>
      </c>
      <c r="G1144" s="9"/>
    </row>
    <row r="1145">
      <c r="A1145" s="1" t="s">
        <v>2279</v>
      </c>
      <c r="B1145" s="7" t="str">
        <f>IFERROR(__xludf.DUMMYFUNCTION("IF(C1145=4,GOOGLETRANSLATE(A1145, ""en"",""fil""), """")"),"Hindi maiwasang ihambing si Robredo kay Poe; Tanging ang mas handa at mahusay na binubuo ni Poe. #PilipinasDebates2016")</f>
        <v>Hindi maiwasang ihambing si Robredo kay Poe; Tanging ang mas handa at mahusay na binubuo ni Poe. #PilipinasDebates2016</v>
      </c>
      <c r="C1145" s="2">
        <v>4.0</v>
      </c>
      <c r="D1145" s="10" t="s">
        <v>2280</v>
      </c>
      <c r="F1145" s="2">
        <v>0.0</v>
      </c>
      <c r="G1145" s="9"/>
    </row>
    <row r="1146">
      <c r="A1146" s="1" t="s">
        <v>2281</v>
      </c>
      <c r="B1146" s="7" t="str">
        <f>IFERROR(__xludf.DUMMYFUNCTION("IF(C1146=4,GOOGLETRANSLATE(A1146, ""en"",""fil""), """")"),"'Ibigay mo, mar, kung niloloko mo ay sisirain mo ang bansang ito' - isang bukas na liham kay Mar Roxas https://t.co/cgl5lnkhoe")</f>
        <v>'Ibigay mo, mar, kung niloloko mo ay sisirain mo ang bansang ito' - isang bukas na liham kay Mar Roxas https://t.co/cgl5lnkhoe</v>
      </c>
      <c r="C1146" s="2">
        <v>4.0</v>
      </c>
      <c r="D1146" s="10" t="s">
        <v>2282</v>
      </c>
      <c r="F1146" s="2">
        <v>1.0</v>
      </c>
      <c r="G1146" s="9"/>
    </row>
    <row r="1147">
      <c r="A1147" s="1" t="s">
        <v>2283</v>
      </c>
      <c r="B1147" s="7" t="str">
        <f>IFERROR(__xludf.DUMMYFUNCTION("IF(C1147=4,GOOGLETRANSLATE(A1147, ""en"",""fil""), """")"),"Bakit ang Binay, Poe, Roxas, Santiago Snub #theleaderiwant Forum? - Mga botante ... https://t.co/6uozhvzy5v #quezon #news")</f>
        <v>Bakit ang Binay, Poe, Roxas, Santiago Snub #theleaderiwant Forum? - Mga botante ... https://t.co/6uozhvzy5v #quezon #news</v>
      </c>
      <c r="C1147" s="2">
        <v>4.0</v>
      </c>
      <c r="D1147" s="10" t="s">
        <v>2284</v>
      </c>
      <c r="F1147" s="2">
        <v>0.0</v>
      </c>
      <c r="G1147" s="9"/>
    </row>
    <row r="1148">
      <c r="A1148" s="1" t="s">
        <v>2285</v>
      </c>
      <c r="B1148" s="7" t="str">
        <f>IFERROR(__xludf.DUMMYFUNCTION("IF(C1148=4,GOOGLETRANSLATE(A1148, ""en"",""fil""), """")"),"Ang LP BET para sa 2016, Mar Roxas, ay bumisita sa Romblon Island, Romblon kahapon para sa #biniray2016 https://t.co/yvgfdeom88")</f>
        <v>Ang LP BET para sa 2016, Mar Roxas, ay bumisita sa Romblon Island, Romblon kahapon para sa #biniray2016 https://t.co/yvgfdeom88</v>
      </c>
      <c r="C1148" s="2">
        <v>4.0</v>
      </c>
      <c r="D1148" s="10" t="s">
        <v>2286</v>
      </c>
      <c r="F1148" s="2">
        <v>0.0</v>
      </c>
      <c r="G1148" s="9"/>
    </row>
    <row r="1149">
      <c r="A1149" s="1" t="s">
        <v>2287</v>
      </c>
      <c r="B1149" s="7" t="str">
        <f>IFERROR(__xludf.DUMMYFUNCTION("IF(C1149=4,GOOGLETRANSLATE(A1149, ""en"",""fil""), """")"),"RT @hadji_addu: Ang isa ay hindi dapat maging isang matalas na siyentipikong pampulitika upang mahulaan ang ganap na tiyak na pagkawala ng Mar Roxas sa 2016 halalan.Ang Sta ...")</f>
        <v>RT @hadji_addu: Ang isa ay hindi dapat maging isang matalas na siyentipikong pampulitika upang mahulaan ang ganap na tiyak na pagkawala ng Mar Roxas sa 2016 halalan.Ang Sta ...</v>
      </c>
      <c r="C1149" s="2">
        <v>4.0</v>
      </c>
      <c r="D1149" s="10" t="s">
        <v>2288</v>
      </c>
      <c r="F1149" s="2">
        <v>0.0</v>
      </c>
      <c r="G1149" s="9"/>
    </row>
    <row r="1150">
      <c r="A1150" s="1" t="s">
        <v>2289</v>
      </c>
      <c r="B1150" s="7" t="str">
        <f>IFERROR(__xludf.DUMMYFUNCTION("IF(C1150=4,GOOGLETRANSLATE(A1150, ""en"",""fil""), """")"),"RT @MGVTRB: Hindi ako nagsisisi na binago ko ang aking isip tungkol kay Grace Poe, na ibinigay ang mga bagay na natuklasan ko kamakailan tungkol sa kanya.")</f>
        <v>RT @MGVTRB: Hindi ako nagsisisi na binago ko ang aking isip tungkol kay Grace Poe, na ibinigay ang mga bagay na natuklasan ko kamakailan tungkol sa kanya.</v>
      </c>
      <c r="C1150" s="2">
        <v>4.0</v>
      </c>
      <c r="D1150" s="10" t="s">
        <v>2290</v>
      </c>
      <c r="F1150" s="2">
        <v>1.0</v>
      </c>
      <c r="G1150" s="9"/>
    </row>
    <row r="1151">
      <c r="A1151" s="1" t="s">
        <v>2291</v>
      </c>
      <c r="B1151" s="7" t="str">
        <f>IFERROR(__xludf.DUMMYFUNCTION("IF(C1151=4,GOOGLETRANSLATE(A1151, ""en"",""fil""), """")"),"Upang maiwasan ang pag -troll, kailangan kong i -bash ang ad ng kampanya sa Mar Roxas bago pag -atake sa VP Jojo Binay's &amp; amp; Mga ad ni Grace Poe. ????????? ??")</f>
        <v>Upang maiwasan ang pag -troll, kailangan kong i -bash ang ad ng kampanya sa Mar Roxas bago pag -atake sa VP Jojo Binay's &amp; amp; Mga ad ni Grace Poe. ????????? ??</v>
      </c>
      <c r="C1151" s="2">
        <v>4.0</v>
      </c>
      <c r="D1151" s="10" t="s">
        <v>2292</v>
      </c>
      <c r="F1151" s="2">
        <v>1.0</v>
      </c>
      <c r="G1151" s="9"/>
    </row>
    <row r="1152">
      <c r="A1152" s="1" t="s">
        <v>2293</v>
      </c>
      <c r="B1152" s="7" t="str">
        <f>IFERROR(__xludf.DUMMYFUNCTION("IF(C1152=4,GOOGLETRANSLATE(A1152, ""en"",""fil""), """")"),"Sinisisi mo sina Aldub, Lizquen at Jadine para sa nawawalang katanyagan ni Kathniel kapag ito ay talagang Mar Roxas na nagdadala ng kanilang pagbagsak")</f>
        <v>Sinisisi mo sina Aldub, Lizquen at Jadine para sa nawawalang katanyagan ni Kathniel kapag ito ay talagang Mar Roxas na nagdadala ng kanilang pagbagsak</v>
      </c>
      <c r="C1152" s="2">
        <v>4.0</v>
      </c>
      <c r="D1152" s="10" t="s">
        <v>2294</v>
      </c>
      <c r="F1152" s="2">
        <v>0.0</v>
      </c>
      <c r="G1152" s="9"/>
    </row>
    <row r="1153">
      <c r="A1153" s="1" t="s">
        <v>2295</v>
      </c>
      <c r="B1153" s="7" t="str">
        <f>IFERROR(__xludf.DUMMYFUNCTION("IF(C1153=4,GOOGLETRANSLATE(A1153, ""en"",""fil""), """")"),"Roxas sa Laglag-Bala: Ang Bullet Carrier ay Kailangang Magsagawa ng Responsibilidad https://t.co/4tjpqhibap @maroxas https://t.co/xyncrejo2h")</f>
        <v>Roxas sa Laglag-Bala: Ang Bullet Carrier ay Kailangang Magsagawa ng Responsibilidad https://t.co/4tjpqhibap @maroxas https://t.co/xyncrejo2h</v>
      </c>
      <c r="C1153" s="2">
        <v>4.0</v>
      </c>
      <c r="D1153" s="10" t="s">
        <v>2296</v>
      </c>
      <c r="F1153" s="2">
        <v>0.0</v>
      </c>
      <c r="G1153" s="9"/>
    </row>
    <row r="1154">
      <c r="A1154" s="1" t="s">
        <v>2297</v>
      </c>
      <c r="B1154" s="7" t="str">
        <f>IFERROR(__xludf.DUMMYFUNCTION("IF(C1154=4,GOOGLETRANSLATE(A1154, ""en"",""fil""), """")"),"Inalis ni Mar Roxas ang kanyang bid sa pangulo. Phishing ang ating mga pakikiramay? Paano namin ipagkatiwala sa iyo ang pamamahala kung ipinapakita mo sa amin ang kawalan ng kakayahan?")</f>
        <v>Inalis ni Mar Roxas ang kanyang bid sa pangulo. Phishing ang ating mga pakikiramay? Paano namin ipagkatiwala sa iyo ang pamamahala kung ipinapakita mo sa amin ang kawalan ng kakayahan?</v>
      </c>
      <c r="C1154" s="2">
        <v>4.0</v>
      </c>
      <c r="D1154" s="10" t="s">
        <v>2298</v>
      </c>
      <c r="F1154" s="2">
        <v>1.0</v>
      </c>
      <c r="G1154" s="9"/>
    </row>
    <row r="1155">
      <c r="A1155" s="1" t="s">
        <v>2299</v>
      </c>
      <c r="B1155" s="7" t="str">
        <f>IFERROR(__xludf.DUMMYFUNCTION("IF(C1155=4,GOOGLETRANSLATE(A1155, ""en"",""fil""), """")"),"Ang #ROXAS ay nasa ika -2 lugar na. Dapat ba tayong mag -alala? Hindi sa #ElectionFraud, #Dapattama! #Halalan2016 #bilangpilipino https://t.co/vwedvelsip")</f>
        <v>Ang #ROXAS ay nasa ika -2 lugar na. Dapat ba tayong mag -alala? Hindi sa #ElectionFraud, #Dapattama! #Halalan2016 #bilangpilipino https://t.co/vwedvelsip</v>
      </c>
      <c r="C1155" s="2">
        <v>4.0</v>
      </c>
      <c r="D1155" s="10" t="s">
        <v>2300</v>
      </c>
      <c r="F1155" s="2">
        <v>1.0</v>
      </c>
      <c r="G1155" s="9"/>
    </row>
    <row r="1156">
      <c r="A1156" s="1" t="s">
        <v>2301</v>
      </c>
      <c r="B1156" s="7" t="str">
        <f>IFERROR(__xludf.DUMMYFUNCTION("IF(C1156=4,GOOGLETRANSLATE(A1156, ""en"",""fil""), """")"),"Korina Sanchez: ""Ito ay isang away sa pagitan ng mabuti at masama"". Oo, talaga si Si Mar Roxas ang masasamang si Duterte ang mabuti.")</f>
        <v>Korina Sanchez: "Ito ay isang away sa pagitan ng mabuti at masama". Oo, talaga si Si Mar Roxas ang masasamang si Duterte ang mabuti.</v>
      </c>
      <c r="C1156" s="2">
        <v>4.0</v>
      </c>
      <c r="D1156" s="10" t="s">
        <v>2302</v>
      </c>
      <c r="F1156" s="2">
        <v>1.0</v>
      </c>
      <c r="G1156" s="9"/>
    </row>
    <row r="1157">
      <c r="A1157" s="1" t="s">
        <v>2303</v>
      </c>
      <c r="B1157" s="7" t="str">
        <f>IFERROR(__xludf.DUMMYFUNCTION("IF(C1157=4,GOOGLETRANSLATE(A1157, ""en"",""fil""), """")"),"Binay sa mga negosyante: Prosperity Unfelt Sa ilalim ng Pnoy's Watch https://t.co/8dxo1xhjut https://t.co/71xbk0fawm")</f>
        <v>Binay sa mga negosyante: Prosperity Unfelt Sa ilalim ng Pnoy's Watch https://t.co/8dxo1xhjut https://t.co/71xbk0fawm</v>
      </c>
      <c r="C1157" s="2">
        <v>4.0</v>
      </c>
      <c r="D1157" s="10" t="s">
        <v>2304</v>
      </c>
      <c r="F1157" s="2">
        <v>0.0</v>
      </c>
      <c r="G1157" s="9"/>
    </row>
    <row r="1158">
      <c r="A1158" s="1" t="s">
        <v>2305</v>
      </c>
      <c r="B1158" s="7" t="str">
        <f>IFERROR(__xludf.DUMMYFUNCTION("IF(C1158=4,GOOGLETRANSLATE(A1158, ""en"",""fil""), """")"),"Grabi. Isang bukas na liham kay Mar Roxas. #Dutertetilltheend https://t.co/e3a25fqzog")</f>
        <v>Grabi. Isang bukas na liham kay Mar Roxas. #Dutertetilltheend https://t.co/e3a25fqzog</v>
      </c>
      <c r="C1158" s="2">
        <v>4.0</v>
      </c>
      <c r="D1158" s="10" t="s">
        <v>2306</v>
      </c>
      <c r="F1158" s="2">
        <v>0.0</v>
      </c>
      <c r="G1158" s="9"/>
    </row>
    <row r="1159">
      <c r="A1159" s="1" t="s">
        <v>2307</v>
      </c>
      <c r="B1159" s="7" t="str">
        <f>IFERROR(__xludf.DUMMYFUNCTION("IF(C1159=4,GOOGLETRANSLATE(A1159, ""en"",""fil""), """")"),"Bumoto ako ng roxas #halalan2016 mar daang matuwid roro tumataas ang Diyos ay mabuti sa lahat ng oras. Sa lahat ng oras, ang Diyos ay mabuti.")</f>
        <v>Bumoto ako ng roxas #halalan2016 mar daang matuwid roro tumataas ang Diyos ay mabuti sa lahat ng oras. Sa lahat ng oras, ang Diyos ay mabuti.</v>
      </c>
      <c r="C1159" s="2">
        <v>4.0</v>
      </c>
      <c r="D1159" s="10" t="s">
        <v>2308</v>
      </c>
      <c r="F1159" s="2">
        <v>0.0</v>
      </c>
      <c r="G1159" s="9"/>
    </row>
    <row r="1160">
      <c r="A1160" s="1" t="s">
        <v>2309</v>
      </c>
      <c r="B1160" s="7" t="str">
        <f>IFERROR(__xludf.DUMMYFUNCTION("IF(C1160=4,GOOGLETRANSLATE(A1160, ""en"",""fil""), """")"),"At pagkatapos ay may dalawa. Opisyal na sumali sa panloob na kalihim na si Mar Roxas sa VP Jejomar Binay sa… https://t.co/6ngxuufjuq")</f>
        <v>At pagkatapos ay may dalawa. Opisyal na sumali sa panloob na kalihim na si Mar Roxas sa VP Jejomar Binay sa… https://t.co/6ngxuufjuq</v>
      </c>
      <c r="C1160" s="2">
        <v>4.0</v>
      </c>
      <c r="D1160" s="10" t="s">
        <v>2310</v>
      </c>
      <c r="F1160" s="2">
        <v>0.0</v>
      </c>
      <c r="G1160" s="9"/>
    </row>
    <row r="1161">
      <c r="A1161" s="1" t="s">
        <v>2311</v>
      </c>
      <c r="B1161" s="7" t="str">
        <f>IFERROR(__xludf.DUMMYFUNCTION("IF(C1161=4,GOOGLETRANSLATE(A1161, ""en"",""fil""), """")"),"@rodfujiwara Magandang beses tao. ""Binay""")</f>
        <v>@rodfujiwara Magandang beses tao. "Binay"</v>
      </c>
      <c r="C1161" s="2">
        <v>4.0</v>
      </c>
      <c r="D1161" s="10" t="s">
        <v>2312</v>
      </c>
      <c r="F1161" s="2">
        <v>0.0</v>
      </c>
      <c r="G1161" s="9"/>
    </row>
    <row r="1162">
      <c r="A1162" s="1" t="s">
        <v>2313</v>
      </c>
      <c r="B1162" s="7" t="str">
        <f>IFERROR(__xludf.DUMMYFUNCTION("IF(C1162=4,GOOGLETRANSLATE(A1162, ""en"",""fil""), """")"),"DDS, ituro ng PLS ang iyong mga magulang, mga kaibigan kung paano maayos na lilimin ang tamang bilog para kay Duterte!
Duterte hanggang sa wakas https://t.co/fo51g0gvyp")</f>
        <v>DDS, ituro ng PLS ang iyong mga magulang, mga kaibigan kung paano maayos na lilimin ang tamang bilog para kay Duterte!
Duterte hanggang sa wakas https://t.co/fo51g0gvyp</v>
      </c>
      <c r="C1162" s="2">
        <v>4.0</v>
      </c>
      <c r="D1162" s="10" t="s">
        <v>2314</v>
      </c>
      <c r="F1162" s="2">
        <v>0.0</v>
      </c>
      <c r="G1162" s="9"/>
    </row>
    <row r="1163">
      <c r="A1163" s="1" t="s">
        <v>2315</v>
      </c>
      <c r="B1163" s="7" t="str">
        <f>IFERROR(__xludf.DUMMYFUNCTION("IF(C1163=4,GOOGLETRANSLATE(A1163, ""en"",""fil""), """")"),"""@uplbperspective: #binayvisitsuplb | er ejercito: binay ay mananalo sa laguna http://t.co/u0tjwnets2"" Ano ang miss ko ????")</f>
        <v>"@uplbperspective: #binayvisitsuplb | er ejercito: binay ay mananalo sa laguna http://t.co/u0tjwnets2" Ano ang miss ko ????</v>
      </c>
      <c r="C1163" s="2">
        <v>4.0</v>
      </c>
      <c r="D1163" s="10" t="s">
        <v>2316</v>
      </c>
      <c r="F1163" s="2">
        <v>1.0</v>
      </c>
      <c r="G1163" s="9"/>
    </row>
    <row r="1164">
      <c r="A1164" s="1" t="s">
        <v>2317</v>
      </c>
      <c r="B1164" s="7" t="str">
        <f>IFERROR(__xludf.DUMMYFUNCTION("IF(C1164=4,GOOGLETRANSLATE(A1164, ""en"",""fil""), """")"),"Bakit sa palagay mo sinabi ni Roxas na sigurado siyang mananalo siya sa halalan na ito, sa kabila ni Duterte na laging pinangungunahan ang ... https://t.co/epcktdj5ii")</f>
        <v>Bakit sa palagay mo sinabi ni Roxas na sigurado siyang mananalo siya sa halalan na ito, sa kabila ni Duterte na laging pinangungunahan ang ... https://t.co/epcktdj5ii</v>
      </c>
      <c r="C1164" s="2">
        <v>4.0</v>
      </c>
      <c r="D1164" s="10" t="s">
        <v>2318</v>
      </c>
      <c r="F1164" s="2">
        <v>0.0</v>
      </c>
      <c r="G1164" s="9"/>
    </row>
    <row r="1165">
      <c r="A1165" s="1" t="s">
        <v>2319</v>
      </c>
      <c r="B1165" s="7" t="str">
        <f>IFERROR(__xludf.DUMMYFUNCTION("IF(C1165=4,GOOGLETRANSLATE(A1165, ""en"",""fil""), """")"),"Dapat itong 10m+ Pilipino kung hindi binulsa ni Binay ang natitirang pera #notobinay2016 https://t.co/1kxfcvc32o")</f>
        <v>Dapat itong 10m+ Pilipino kung hindi binulsa ni Binay ang natitirang pera #notobinay2016 https://t.co/1kxfcvc32o</v>
      </c>
      <c r="C1165" s="2">
        <v>4.0</v>
      </c>
      <c r="D1165" s="10" t="s">
        <v>2320</v>
      </c>
      <c r="F1165" s="2">
        <v>1.0</v>
      </c>
      <c r="G1165" s="9"/>
    </row>
    <row r="1166">
      <c r="A1166" s="1" t="s">
        <v>2321</v>
      </c>
      <c r="B1166" s="7" t="str">
        <f>IFERROR(__xludf.DUMMYFUNCTION("IF(C1166=4,GOOGLETRANSLATE(A1166, ""en"",""fil""), """")"),"@inquirerdotnet roxas ay @tarrainq roxas ay gumagawa ng impiyerno ng isang trabaho sa trabaho ng demolisyon laban sa VP Binay #onlybinayislove")</f>
        <v>@inquirerdotnet roxas ay @tarrainq roxas ay gumagawa ng impiyerno ng isang trabaho sa trabaho ng demolisyon laban sa VP Binay #onlybinayislove</v>
      </c>
      <c r="C1166" s="2">
        <v>4.0</v>
      </c>
      <c r="D1166" s="10" t="s">
        <v>2322</v>
      </c>
      <c r="F1166" s="2">
        <v>0.0</v>
      </c>
      <c r="G1166" s="9"/>
    </row>
    <row r="1167">
      <c r="A1167" s="1" t="s">
        <v>2323</v>
      </c>
      <c r="B1167" s="7" t="str">
        <f>IFERROR(__xludf.DUMMYFUNCTION("IF(C1167=4,GOOGLETRANSLATE(A1167, ""en"",""fil""), """")"),"Binay ganun ba? Hindi mo na kailangang ipaliwanag ang iyong sarili, pagkatapos ng lahat ng mga katiwalian na iyong naranasan.")</f>
        <v>Binay ganun ba? Hindi mo na kailangang ipaliwanag ang iyong sarili, pagkatapos ng lahat ng mga katiwalian na iyong naranasan.</v>
      </c>
      <c r="C1167" s="2">
        <v>4.0</v>
      </c>
      <c r="D1167" s="10" t="s">
        <v>2324</v>
      </c>
      <c r="F1167" s="2">
        <v>1.0</v>
      </c>
      <c r="G1167" s="9"/>
    </row>
    <row r="1168">
      <c r="A1168" s="1" t="s">
        <v>2325</v>
      </c>
      <c r="B1168" s="7" t="str">
        <f>IFERROR(__xludf.DUMMYFUNCTION("IF(C1168=4,GOOGLETRANSLATE(A1168, ""en"",""fil""), """")"),"Binay, Defensor-Santiago, Duterte &amp; amp; Poe
Lahat ng mga boto sa protesta laban kay Mar
Ilan ang mga boto sa palagay niya na makukuha niya kung may huminto?
#Roxasquitnow")</f>
        <v>Binay, Defensor-Santiago, Duterte &amp; amp; Poe
Lahat ng mga boto sa protesta laban kay Mar
Ilan ang mga boto sa palagay niya na makukuha niya kung may huminto?
#Roxasquitnow</v>
      </c>
      <c r="C1168" s="2">
        <v>4.0</v>
      </c>
      <c r="D1168" s="10" t="s">
        <v>2326</v>
      </c>
      <c r="F1168" s="2">
        <v>1.0</v>
      </c>
      <c r="G1168" s="9"/>
    </row>
    <row r="1169">
      <c r="A1169" s="1" t="s">
        <v>2327</v>
      </c>
      <c r="B1169" s="7" t="str">
        <f>IFERROR(__xludf.DUMMYFUNCTION("IF(C1169=4,GOOGLETRANSLATE(A1169, ""en"",""fil""), """")"),"Ang mga multi-milyong gastos ay nangangahulugang multi-milyong f…")</f>
        <v>Ang mga multi-milyong gastos ay nangangahulugang multi-milyong f…</v>
      </c>
      <c r="C1169" s="2">
        <v>4.0</v>
      </c>
      <c r="D1169" s="10" t="s">
        <v>2328</v>
      </c>
      <c r="F1169" s="2">
        <v>0.0</v>
      </c>
      <c r="G1169" s="9"/>
    </row>
    <row r="1170">
      <c r="A1170" s="1" t="s">
        <v>2329</v>
      </c>
      <c r="B1170" s="7" t="str">
        <f>IFERROR(__xludf.DUMMYFUNCTION("IF(C1170=4,GOOGLETRANSLATE(A1170, ""en"",""fil""), """")"),"@misnomered para sa ngayon dahil hindi ko talaga gusto ang unang apat, lalo na sina Roxas at Binay.")</f>
        <v>@misnomered para sa ngayon dahil hindi ko talaga gusto ang unang apat, lalo na sina Roxas at Binay.</v>
      </c>
      <c r="C1170" s="2">
        <v>4.0</v>
      </c>
      <c r="D1170" s="10" t="s">
        <v>2330</v>
      </c>
      <c r="F1170" s="2">
        <v>0.0</v>
      </c>
      <c r="G1170" s="9"/>
    </row>
    <row r="1171">
      <c r="A1171" s="1" t="s">
        <v>2331</v>
      </c>
      <c r="B1171" s="7" t="str">
        <f>IFERROR(__xludf.DUMMYFUNCTION("IF(C1171=4,GOOGLETRANSLATE(A1171, ""en"",""fil""), """")"),"Ang Binays, lahat ay namamalagi para sa kaginhawaan at lokohin ka. Huwag iboto sina Abi Binay sa Makati at Jojo Binay. #2016phvote https://t.co/bui7q3solv")</f>
        <v>Ang Binays, lahat ay namamalagi para sa kaginhawaan at lokohin ka. Huwag iboto sina Abi Binay sa Makati at Jojo Binay. #2016phvote https://t.co/bui7q3solv</v>
      </c>
      <c r="C1171" s="2">
        <v>4.0</v>
      </c>
      <c r="D1171" s="10" t="s">
        <v>2332</v>
      </c>
      <c r="F1171" s="2">
        <v>1.0</v>
      </c>
      <c r="G1171" s="9"/>
    </row>
    <row r="1172">
      <c r="A1172" s="1" t="s">
        <v>2333</v>
      </c>
      <c r="B1172" s="7" t="str">
        <f>IFERROR(__xludf.DUMMYFUNCTION("IF(C1172=4,GOOGLETRANSLATE(A1172, ""en"",""fil""), """")"),"Rt @tijonpaul: @assiprofm Ang tunay na kakila -kilabot na kwento ay kung ang Binay ay mahalal bilang pangulo")</f>
        <v>Rt @tijonpaul: @assiprofm Ang tunay na kakila -kilabot na kwento ay kung ang Binay ay mahalal bilang pangulo</v>
      </c>
      <c r="C1172" s="2">
        <v>4.0</v>
      </c>
      <c r="D1172" s="10" t="s">
        <v>2334</v>
      </c>
      <c r="F1172" s="2">
        <v>1.0</v>
      </c>
      <c r="G1172" s="9"/>
    </row>
    <row r="1173">
      <c r="A1173" s="1" t="s">
        <v>2335</v>
      </c>
      <c r="B1173" s="7" t="str">
        <f>IFERROR(__xludf.DUMMYFUNCTION("IF(C1173=4,GOOGLETRANSLATE(A1173, ""en"",""fil""), """")"),"Ang mga upuan ay pinupuno dito sa capiz gym. Sundan kami para sa mga live na pag -update ng kampanya ng #ROXASROBREDO na mag -kick off!")</f>
        <v>Ang mga upuan ay pinupuno dito sa capiz gym. Sundan kami para sa mga live na pag -update ng kampanya ng #ROXASROBREDO na mag -kick off!</v>
      </c>
      <c r="C1173" s="2">
        <v>4.0</v>
      </c>
      <c r="D1173" s="10" t="s">
        <v>2336</v>
      </c>
      <c r="F1173" s="2">
        <v>0.0</v>
      </c>
      <c r="G1173" s="9"/>
    </row>
    <row r="1174">
      <c r="A1174" s="1" t="s">
        <v>2337</v>
      </c>
      <c r="B1174" s="7" t="str">
        <f>IFERROR(__xludf.DUMMYFUNCTION("IF(C1174=4,GOOGLETRANSLATE(A1174, ""en"",""fil""), """")"),"RT @bryandepaz: Migz Zubirri sa VP Binay Allegation of Corruption Issue: ""Walang sinuman ang nasa itaas ng batas"" @untvlife @migzzubiri")</f>
        <v>RT @bryandepaz: Migz Zubirri sa VP Binay Allegation of Corruption Issue: "Walang sinuman ang nasa itaas ng batas" @untvlife @migzzubiri</v>
      </c>
      <c r="C1174" s="2">
        <v>4.0</v>
      </c>
      <c r="D1174" s="10" t="s">
        <v>2338</v>
      </c>
      <c r="F1174" s="2">
        <v>0.0</v>
      </c>
      <c r="G1174" s="9"/>
    </row>
    <row r="1175">
      <c r="A1175" s="1" t="s">
        <v>2339</v>
      </c>
      <c r="B1175" s="7" t="str">
        <f>IFERROR(__xludf.DUMMYFUNCTION("IF(C1175=4,GOOGLETRANSLATE(A1175, ""en"",""fil""), """")"),"VP Jejomar Binay at Sen. Gringo Honasan Sagot Mga Katanungan na may Limitasyon sa Oras sa #uhhiritan2016 #EleKsyon2016 https://t.co/fsep5nanvo")</f>
        <v>VP Jejomar Binay at Sen. Gringo Honasan Sagot Mga Katanungan na may Limitasyon sa Oras sa #uhhiritan2016 #EleKsyon2016 https://t.co/fsep5nanvo</v>
      </c>
      <c r="C1175" s="2">
        <v>4.0</v>
      </c>
      <c r="D1175" s="10" t="s">
        <v>2340</v>
      </c>
      <c r="F1175" s="2">
        <v>0.0</v>
      </c>
      <c r="G1175" s="9"/>
    </row>
    <row r="1176">
      <c r="A1176" s="1" t="s">
        <v>2341</v>
      </c>
      <c r="B1176" s="7" t="str">
        <f>IFERROR(__xludf.DUMMYFUNCTION("IF(C1176=4,GOOGLETRANSLATE(A1176, ""en"",""fil""), """")"),"Mar Roxas ang imbecile: v")</f>
        <v>Mar Roxas ang imbecile: v</v>
      </c>
      <c r="C1176" s="2">
        <v>4.0</v>
      </c>
      <c r="D1176" s="10" t="s">
        <v>2342</v>
      </c>
      <c r="F1176" s="2">
        <v>1.0</v>
      </c>
      <c r="G1176" s="9"/>
    </row>
    <row r="1177">
      <c r="A1177" s="1" t="s">
        <v>2343</v>
      </c>
      <c r="B1177" s="7" t="str">
        <f>IFERROR(__xludf.DUMMYFUNCTION("IF(C1177=4,GOOGLETRANSLATE(A1177, ""en"",""fil""), """")"),"Bakit ang palasyo @govph at dilg sec. Mar Roxas @Official_Dilg kaya tahimik tungkol sa isyu sa Inc?! #MissingINACTION #WeakLeadership")</f>
        <v>Bakit ang palasyo @govph at dilg sec. Mar Roxas @Official_Dilg kaya tahimik tungkol sa isyu sa Inc?! #MissingINACTION #WeakLeadership</v>
      </c>
      <c r="C1177" s="2">
        <v>4.0</v>
      </c>
      <c r="D1177" s="10" t="s">
        <v>2344</v>
      </c>
      <c r="F1177" s="2">
        <v>1.0</v>
      </c>
      <c r="G1177" s="9"/>
    </row>
    <row r="1178">
      <c r="A1178" s="1" t="s">
        <v>2345</v>
      </c>
      <c r="B1178" s="7" t="str">
        <f>IFERROR(__xludf.DUMMYFUNCTION("IF(C1178=4,GOOGLETRANSLATE(A1178, ""en"",""fil""), """")"),"Tinatawag ng Binay Camp ang ulat ng Senado laban sa kanya na 'farce' https://t.co/afbuh75hs7 | @Mjcayabyabinq https://t.co/xjbexqtoqo")</f>
        <v>Tinatawag ng Binay Camp ang ulat ng Senado laban sa kanya na 'farce' https://t.co/afbuh75hs7 | @Mjcayabyabinq https://t.co/xjbexqtoqo</v>
      </c>
      <c r="C1178" s="2">
        <v>4.0</v>
      </c>
      <c r="D1178" s="10" t="s">
        <v>2346</v>
      </c>
      <c r="F1178" s="2">
        <v>0.0</v>
      </c>
      <c r="G1178" s="9"/>
    </row>
    <row r="1179">
      <c r="A1179" s="1" t="s">
        <v>2347</v>
      </c>
      <c r="B1179" s="7" t="str">
        <f>IFERROR(__xludf.DUMMYFUNCTION("IF(C1179=4,GOOGLETRANSLATE(A1179, ""en"",""fil""), """")"),"Sinasabi ni Binay ang kanyang isang epektibo at amp; Mahinahon na pinuno. Rd sa pag -aalis ng krimen, droga &amp; amp; katiwalian sa loob lamang ng 3-6 na buwan. #PilipinasDebates2016")</f>
        <v>Sinasabi ni Binay ang kanyang isang epektibo at amp; Mahinahon na pinuno. Rd sa pag -aalis ng krimen, droga &amp; amp; katiwalian sa loob lamang ng 3-6 na buwan. #PilipinasDebates2016</v>
      </c>
      <c r="C1179" s="2">
        <v>4.0</v>
      </c>
      <c r="D1179" s="10" t="s">
        <v>2348</v>
      </c>
      <c r="F1179" s="2">
        <v>0.0</v>
      </c>
      <c r="G1179" s="9"/>
    </row>
    <row r="1180">
      <c r="A1180" s="1" t="s">
        <v>2349</v>
      </c>
      <c r="B1180" s="7" t="str">
        <f>IFERROR(__xludf.DUMMYFUNCTION("IF(C1180=4,GOOGLETRANSLATE(A1180, ""en"",""fil""), """")"),"Kung masama ang pakiramdam mo sa iyong sarili, tandaan lamang na naghanda si Binay ng isang pagsasalita sa tagumpay. Lmao")</f>
        <v>Kung masama ang pakiramdam mo sa iyong sarili, tandaan lamang na naghanda si Binay ng isang pagsasalita sa tagumpay. Lmao</v>
      </c>
      <c r="C1180" s="2">
        <v>4.0</v>
      </c>
      <c r="D1180" s="10" t="s">
        <v>2350</v>
      </c>
      <c r="F1180" s="2">
        <v>1.0</v>
      </c>
      <c r="G1180" s="9"/>
    </row>
    <row r="1181">
      <c r="A1181" s="1" t="s">
        <v>2351</v>
      </c>
      <c r="B1181" s="7" t="str">
        <f>IFERROR(__xludf.DUMMYFUNCTION("IF(C1181=4,GOOGLETRANSLATE(A1181, ""en"",""fil""), """")"),"@PatrickStump kailangan namin @sengracepoe ay mananalo para sa Pangulo ng Pilipinas. #Labanpoe #go4poe &amp; lt; 3")</f>
        <v>@PatrickStump kailangan namin @sengracepoe ay mananalo para sa Pangulo ng Pilipinas. #Labanpoe #go4poe &amp; lt; 3</v>
      </c>
      <c r="C1181" s="2">
        <v>4.0</v>
      </c>
      <c r="D1181" s="10" t="s">
        <v>2352</v>
      </c>
      <c r="F1181" s="2">
        <v>0.0</v>
      </c>
      <c r="G1181" s="9"/>
    </row>
    <row r="1182">
      <c r="A1182" s="1" t="s">
        <v>2353</v>
      </c>
      <c r="B1182" s="7" t="str">
        <f>IFERROR(__xludf.DUMMYFUNCTION("IF(C1182=4,GOOGLETRANSLATE(A1182, ""en"",""fil""), """")"),"Huwag ulam ito kung hindi mo ito makukuha! Ang mga anti-poe, anti-binay, anti-Roxas ad ay nagbaha sa social media. #MDS2016")</f>
        <v>Huwag ulam ito kung hindi mo ito makukuha! Ang mga anti-poe, anti-binay, anti-Roxas ad ay nagbaha sa social media. #MDS2016</v>
      </c>
      <c r="C1182" s="2">
        <v>4.0</v>
      </c>
      <c r="D1182" s="10" t="s">
        <v>2354</v>
      </c>
      <c r="F1182" s="2">
        <v>0.0</v>
      </c>
      <c r="G1182" s="9"/>
    </row>
    <row r="1183">
      <c r="A1183" s="1" t="s">
        <v>2355</v>
      </c>
      <c r="B1183" s="7" t="str">
        <f>IFERROR(__xludf.DUMMYFUNCTION("IF(C1183=4,GOOGLETRANSLATE(A1183, ""en"",""fil""), """")"),"Sympathy ad ni Binay. #Epal")</f>
        <v>Sympathy ad ni Binay. #Epal</v>
      </c>
      <c r="C1183" s="2">
        <v>4.0</v>
      </c>
      <c r="D1183" s="10" t="s">
        <v>2356</v>
      </c>
      <c r="F1183" s="2">
        <v>1.0</v>
      </c>
      <c r="G1183" s="9"/>
    </row>
    <row r="1184">
      <c r="A1184" s="1" t="s">
        <v>2357</v>
      </c>
      <c r="B1184" s="7" t="str">
        <f>IFERROR(__xludf.DUMMYFUNCTION("IF(C1184=4,GOOGLETRANSLATE(A1184, ""en"",""fil""), """")"),"Ang salitang digmaan sa pagitan ng mga kampo ng mga kandidato ng pangulo na sina Mar Roxas at Jejomar Binay ay nagagalit. #Halalan2016 https://t.co/cpqgdqwk5x | sa pamamagitan ng…")</f>
        <v>Ang salitang digmaan sa pagitan ng mga kampo ng mga kandidato ng pangulo na sina Mar Roxas at Jejomar Binay ay nagagalit. #Halalan2016 https://t.co/cpqgdqwk5x | sa pamamagitan ng…</v>
      </c>
      <c r="C1184" s="2">
        <v>4.0</v>
      </c>
      <c r="D1184" s="10" t="s">
        <v>2358</v>
      </c>
      <c r="F1184" s="2">
        <v>0.0</v>
      </c>
      <c r="G1184" s="9"/>
    </row>
    <row r="1185">
      <c r="A1185" s="1" t="s">
        <v>2359</v>
      </c>
      <c r="B1185" s="7" t="str">
        <f>IFERROR(__xludf.DUMMYFUNCTION("IF(C1185=4,GOOGLETRANSLATE(A1185, ""en"",""fil""), """")"),"Maaga pa, tila kabilang ito kay Duterte, Roxas, at Poe. Mar/Poe mangyaring + Leni !!!")</f>
        <v>Maaga pa, tila kabilang ito kay Duterte, Roxas, at Poe. Mar/Poe mangyaring + Leni !!!</v>
      </c>
      <c r="C1185" s="2">
        <v>4.0</v>
      </c>
      <c r="D1185" s="10" t="s">
        <v>2360</v>
      </c>
      <c r="F1185" s="2">
        <v>0.0</v>
      </c>
      <c r="G1185" s="9"/>
    </row>
    <row r="1186">
      <c r="A1186" s="1" t="s">
        <v>2361</v>
      </c>
      <c r="B1186" s="7" t="str">
        <f>IFERROR(__xludf.DUMMYFUNCTION("IF(C1186=4,GOOGLETRANSLATE(A1186, ""en"",""fil""), """")"),"Hindi kinakailangan ni Chacha kung si Poe, Binay, si Roxas ay may imahinasyon. @kalayaan1898 @marialigaya_ph @bilbil @edvictan @inquirerdotnet @mramosinq")</f>
        <v>Hindi kinakailangan ni Chacha kung si Poe, Binay, si Roxas ay may imahinasyon. @kalayaan1898 @marialigaya_ph @bilbil @edvictan @inquirerdotnet @mramosinq</v>
      </c>
      <c r="C1186" s="2">
        <v>4.0</v>
      </c>
      <c r="D1186" s="10" t="s">
        <v>2362</v>
      </c>
      <c r="F1186" s="2">
        <v>0.0</v>
      </c>
      <c r="G1186" s="9"/>
    </row>
    <row r="1187">
      <c r="A1187" s="1" t="s">
        <v>2363</v>
      </c>
      <c r="B1187" s="7" t="str">
        <f>IFERROR(__xludf.DUMMYFUNCTION("IF(C1187=4,GOOGLETRANSLATE(A1187, ""en"",""fil""), """")"),"Honasan sa VP Binay: ""Walang maaaring magtiklop sa kanya. Siya ay tunay"" | Via @JV_arcena")</f>
        <v>Honasan sa VP Binay: "Walang maaaring magtiklop sa kanya. Siya ay tunay" | Via @JV_arcena</v>
      </c>
      <c r="C1187" s="2">
        <v>4.0</v>
      </c>
      <c r="D1187" s="10" t="s">
        <v>2364</v>
      </c>
      <c r="F1187" s="2">
        <v>0.0</v>
      </c>
      <c r="G1187" s="9"/>
    </row>
    <row r="1188">
      <c r="A1188" s="1" t="s">
        <v>2365</v>
      </c>
      <c r="B1188" s="7" t="str">
        <f>IFERROR(__xludf.DUMMYFUNCTION("IF(C1188=4,GOOGLETRANSLATE(A1188, ""en"",""fil""), """")"),"Ang negatibong takot sa negatibo. Ang Binay Camp ay umiiyak sa 'negatibong' TV ads https://t.co/dgquspzu1o sa pamamagitan ng @inquirerdotnet")</f>
        <v>Ang negatibong takot sa negatibo. Ang Binay Camp ay umiiyak sa 'negatibong' TV ads https://t.co/dgquspzu1o sa pamamagitan ng @inquirerdotnet</v>
      </c>
      <c r="C1188" s="2">
        <v>4.0</v>
      </c>
      <c r="D1188" s="10" t="s">
        <v>2366</v>
      </c>
      <c r="F1188" s="2">
        <v>1.0</v>
      </c>
      <c r="G1188" s="9"/>
    </row>
    <row r="1189">
      <c r="A1189" s="1" t="s">
        <v>2367</v>
      </c>
      <c r="B1189" s="7" t="str">
        <f>IFERROR(__xludf.DUMMYFUNCTION("IF(C1189=4,GOOGLETRANSLATE(A1189, ""en"",""fil""), """")"),"VP Binay Taps Campaign Strategist Sa Likod ng Tatlong Pangulong Ronaldo Puno: Bise Presidente Jejomar Binay na AIM ... https://t.co/7shmjrtjry")</f>
        <v>VP Binay Taps Campaign Strategist Sa Likod ng Tatlong Pangulong Ronaldo Puno: Bise Presidente Jejomar Binay na AIM ... https://t.co/7shmjrtjry</v>
      </c>
      <c r="C1189" s="2">
        <v>4.0</v>
      </c>
      <c r="D1189" s="10" t="s">
        <v>2368</v>
      </c>
      <c r="F1189" s="2">
        <v>0.0</v>
      </c>
      <c r="G1189" s="9"/>
    </row>
    <row r="1190">
      <c r="A1190" s="1" t="s">
        <v>2369</v>
      </c>
      <c r="B1190" s="7" t="str">
        <f>IFERROR(__xludf.DUMMYFUNCTION("IF(C1190=4,GOOGLETRANSLATE(A1190, ""en"",""fil""), """")"),"Pimentel: Kung ang VP Binay ay naging Pangulo, ang lahat ng mga kasong ito kumpara sa kanya ay hindi lilipat sa susunod na 6 na taon dahil magiging immune siya mula sa suit.")</f>
        <v>Pimentel: Kung ang VP Binay ay naging Pangulo, ang lahat ng mga kasong ito kumpara sa kanya ay hindi lilipat sa susunod na 6 na taon dahil magiging immune siya mula sa suit.</v>
      </c>
      <c r="C1190" s="2">
        <v>4.0</v>
      </c>
      <c r="D1190" s="10" t="s">
        <v>2370</v>
      </c>
      <c r="F1190" s="2">
        <v>0.0</v>
      </c>
      <c r="G1190" s="9"/>
    </row>
    <row r="1191">
      <c r="A1191" s="1" t="s">
        <v>2371</v>
      </c>
      <c r="B1191" s="7" t="str">
        <f>IFERROR(__xludf.DUMMYFUNCTION("IF(C1191=4,GOOGLETRANSLATE(A1191, ""en"",""fil""), """")"),"RT @jylexcx: Si Binay lamang ang akma para sa papel ng Kokey 2016 ??????")</f>
        <v>RT @jylexcx: Si Binay lamang ang akma para sa papel ng Kokey 2016 ??????</v>
      </c>
      <c r="C1191" s="2">
        <v>4.0</v>
      </c>
      <c r="D1191" s="10" t="s">
        <v>2372</v>
      </c>
      <c r="F1191" s="2">
        <v>1.0</v>
      </c>
      <c r="G1191" s="9"/>
    </row>
    <row r="1192">
      <c r="A1192" s="1" t="s">
        <v>2373</v>
      </c>
      <c r="B1192" s="7" t="str">
        <f>IFERROR(__xludf.DUMMYFUNCTION("IF(C1192=4,GOOGLETRANSLATE(A1192, ""en"",""fil""), """")"),"Hindi ako pro-binay, ngunit sumisilip, nangako siyang mag-scrap ng buwis sa kita para sa mga kumikita ng PHP30K/MO &amp; amp; Sa ibaba, hindi ang buong buwis sa kita. Basa muna ha?!")</f>
        <v>Hindi ako pro-binay, ngunit sumisilip, nangako siyang mag-scrap ng buwis sa kita para sa mga kumikita ng PHP30K/MO &amp; amp; Sa ibaba, hindi ang buong buwis sa kita. Basa muna ha?!</v>
      </c>
      <c r="C1192" s="2">
        <v>4.0</v>
      </c>
      <c r="D1192" s="10" t="s">
        <v>2374</v>
      </c>
      <c r="F1192" s="2">
        <v>1.0</v>
      </c>
      <c r="G1192" s="9"/>
    </row>
    <row r="1193">
      <c r="A1193" s="1" t="s">
        <v>2375</v>
      </c>
      <c r="B1193" s="7" t="str">
        <f>IFERROR(__xludf.DUMMYFUNCTION("IF(C1193=4,GOOGLETRANSLATE(A1193, ""en"",""fil""), """")"),"Nag -aalok ang Mar Roxas upang matulungan si Mar Roxas https://t.co/feuqxe49lr https://t.co/m65qnja1zz")</f>
        <v>Nag -aalok ang Mar Roxas upang matulungan si Mar Roxas https://t.co/feuqxe49lr https://t.co/m65qnja1zz</v>
      </c>
      <c r="C1193" s="2">
        <v>4.0</v>
      </c>
      <c r="D1193" s="10" t="s">
        <v>2376</v>
      </c>
      <c r="F1193" s="2">
        <v>0.0</v>
      </c>
      <c r="G1193" s="9"/>
    </row>
    <row r="1194">
      <c r="A1194" s="1" t="s">
        <v>2377</v>
      </c>
      <c r="B1194" s="7" t="str">
        <f>IFERROR(__xludf.DUMMYFUNCTION("IF(C1194=4,GOOGLETRANSLATE(A1194, ""en"",""fil""), """")"),"RT @zenszei: @maxell_lander @commondeathave Mar Roxas Sinimulan ang sabotahe. Ipinagpapatuloy ito ni Abaya. Mahina Filipino Rider. Naiwan sila sa s…")</f>
        <v>RT @zenszei: @maxell_lander @commondeathave Mar Roxas Sinimulan ang sabotahe. Ipinagpapatuloy ito ni Abaya. Mahina Filipino Rider. Naiwan sila sa s…</v>
      </c>
      <c r="C1194" s="2">
        <v>4.0</v>
      </c>
      <c r="D1194" s="10" t="s">
        <v>2378</v>
      </c>
      <c r="F1194" s="2">
        <v>1.0</v>
      </c>
      <c r="G1194" s="9"/>
    </row>
    <row r="1195">
      <c r="A1195" s="1" t="s">
        <v>2379</v>
      </c>
      <c r="B1195" s="7" t="str">
        <f>IFERROR(__xludf.DUMMYFUNCTION("IF(C1195=4,GOOGLETRANSLATE(A1195, ""en"",""fil""), """")"),"Sinusuportahan ko pa rin si Miriam. Ngunit kung hindi siya manalo, mas gugustuhin kong magkaroon ng Duterte bilang pangulo kaysa kay Poe, Mar o Binay. #Duterte2016")</f>
        <v>Sinusuportahan ko pa rin si Miriam. Ngunit kung hindi siya manalo, mas gugustuhin kong magkaroon ng Duterte bilang pangulo kaysa kay Poe, Mar o Binay. #Duterte2016</v>
      </c>
      <c r="C1195" s="2">
        <v>4.0</v>
      </c>
      <c r="D1195" s="10" t="s">
        <v>2380</v>
      </c>
      <c r="F1195" s="2">
        <v>0.0</v>
      </c>
      <c r="G1195" s="9"/>
    </row>
    <row r="1196">
      <c r="A1196" s="1" t="s">
        <v>2381</v>
      </c>
      <c r="B1196" s="7" t="str">
        <f>IFERROR(__xludf.DUMMYFUNCTION("IF(C1196=4,GOOGLETRANSLATE(A1196, ""en"",""fil""), """")"),"@Chaetuism na siguradong hindi mar Roxas hahaha")</f>
        <v>@Chaetuism na siguradong hindi mar Roxas hahaha</v>
      </c>
      <c r="C1196" s="2">
        <v>4.0</v>
      </c>
      <c r="D1196" s="10" t="s">
        <v>2382</v>
      </c>
      <c r="F1196" s="2">
        <v>0.0</v>
      </c>
      <c r="G1196" s="9"/>
    </row>
    <row r="1197">
      <c r="A1197" s="1" t="s">
        <v>2383</v>
      </c>
      <c r="B1197" s="7" t="str">
        <f>IFERROR(__xludf.DUMMYFUNCTION("IF(C1197=4,GOOGLETRANSLATE(A1197, ""en"",""fil""), """")"),"Justin Binay: Huli na ba ngayon upang magsisi? https://t.co/eoiietmmk4")</f>
        <v>Justin Binay: Huli na ba ngayon upang magsisi? https://t.co/eoiietmmk4</v>
      </c>
      <c r="C1197" s="2">
        <v>4.0</v>
      </c>
      <c r="D1197" s="10" t="s">
        <v>2384</v>
      </c>
      <c r="F1197" s="2">
        <v>1.0</v>
      </c>
      <c r="G1197" s="9"/>
    </row>
    <row r="1198">
      <c r="A1198" s="1" t="s">
        <v>2385</v>
      </c>
      <c r="B1198" s="7" t="str">
        <f>IFERROR(__xludf.DUMMYFUNCTION("IF(C1198=4,GOOGLETRANSLATE(A1198, ""en"",""fil""), """")"),"@bethoperanta @nems5669 oo walang duda .. Mabuti ang Diyos! #Roxasrobredo")</f>
        <v>@bethoperanta @nems5669 oo walang duda .. Mabuti ang Diyos! #Roxasrobredo</v>
      </c>
      <c r="C1198" s="2">
        <v>4.0</v>
      </c>
      <c r="D1198" s="10" t="s">
        <v>2386</v>
      </c>
      <c r="F1198" s="2">
        <v>0.0</v>
      </c>
      <c r="G1198" s="9"/>
    </row>
    <row r="1199">
      <c r="A1199" s="1" t="s">
        <v>2387</v>
      </c>
      <c r="B1199" s="7" t="str">
        <f>IFERROR(__xludf.DUMMYFUNCTION("IF(C1199=4,GOOGLETRANSLATE(A1199, ""en"",""fil""), """")"),"Duterte Lawyer: Ang mga boto ay nagpunta sa Roxas sa pagsubok ng VCM https://t.co/7bz6etyfvd")</f>
        <v>Duterte Lawyer: Ang mga boto ay nagpunta sa Roxas sa pagsubok ng VCM https://t.co/7bz6etyfvd</v>
      </c>
      <c r="C1199" s="2">
        <v>4.0</v>
      </c>
      <c r="D1199" s="10" t="s">
        <v>2388</v>
      </c>
      <c r="F1199" s="2">
        <v>0.0</v>
      </c>
      <c r="G1199" s="9"/>
    </row>
    <row r="1200">
      <c r="A1200" s="1" t="s">
        <v>2389</v>
      </c>
      <c r="B1200" s="7" t="str">
        <f>IFERROR(__xludf.DUMMYFUNCTION("IF(C1200=4,GOOGLETRANSLATE(A1200, ""en"",""fil""), """")"),"RT @maria_resssa: Sa trail ng binay: Saan siya nagpunta, ano ang ginawa niya? ni @jodeszgavilan #phvote sa pamamagitan ng @rapplerdotcom https://t.co/wmi0qwsz2e")</f>
        <v>RT @maria_resssa: Sa trail ng binay: Saan siya nagpunta, ano ang ginawa niya? ni @jodeszgavilan #phvote sa pamamagitan ng @rapplerdotcom https://t.co/wmi0qwsz2e</v>
      </c>
      <c r="C1200" s="2">
        <v>4.0</v>
      </c>
      <c r="D1200" s="10" t="s">
        <v>2390</v>
      </c>
      <c r="F1200" s="2">
        <v>0.0</v>
      </c>
      <c r="G1200" s="9"/>
    </row>
    <row r="1201">
      <c r="A1201" s="1" t="s">
        <v>2391</v>
      </c>
      <c r="B1201" s="7" t="str">
        <f>IFERROR(__xludf.DUMMYFUNCTION("IF(C1201=4,GOOGLETRANSLATE(A1201, ""en"",""fil""), """")"),"""Pls Vote Mar Roxas para sa Traffic Enforcer"" ??")</f>
        <v>"Pls Vote Mar Roxas para sa Traffic Enforcer" ??</v>
      </c>
      <c r="C1201" s="2">
        <v>4.0</v>
      </c>
      <c r="D1201" s="10" t="s">
        <v>2392</v>
      </c>
      <c r="F1201" s="2">
        <v>1.0</v>
      </c>
      <c r="G1201" s="9"/>
    </row>
    <row r="1202">
      <c r="A1202" s="1" t="s">
        <v>2393</v>
      </c>
      <c r="B1202" s="7" t="str">
        <f>IFERROR(__xludf.DUMMYFUNCTION("IF(C1202=4,GOOGLETRANSLATE(A1202, ""en"",""fil""), """")"),"Sa kahilingan ng VP Binay, ang mga kandidato na dumating sa entablado nang paisa -isa, sabi ng host na si Coco Alcuaz.")</f>
        <v>Sa kahilingan ng VP Binay, ang mga kandidato na dumating sa entablado nang paisa -isa, sabi ng host na si Coco Alcuaz.</v>
      </c>
      <c r="C1202" s="2">
        <v>4.0</v>
      </c>
      <c r="D1202" s="10" t="s">
        <v>2394</v>
      </c>
      <c r="F1202" s="2">
        <v>0.0</v>
      </c>
      <c r="G1202" s="9"/>
    </row>
    <row r="1203">
      <c r="A1203" s="1" t="s">
        <v>2395</v>
      </c>
      <c r="B1203" s="7" t="str">
        <f>IFERROR(__xludf.DUMMYFUNCTION("IF(C1203=4,GOOGLETRANSLATE(A1203, ""en"",""fil""), """")"),"Sinabi ni Senator Gringo Honasan na ang pakikipagtulungan niya sa VP Binay ay dahil sa platform na sila ... https://t.co/xoxaa9zjic")</f>
        <v>Sinabi ni Senator Gringo Honasan na ang pakikipagtulungan niya sa VP Binay ay dahil sa platform na sila ... https://t.co/xoxaa9zjic</v>
      </c>
      <c r="C1203" s="2">
        <v>4.0</v>
      </c>
      <c r="D1203" s="10" t="s">
        <v>2396</v>
      </c>
      <c r="F1203" s="2">
        <v>0.0</v>
      </c>
      <c r="G1203" s="9"/>
    </row>
    <row r="1204">
      <c r="A1204" s="1" t="s">
        <v>2397</v>
      </c>
      <c r="B1204" s="7" t="str">
        <f>IFERROR(__xludf.DUMMYFUNCTION("IF(C1204=4,GOOGLETRANSLATE(A1204, ""en"",""fil""), """")"),"Nag -aalala ang mga dayuhang namumuhunan sa panalo ng VP Binay noong 2016 halalan https://t.co/mmq1rpzomr")</f>
        <v>Nag -aalala ang mga dayuhang namumuhunan sa panalo ng VP Binay noong 2016 halalan https://t.co/mmq1rpzomr</v>
      </c>
      <c r="C1204" s="2">
        <v>4.0</v>
      </c>
      <c r="D1204" s="10" t="s">
        <v>2398</v>
      </c>
      <c r="F1204" s="2">
        <v>1.0</v>
      </c>
      <c r="G1204" s="9"/>
    </row>
    <row r="1205">
      <c r="A1205" s="1" t="s">
        <v>2399</v>
      </c>
      <c r="B1205" s="7" t="str">
        <f>IFERROR(__xludf.DUMMYFUNCTION("IF(C1205=4,GOOGLETRANSLATE(A1205, ""en"",""fil""), """")"),"Tingnan: ""Binay"" na nakita sa Ifugao Mountains https://t.co/faqxwujs8w")</f>
        <v>Tingnan: "Binay" na nakita sa Ifugao Mountains https://t.co/faqxwujs8w</v>
      </c>
      <c r="C1205" s="2">
        <v>4.0</v>
      </c>
      <c r="D1205" s="10" t="s">
        <v>2400</v>
      </c>
      <c r="F1205" s="2">
        <v>0.0</v>
      </c>
      <c r="G1205" s="9"/>
    </row>
    <row r="1206">
      <c r="A1206" s="1" t="s">
        <v>2401</v>
      </c>
      <c r="B1206" s="7" t="str">
        <f>IFERROR(__xludf.DUMMYFUNCTION("IF(C1206=4,GOOGLETRANSLATE(A1206, ""en"",""fil""), """")"),"Limang kandidato ang nagpapatunay sa pagdalo sa unang pag -ikot ng mga debate sa pangulo noong Peb 21: Binay, Duterte, Poe, Roxas, Señeres. | @Aicadioquino")</f>
        <v>Limang kandidato ang nagpapatunay sa pagdalo sa unang pag -ikot ng mga debate sa pangulo noong Peb 21: Binay, Duterte, Poe, Roxas, Señeres. | @Aicadioquino</v>
      </c>
      <c r="C1206" s="2">
        <v>4.0</v>
      </c>
      <c r="D1206" s="10" t="s">
        <v>2402</v>
      </c>
      <c r="F1206" s="2">
        <v>0.0</v>
      </c>
      <c r="G1206" s="9"/>
    </row>
    <row r="1207">
      <c r="A1207" s="1" t="s">
        <v>2403</v>
      </c>
      <c r="B1207" s="7" t="str">
        <f>IFERROR(__xludf.DUMMYFUNCTION("IF(C1207=4,GOOGLETRANSLATE(A1207, ""en"",""fil""), """")"),"Naghihintay para sa Binay na sabihin Gary V para sa Kagawaran ng Enerhiya")</f>
        <v>Naghihintay para sa Binay na sabihin Gary V para sa Kagawaran ng Enerhiya</v>
      </c>
      <c r="C1207" s="2">
        <v>4.0</v>
      </c>
      <c r="D1207" s="10" t="s">
        <v>2404</v>
      </c>
      <c r="F1207" s="2">
        <v>0.0</v>
      </c>
      <c r="G1207" s="9"/>
    </row>
    <row r="1208">
      <c r="A1208" s="1" t="s">
        <v>2405</v>
      </c>
      <c r="B1208" s="7" t="str">
        <f>IFERROR(__xludf.DUMMYFUNCTION("IF(C1208=4,GOOGLETRANSLATE(A1208, ""en"",""fil""), """")"),"Binay Camp: Ombudsman's Order vs Junjun Binay Isang 'kinakalkula na pag -atake' https://t.co/P33A5UXR3")</f>
        <v>Binay Camp: Ombudsman's Order vs Junjun Binay Isang 'kinakalkula na pag -atake' https://t.co/P33A5UXR3</v>
      </c>
      <c r="C1208" s="2">
        <v>4.0</v>
      </c>
      <c r="D1208" s="10" t="s">
        <v>2406</v>
      </c>
      <c r="F1208" s="2">
        <v>0.0</v>
      </c>
      <c r="G1208" s="9"/>
    </row>
    <row r="1209">
      <c r="A1209" s="1" t="s">
        <v>2407</v>
      </c>
      <c r="B1209" s="7" t="str">
        <f>IFERROR(__xludf.DUMMYFUNCTION("IF(C1209=4,GOOGLETRANSLATE(A1209, ""en"",""fil""), """")"),"RT @mgvtrb: Eksakto. Ipagkatiwala ko rin ang hinaharap ng aking mga anak sa Mar Roxas. https://t.co/jtmyuugvag")</f>
        <v>RT @mgvtrb: Eksakto. Ipagkatiwala ko rin ang hinaharap ng aking mga anak sa Mar Roxas. https://t.co/jtmyuugvag</v>
      </c>
      <c r="C1209" s="2">
        <v>4.0</v>
      </c>
      <c r="D1209" s="10" t="s">
        <v>2408</v>
      </c>
      <c r="F1209" s="2">
        <v>0.0</v>
      </c>
      <c r="G1209" s="9"/>
    </row>
    <row r="1210">
      <c r="A1210" s="1" t="s">
        <v>2409</v>
      </c>
      <c r="B1210" s="7" t="str">
        <f>IFERROR(__xludf.DUMMYFUNCTION("IF(C1210=4,GOOGLETRANSLATE(A1210, ""en"",""fil""), """")"),"Viral: Ano ang masasabi mo tungkol sa ""binay"" na ito sa hollywood sa Banaue Rice Terraces: Bise Presidente Jejomar ... https://t.co/oweuodwai2")</f>
        <v>Viral: Ano ang masasabi mo tungkol sa "binay" na ito sa hollywood sa Banaue Rice Terraces: Bise Presidente Jejomar ... https://t.co/oweuodwai2</v>
      </c>
      <c r="C1210" s="2">
        <v>4.0</v>
      </c>
      <c r="D1210" s="10" t="s">
        <v>2410</v>
      </c>
      <c r="F1210" s="2">
        <v>0.0</v>
      </c>
      <c r="G1210" s="9"/>
    </row>
    <row r="1211">
      <c r="A1211" s="1" t="s">
        <v>2411</v>
      </c>
      <c r="B1211" s="7" t="str">
        <f>IFERROR(__xludf.DUMMYFUNCTION("IF(C1211=4,GOOGLETRANSLATE(A1211, ""en"",""fil""), """")"),"RT @RappLerdotCom: Vlog: Binay, Opposition Lead Typhoon Yolanda Commemoration https://t.co/6xaubobd75 ""Target ="" _blank ""&gt; https://t.co/6xaubobd75 #phvote #rememberingyolanda https: // t…")</f>
        <v>RT @RappLerdotCom: Vlog: Binay, Opposition Lead Typhoon Yolanda Commemoration https://t.co/6xaubobd75 "Target =" _blank "&gt; https://t.co/6xaubobd75 #phvote #rememberingyolanda https: // t…</v>
      </c>
      <c r="C1211" s="2">
        <v>4.0</v>
      </c>
      <c r="D1211" s="10" t="s">
        <v>2412</v>
      </c>
      <c r="F1211" s="2">
        <v>0.0</v>
      </c>
      <c r="G1211" s="9"/>
    </row>
    <row r="1212">
      <c r="A1212" s="1" t="s">
        <v>2413</v>
      </c>
      <c r="B1212" s="7" t="str">
        <f>IFERROR(__xludf.DUMMYFUNCTION("IF(C1212=4,GOOGLETRANSLATE(A1212, ""en"",""fil""), """")"),"LP Standard Bearer Mar Roxas sa lumalala na trapiko at MRT/LRT Woes: ""Nakikiramay ako sa mga commuter at motorista"" | Paolosromero")</f>
        <v>LP Standard Bearer Mar Roxas sa lumalala na trapiko at MRT/LRT Woes: "Nakikiramay ako sa mga commuter at motorista" | Paolosromero</v>
      </c>
      <c r="C1212" s="2">
        <v>4.0</v>
      </c>
      <c r="D1212" s="10" t="s">
        <v>2414</v>
      </c>
      <c r="F1212" s="2">
        <v>0.0</v>
      </c>
      <c r="G1212" s="9"/>
    </row>
    <row r="1213">
      <c r="A1213" s="1" t="s">
        <v>2415</v>
      </c>
      <c r="B1213" s="7" t="str">
        <f>IFERROR(__xludf.DUMMYFUNCTION("IF(C1213=4,GOOGLETRANSLATE(A1213, ""en"",""fil""), """")"),"Ang Binay Tarp ay gumuhit ng pintas https://t.co/ymnmefptus | @cebudailyynews #VOTEPH2016 #IEC2016 https://t.co/kcfbujdgwh")</f>
        <v>Ang Binay Tarp ay gumuhit ng pintas https://t.co/ymnmefptus | @cebudailyynews #VOTEPH2016 #IEC2016 https://t.co/kcfbujdgwh</v>
      </c>
      <c r="C1213" s="2">
        <v>4.0</v>
      </c>
      <c r="D1213" s="10" t="s">
        <v>2416</v>
      </c>
      <c r="F1213" s="2">
        <v>0.0</v>
      </c>
      <c r="G1213" s="9"/>
    </row>
    <row r="1214">
      <c r="A1214" s="1" t="s">
        <v>2417</v>
      </c>
      <c r="B1214" s="7" t="str">
        <f>IFERROR(__xludf.DUMMYFUNCTION("IF(C1214=4,GOOGLETRANSLATE(A1214, ""en"",""fil""), """")"),"#Halalan2016 - Nanonood ng debate sa Pangulo ng Pilipinas")</f>
        <v>#Halalan2016 - Nanonood ng debate sa Pangulo ng Pilipinas</v>
      </c>
      <c r="C1214" s="2">
        <v>4.0</v>
      </c>
      <c r="D1214" s="10" t="s">
        <v>2418</v>
      </c>
      <c r="F1214" s="2">
        <v>0.0</v>
      </c>
      <c r="G1214" s="9"/>
    </row>
    <row r="1215">
      <c r="A1215" s="1" t="s">
        <v>2419</v>
      </c>
      <c r="B1215" s="7" t="str">
        <f>IFERROR(__xludf.DUMMYFUNCTION("IF(C1215=4,GOOGLETRANSLATE(A1215, ""en"",""fil""), """")"),"Ang isang lungsod ay hindi isang bansa https://t.co/vcngyvjt5l")</f>
        <v>Ang isang lungsod ay hindi isang bansa https://t.co/vcngyvjt5l</v>
      </c>
      <c r="C1215" s="2">
        <v>4.0</v>
      </c>
      <c r="D1215" s="10" t="s">
        <v>2420</v>
      </c>
      <c r="F1215" s="2">
        <v>0.0</v>
      </c>
      <c r="G1215" s="9"/>
    </row>
    <row r="1216">
      <c r="A1216" s="1" t="s">
        <v>2421</v>
      </c>
      <c r="B1216" s="7" t="str">
        <f>IFERROR(__xludf.DUMMYFUNCTION("IF(C1216=4,GOOGLETRANSLATE(A1216, ""en"",""fil""), """")"),"@Njvv04 I hate Binay")</f>
        <v>@Njvv04 I hate Binay</v>
      </c>
      <c r="C1216" s="2">
        <v>4.0</v>
      </c>
      <c r="D1216" s="10" t="s">
        <v>2422</v>
      </c>
      <c r="F1216" s="2">
        <v>1.0</v>
      </c>
      <c r="G1216" s="9"/>
    </row>
    <row r="1217">
      <c r="A1217" s="1" t="s">
        <v>2423</v>
      </c>
      <c r="B1217" s="7" t="str">
        <f>IFERROR(__xludf.DUMMYFUNCTION("IF(C1217=4,GOOGLETRANSLATE(A1217, ""en"",""fil""), """")"),"Ang dating bise presidente na anak na babae ay tumugon kay Mar Roxas bilang 'Datu o Sultan' https://t.co/evba0apwol")</f>
        <v>Ang dating bise presidente na anak na babae ay tumugon kay Mar Roxas bilang 'Datu o Sultan' https://t.co/evba0apwol</v>
      </c>
      <c r="C1217" s="2">
        <v>4.0</v>
      </c>
      <c r="D1217" s="10" t="s">
        <v>2424</v>
      </c>
      <c r="F1217" s="2">
        <v>0.0</v>
      </c>
      <c r="G1217" s="9"/>
    </row>
    <row r="1218">
      <c r="A1218" s="1" t="s">
        <v>2425</v>
      </c>
      <c r="B1218" s="7" t="str">
        <f>IFERROR(__xludf.DUMMYFUNCTION("IF(C1218=4,GOOGLETRANSLATE(A1218, ""en"",""fil""), """")"),"Nag -biro nang random ang mga biro: Twitter, Katunog ng Rappler. #Phvote")</f>
        <v>Nag -biro nang random ang mga biro: Twitter, Katunog ng Rappler. #Phvote</v>
      </c>
      <c r="C1218" s="2">
        <v>4.0</v>
      </c>
      <c r="D1218" s="10" t="s">
        <v>2426</v>
      </c>
      <c r="F1218" s="2">
        <v>0.0</v>
      </c>
      <c r="G1218" s="9"/>
    </row>
    <row r="1219">
      <c r="A1219" s="1" t="s">
        <v>2427</v>
      </c>
      <c r="B1219" s="7" t="str">
        <f>IFERROR(__xludf.DUMMYFUNCTION("IF(C1219=4,GOOGLETRANSLATE(A1219, ""en"",""fil""), """")"),"Tiyak na hindi mag -aaksaya ng aking halos 11 na oras ng paghihintay upang bumoto para kay Binay !! ???? Yay !!! Finalle! ?? https://t.co/8s5y4ki5ru")</f>
        <v>Tiyak na hindi mag -aaksaya ng aking halos 11 na oras ng paghihintay upang bumoto para kay Binay !! ???? Yay !!! Finalle! ?? https://t.co/8s5y4ki5ru</v>
      </c>
      <c r="C1219" s="2">
        <v>4.0</v>
      </c>
      <c r="D1219" s="10" t="s">
        <v>2428</v>
      </c>
      <c r="F1219" s="2">
        <v>1.0</v>
      </c>
      <c r="G1219" s="9"/>
    </row>
    <row r="1220">
      <c r="A1220" s="1" t="s">
        <v>2429</v>
      </c>
      <c r="B1220" s="7" t="str">
        <f>IFERROR(__xludf.DUMMYFUNCTION("IF(C1220=4,GOOGLETRANSLATE(A1220, ""en"",""fil""), """")"),"Maaaring maging mabuti si Grace Poe. Ngunit hindi sa palagay ko kailangan namin ng diskarte sa pag -uugali ni Maria Clara sa ating malupit at malubhang pamahalaan. #PilipinasDebates2016")</f>
        <v>Maaaring maging mabuti si Grace Poe. Ngunit hindi sa palagay ko kailangan namin ng diskarte sa pag -uugali ni Maria Clara sa ating malupit at malubhang pamahalaan. #PilipinasDebates2016</v>
      </c>
      <c r="C1220" s="2">
        <v>4.0</v>
      </c>
      <c r="D1220" s="10" t="s">
        <v>2430</v>
      </c>
      <c r="F1220" s="2">
        <v>0.0</v>
      </c>
      <c r="G1220" s="9"/>
    </row>
    <row r="1221">
      <c r="A1221" s="1" t="s">
        <v>2431</v>
      </c>
      <c r="B1221" s="7" t="str">
        <f>IFERROR(__xludf.DUMMYFUNCTION("IF(C1221=4,GOOGLETRANSLATE(A1221, ""en"",""fil""), """")"),"Proudly sa aking pamangkin na Paolo Z Roxas Mar Leni Tayo #roroyourvote2016 #roro2016 https://t.co/d6s46ng1ic")</f>
        <v>Proudly sa aking pamangkin na Paolo Z Roxas Mar Leni Tayo #roroyourvote2016 #roro2016 https://t.co/d6s46ng1ic</v>
      </c>
      <c r="C1221" s="2">
        <v>4.0</v>
      </c>
      <c r="D1221" s="10" t="s">
        <v>2432</v>
      </c>
      <c r="F1221" s="2">
        <v>0.0</v>
      </c>
      <c r="G1221" s="9"/>
    </row>
    <row r="1222">
      <c r="A1222" s="1" t="s">
        <v>2433</v>
      </c>
      <c r="B1222" s="7" t="str">
        <f>IFERROR(__xludf.DUMMYFUNCTION("IF(C1222=4,GOOGLETRANSLATE(A1222, ""en"",""fil""), """")"),"Ginawa lang kami ni Trillanes ng isang pabor sa pamamagitan ng pag-airing ng anti-Du30 ad. Sa katunayan, nagdulot ito ng mga wastong katanungan na nanatiling hindi sinasagot ng mga tagahanga ng DU30")</f>
        <v>Ginawa lang kami ni Trillanes ng isang pabor sa pamamagitan ng pag-airing ng anti-Du30 ad. Sa katunayan, nagdulot ito ng mga wastong katanungan na nanatiling hindi sinasagot ng mga tagahanga ng DU30</v>
      </c>
      <c r="C1222" s="2">
        <v>4.0</v>
      </c>
      <c r="D1222" s="10" t="s">
        <v>2434</v>
      </c>
      <c r="F1222" s="2">
        <v>0.0</v>
      </c>
      <c r="G1222" s="9"/>
    </row>
    <row r="1223">
      <c r="A1223" s="1" t="s">
        <v>2435</v>
      </c>
      <c r="B1223" s="7" t="str">
        <f>IFERROR(__xludf.DUMMYFUNCTION("IF(C1223=4,GOOGLETRANSLATE(A1223, ""en"",""fil""), """")"),"")</f>
        <v/>
      </c>
      <c r="C1223" s="2">
        <v>2.0</v>
      </c>
      <c r="D1223" s="10" t="s">
        <v>2436</v>
      </c>
      <c r="E1223" s="2">
        <v>2.0</v>
      </c>
      <c r="F1223" s="2">
        <v>0.0</v>
      </c>
      <c r="G1223" s="9"/>
    </row>
    <row r="1224">
      <c r="A1224" s="1" t="s">
        <v>2437</v>
      </c>
      <c r="B1224" s="7" t="str">
        <f>IFERROR(__xludf.DUMMYFUNCTION("IF(C1224=4,GOOGLETRANSLATE(A1224, ""en"",""fil""), """")"),"Bakit Kay Duterte Lang May #factCheck ??? Kumusta naman kung ano ang sinabi nina Mar, Binay, at Poe ??? https://t.co/w6ks2ughhd")</f>
        <v>Bakit Kay Duterte Lang May #factCheck ??? Kumusta naman kung ano ang sinabi nina Mar, Binay, at Poe ??? https://t.co/w6ks2ughhd</v>
      </c>
      <c r="C1224" s="2">
        <v>4.0</v>
      </c>
      <c r="D1224" s="10" t="s">
        <v>2438</v>
      </c>
      <c r="F1224" s="2">
        <v>0.0</v>
      </c>
      <c r="G1224" s="9"/>
    </row>
    <row r="1225">
      <c r="A1225" s="1" t="s">
        <v>2439</v>
      </c>
      <c r="B1225" s="7" t="str">
        <f>IFERROR(__xludf.DUMMYFUNCTION("IF(C1225=4,GOOGLETRANSLATE(A1225, ""en"",""fil""), """")"),"Nangungunang Kwento: 'Aquino-roxas Conspiracy Insult sa Filipinos' https://t.co/teayfgxau5 #phvote https://t.co/uu15xht8rx")</f>
        <v>Nangungunang Kwento: 'Aquino-roxas Conspiracy Insult sa Filipinos' https://t.co/teayfgxau5 #phvote https://t.co/uu15xht8rx</v>
      </c>
      <c r="C1225" s="2">
        <v>4.0</v>
      </c>
      <c r="D1225" s="10" t="s">
        <v>2440</v>
      </c>
      <c r="F1225" s="2">
        <v>0.0</v>
      </c>
      <c r="G1225" s="9"/>
    </row>
    <row r="1226">
      <c r="A1226" s="1" t="s">
        <v>2441</v>
      </c>
      <c r="B1226" s="7" t="str">
        <f>IFERROR(__xludf.DUMMYFUNCTION("IF(C1226=4,GOOGLETRANSLATE(A1226, ""en"",""fil""), """")"),"Ang Manila Times Headlines [Sabado - 02.13.16]:
-Poll machine na sinubukan
-Aquino, binay Trust Ratings ... https://t.co/uy2dvf3aht")</f>
        <v>Ang Manila Times Headlines [Sabado - 02.13.16]:
-Poll machine na sinubukan
-Aquino, binay Trust Ratings ... https://t.co/uy2dvf3aht</v>
      </c>
      <c r="C1226" s="2">
        <v>4.0</v>
      </c>
      <c r="D1226" s="10" t="s">
        <v>2442</v>
      </c>
      <c r="F1226" s="2">
        <v>0.0</v>
      </c>
      <c r="G1226" s="9"/>
    </row>
    <row r="1227">
      <c r="A1227" s="1" t="s">
        <v>2443</v>
      </c>
      <c r="B1227" s="7" t="str">
        <f>IFERROR(__xludf.DUMMYFUNCTION("IF(C1227=4,GOOGLETRANSLATE(A1227, ""en"",""fil""), """")"),"Ang Mar Roxas ay isang kaso ng aklat -aralin: medyo malakas sa akademya ngunit walang pag -asa bilang isang tao.")</f>
        <v>Ang Mar Roxas ay isang kaso ng aklat -aralin: medyo malakas sa akademya ngunit walang pag -asa bilang isang tao.</v>
      </c>
      <c r="C1227" s="2">
        <v>4.0</v>
      </c>
      <c r="D1227" s="10" t="s">
        <v>2444</v>
      </c>
      <c r="F1227" s="2">
        <v>1.0</v>
      </c>
      <c r="G1227" s="9"/>
    </row>
    <row r="1228">
      <c r="A1228" s="1" t="s">
        <v>2445</v>
      </c>
      <c r="B1228" s="7" t="str">
        <f>IFERROR(__xludf.DUMMYFUNCTION("IF(C1228=4,GOOGLETRANSLATE(A1228, ""en"",""fil""), """")"),"RT @cnnphilippines: Hindi tulad ng kanyang mga nakaraang kaarawan, ipinagdiriwang ni Binay sa Pasay, hindi makati; sabi ng gusto niyang bumalik sa kung saan siya lumaki | @J…")</f>
        <v>RT @cnnphilippines: Hindi tulad ng kanyang mga nakaraang kaarawan, ipinagdiriwang ni Binay sa Pasay, hindi makati; sabi ng gusto niyang bumalik sa kung saan siya lumaki | @J…</v>
      </c>
      <c r="C1228" s="2">
        <v>4.0</v>
      </c>
      <c r="D1228" s="10" t="s">
        <v>2446</v>
      </c>
      <c r="F1228" s="2">
        <v>0.0</v>
      </c>
      <c r="G1228" s="9"/>
    </row>
    <row r="1229">
      <c r="A1229" s="1" t="s">
        <v>2447</v>
      </c>
      <c r="B1229" s="7" t="str">
        <f>IFERROR(__xludf.DUMMYFUNCTION("IF(C1229=4,GOOGLETRANSLATE(A1229, ""en"",""fil""), """")"),"Sinasabi ni Nancy (@senatorbinay) na tumawag sa pagbabawal sa pagbebenta ng mga paputok sa mga menor de edad - Senador Nancy Binay ngayon ... https://t.co/og40k8wneu")</f>
        <v>Sinasabi ni Nancy (@senatorbinay) na tumawag sa pagbabawal sa pagbebenta ng mga paputok sa mga menor de edad - Senador Nancy Binay ngayon ... https://t.co/og40k8wneu</v>
      </c>
      <c r="C1229" s="2">
        <v>4.0</v>
      </c>
      <c r="D1229" s="10" t="s">
        <v>2448</v>
      </c>
      <c r="F1229" s="2">
        <v>0.0</v>
      </c>
      <c r="G1229" s="9"/>
    </row>
    <row r="1230">
      <c r="A1230" s="1" t="s">
        <v>2449</v>
      </c>
      <c r="B1230" s="7" t="str">
        <f>IFERROR(__xludf.DUMMYFUNCTION("IF(C1230=4,GOOGLETRANSLATE(A1230, ""en"",""fil""), """")"),"Panoorin ang #phvote live https://t.co/v6wdgcvnie")</f>
        <v>Panoorin ang #phvote live https://t.co/v6wdgcvnie</v>
      </c>
      <c r="C1230" s="2">
        <v>4.0</v>
      </c>
      <c r="D1230" s="10" t="s">
        <v>2450</v>
      </c>
      <c r="F1230" s="2">
        <v>0.0</v>
      </c>
      <c r="G1230" s="9"/>
    </row>
    <row r="1231">
      <c r="A1231" s="1" t="s">
        <v>2451</v>
      </c>
      <c r="B1231" s="7" t="str">
        <f>IFERROR(__xludf.DUMMYFUNCTION("IF(C1231=4,GOOGLETRANSLATE(A1231, ""en"",""fil""), """")"),"Binabalaan ng Binay ang mga manggagawa ng Gov't na gumagamit ng pondo ng anti-kahirapan upang bumili ng mga boto para sa lp https://t.co/ktzmh8gfnd #phvote https://t.co/zgdaq71ghf")</f>
        <v>Binabalaan ng Binay ang mga manggagawa ng Gov't na gumagamit ng pondo ng anti-kahirapan upang bumili ng mga boto para sa lp https://t.co/ktzmh8gfnd #phvote https://t.co/zgdaq71ghf</v>
      </c>
      <c r="C1231" s="2">
        <v>4.0</v>
      </c>
      <c r="D1231" s="10" t="s">
        <v>2452</v>
      </c>
      <c r="F1231" s="2">
        <v>0.0</v>
      </c>
      <c r="G1231" s="9"/>
    </row>
    <row r="1232">
      <c r="A1232" s="1" t="s">
        <v>2453</v>
      </c>
      <c r="B1232" s="7" t="str">
        <f>IFERROR(__xludf.DUMMYFUNCTION("IF(C1232=4,GOOGLETRANSLATE(A1232, ""en"",""fil""), """")"),"Binay: Hindi tulad ng aking mga karibal na nag -aral sa eksklusibong mga paaralan sa ibang bansa, ikilalang kung gaano kahirap ang pag -alis ng isang buhay.values ​​na hugis ng karanasan #phvote")</f>
        <v>Binay: Hindi tulad ng aking mga karibal na nag -aral sa eksklusibong mga paaralan sa ibang bansa, ikilalang kung gaano kahirap ang pag -alis ng isang buhay.values ​​na hugis ng karanasan #phvote</v>
      </c>
      <c r="C1232" s="2">
        <v>4.0</v>
      </c>
      <c r="D1232" s="10" t="s">
        <v>2454</v>
      </c>
      <c r="F1232" s="2">
        <v>0.0</v>
      </c>
      <c r="G1232" s="9"/>
    </row>
    <row r="1233">
      <c r="A1233" s="1" t="s">
        <v>2455</v>
      </c>
      <c r="B1233" s="7" t="str">
        <f>IFERROR(__xludf.DUMMYFUNCTION("IF(C1233=4,GOOGLETRANSLATE(A1233, ""en"",""fil""), """")"),"Binay Camp: Marami pang Pinoys ang naging mahirap sa ilalim ng Aquino Gov't | https://t.co/do4x1gzsqb https://t.co/9rtkew5acm")</f>
        <v>Binay Camp: Marami pang Pinoys ang naging mahirap sa ilalim ng Aquino Gov't | https://t.co/do4x1gzsqb https://t.co/9rtkew5acm</v>
      </c>
      <c r="C1233" s="2">
        <v>4.0</v>
      </c>
      <c r="D1233" s="10" t="s">
        <v>2456</v>
      </c>
      <c r="F1233" s="2">
        <v>0.0</v>
      </c>
      <c r="G1233" s="9"/>
    </row>
    <row r="1234">
      <c r="A1234" s="1" t="s">
        <v>2457</v>
      </c>
      <c r="B1234" s="7" t="str">
        <f>IFERROR(__xludf.DUMMYFUNCTION("IF(C1234=4,GOOGLETRANSLATE(A1234, ""en"",""fil""), """")"),"Ang boto ni Nancy vs Poe ay kanyang sarili, sabi ni VP Binay https://t.co/x539S9HI9N")</f>
        <v>Ang boto ni Nancy vs Poe ay kanyang sarili, sabi ni VP Binay https://t.co/x539S9HI9N</v>
      </c>
      <c r="C1234" s="2">
        <v>4.0</v>
      </c>
      <c r="D1234" s="10" t="s">
        <v>2458</v>
      </c>
      <c r="F1234" s="2">
        <v>0.0</v>
      </c>
      <c r="G1234" s="9"/>
    </row>
    <row r="1235">
      <c r="A1235" s="1" t="s">
        <v>2459</v>
      </c>
      <c r="B1235" s="7" t="str">
        <f>IFERROR(__xludf.DUMMYFUNCTION("IF(C1235=4,GOOGLETRANSLATE(A1235, ""en"",""fil""), """")"),"Sino sa palagay mo ang dapat na susunod na pangulo? - duterte o poe https://t.co/juueud3f03")</f>
        <v>Sino sa palagay mo ang dapat na susunod na pangulo? - duterte o poe https://t.co/juueud3f03</v>
      </c>
      <c r="C1235" s="2">
        <v>4.0</v>
      </c>
      <c r="D1235" s="10" t="s">
        <v>2460</v>
      </c>
      <c r="F1235" s="2">
        <v>0.0</v>
      </c>
      <c r="G1235" s="9"/>
    </row>
    <row r="1236">
      <c r="A1236" s="1" t="s">
        <v>2461</v>
      </c>
      <c r="B1236" s="7" t="str">
        <f>IFERROR(__xludf.DUMMYFUNCTION("IF(C1236=4,GOOGLETRANSLATE(A1236, ""en"",""fil""), """")"),"Bumalik si Binay Camp sa Lacierda, tinawag siyang insensitive, bulag sa kahirapan https://t.co/voabai72by")</f>
        <v>Bumalik si Binay Camp sa Lacierda, tinawag siyang insensitive, bulag sa kahirapan https://t.co/voabai72by</v>
      </c>
      <c r="C1236" s="2">
        <v>4.0</v>
      </c>
      <c r="D1236" s="10" t="s">
        <v>2462</v>
      </c>
      <c r="F1236" s="2">
        <v>0.0</v>
      </c>
      <c r="G1236" s="9"/>
    </row>
    <row r="1237">
      <c r="A1237" s="1" t="s">
        <v>2463</v>
      </c>
      <c r="B1237" s="7" t="str">
        <f>IFERROR(__xludf.DUMMYFUNCTION("IF(C1237=4,GOOGLETRANSLATE(A1237, ""en"",""fil""), """")"),"Bumoto ako ng Roxas #Halalan2016 Mar Daang Matuwid Roro Rising Faith ay hindi ginagawang madali ang mga bagay, ginagawang posible ito.")</f>
        <v>Bumoto ako ng Roxas #Halalan2016 Mar Daang Matuwid Roro Rising Faith ay hindi ginagawang madali ang mga bagay, ginagawang posible ito.</v>
      </c>
      <c r="C1237" s="2">
        <v>4.0</v>
      </c>
      <c r="D1237" s="10" t="s">
        <v>2464</v>
      </c>
      <c r="F1237" s="2">
        <v>0.0</v>
      </c>
      <c r="G1237" s="9"/>
    </row>
    <row r="1238">
      <c r="A1238" s="1" t="s">
        <v>2465</v>
      </c>
      <c r="B1238" s="7" t="str">
        <f>IFERROR(__xludf.DUMMYFUNCTION("IF(C1238=4,GOOGLETRANSLATE(A1238, ""en"",""fil""), """")"),"Inihayag ni Duterte ang kanyang kandidatura na nakalilito sa akin kung sino ang bumoto para sa Pangulo. Siya o si Santiago? Dapat ko talagang panoorin ang mga debate!")</f>
        <v>Inihayag ni Duterte ang kanyang kandidatura na nakalilito sa akin kung sino ang bumoto para sa Pangulo. Siya o si Santiago? Dapat ko talagang panoorin ang mga debate!</v>
      </c>
      <c r="C1238" s="2">
        <v>4.0</v>
      </c>
      <c r="D1238" s="10" t="s">
        <v>2466</v>
      </c>
      <c r="F1238" s="2">
        <v>0.0</v>
      </c>
      <c r="G1238" s="9"/>
    </row>
    <row r="1239">
      <c r="A1239" s="1" t="s">
        <v>2467</v>
      </c>
      <c r="B1239" s="7" t="str">
        <f>IFERROR(__xludf.DUMMYFUNCTION("IF(C1239=4,GOOGLETRANSLATE(A1239, ""en"",""fil""), """")"),"Ang Pamantayan: Update: Si Binay ay kasalukuyang may 5.3 milyong boto.")</f>
        <v>Ang Pamantayan: Update: Si Binay ay kasalukuyang may 5.3 milyong boto.</v>
      </c>
      <c r="C1239" s="2">
        <v>4.0</v>
      </c>
      <c r="D1239" s="10" t="s">
        <v>2468</v>
      </c>
      <c r="F1239" s="2">
        <v>0.0</v>
      </c>
      <c r="G1239" s="9"/>
    </row>
    <row r="1240">
      <c r="A1240" s="1" t="s">
        <v>2469</v>
      </c>
      <c r="B1240" s="7" t="str">
        <f>IFERROR(__xludf.DUMMYFUNCTION("IF(C1240=4,GOOGLETRANSLATE(A1240, ""en"",""fil""), """")"),"VP Binay para sa mahihirap at inaapi ...")</f>
        <v>VP Binay para sa mahihirap at inaapi ...</v>
      </c>
      <c r="C1240" s="2">
        <v>4.0</v>
      </c>
      <c r="D1240" s="10" t="s">
        <v>2470</v>
      </c>
      <c r="G1240" s="9"/>
    </row>
    <row r="1241">
      <c r="A1241" s="1" t="s">
        <v>2471</v>
      </c>
      <c r="B1241" s="7" t="str">
        <f>IFERROR(__xludf.DUMMYFUNCTION("IF(C1241=4,GOOGLETRANSLATE(A1241, ""en"",""fil""), """")"),"Magkano mula sa Binay? Itinanggi ng LP na inaangkin ni Casiple na ang @maroxas ay may mga dayuhang consultant. https://t.co/ktppjnengi")</f>
        <v>Magkano mula sa Binay? Itinanggi ng LP na inaangkin ni Casiple na ang @maroxas ay may mga dayuhang consultant. https://t.co/ktppjnengi</v>
      </c>
      <c r="C1241" s="2">
        <v>4.0</v>
      </c>
      <c r="D1241" s="10" t="s">
        <v>2472</v>
      </c>
      <c r="F1241" s="2">
        <v>0.0</v>
      </c>
      <c r="G1241" s="9"/>
    </row>
    <row r="1242">
      <c r="A1242" s="1" t="s">
        <v>2473</v>
      </c>
      <c r="B1242" s="7" t="str">
        <f>IFERROR(__xludf.DUMMYFUNCTION("IF(C1242=4,GOOGLETRANSLATE(A1242, ""en"",""fil""), """")"),"@matabagka ay umiiyak kay Mar Roxas at ang halalan sa pangkalahatang kaibigan :))))) Huhuhu lorde hindi naisip na ako ay magiging emosyonal na namuhunan")</f>
        <v>@matabagka ay umiiyak kay Mar Roxas at ang halalan sa pangkalahatang kaibigan :))))) Huhuhu lorde hindi naisip na ako ay magiging emosyonal na namuhunan</v>
      </c>
      <c r="C1242" s="2">
        <v>4.0</v>
      </c>
      <c r="D1242" s="10" t="s">
        <v>2474</v>
      </c>
      <c r="F1242" s="2">
        <v>0.0</v>
      </c>
      <c r="G1242" s="9"/>
    </row>
    <row r="1243">
      <c r="A1243" s="1" t="s">
        <v>2475</v>
      </c>
      <c r="B1243" s="7" t="str">
        <f>IFERROR(__xludf.DUMMYFUNCTION("IF(C1243=4,GOOGLETRANSLATE(A1243, ""en"",""fil""), """")"),"-Npo ... https://t.co/zblnxyp0ni")</f>
        <v>-Npo ... https://t.co/zblnxyp0ni</v>
      </c>
      <c r="C1243" s="2">
        <v>4.0</v>
      </c>
      <c r="D1243" s="10" t="s">
        <v>2476</v>
      </c>
      <c r="F1243" s="2">
        <v>0.0</v>
      </c>
      <c r="G1243" s="9"/>
    </row>
    <row r="1244">
      <c r="A1244" s="1" t="s">
        <v>2477</v>
      </c>
      <c r="B1244" s="7" t="str">
        <f>IFERROR(__xludf.DUMMYFUNCTION("IF(C1244=4,GOOGLETRANSLATE(A1244, ""en"",""fil""), """")"),"Hinahanap ni Binay ang paglabas ng P1-B People's Survival Fund | https://t.co/x5u7upfxfr")</f>
        <v>Hinahanap ni Binay ang paglabas ng P1-B People's Survival Fund | https://t.co/x5u7upfxfr</v>
      </c>
      <c r="C1244" s="2">
        <v>4.0</v>
      </c>
      <c r="D1244" s="10" t="s">
        <v>2478</v>
      </c>
      <c r="F1244" s="2">
        <v>0.0</v>
      </c>
      <c r="G1244" s="9"/>
    </row>
    <row r="1245">
      <c r="A1245" s="1" t="s">
        <v>2479</v>
      </c>
      <c r="B1245" s="7" t="str">
        <f>IFERROR(__xludf.DUMMYFUNCTION("IF(C1245=4,GOOGLETRANSLATE(A1245, ""en"",""fil""), """")"),"#BIAsABSCBN rt ""@amfmartinez31: Sinusundan ko lamang ang dalawang mga site ng balita ..
.. Ginamit ko ang ABS-CBN ngunit nangyari ang binay na isyu sa UPLB. """)</f>
        <v>#BIAsABSCBN rt "@amfmartinez31: Sinusundan ko lamang ang dalawang mga site ng balita ..
.. Ginamit ko ang ABS-CBN ngunit nangyari ang binay na isyu sa UPLB. "</v>
      </c>
      <c r="C1245" s="2">
        <v>4.0</v>
      </c>
      <c r="D1245" s="10" t="s">
        <v>2480</v>
      </c>
      <c r="F1245" s="2">
        <v>1.0</v>
      </c>
      <c r="G1245" s="9"/>
    </row>
    <row r="1246">
      <c r="A1246" s="1" t="s">
        <v>2481</v>
      </c>
      <c r="B1246" s="7" t="str">
        <f>IFERROR(__xludf.DUMMYFUNCTION("IF(C1246=4,GOOGLETRANSLATE(A1246, ""en"",""fil""), """")"),"RT @caloyconde: Mar Roxas, na q &amp; amp; a, meme na iyon, na ang paghingi ng tawad ng @rapplerdotcom. https://t.co/vbvcdefq0y")</f>
        <v>RT @caloyconde: Mar Roxas, na q &amp; amp; a, meme na iyon, na ang paghingi ng tawad ng @rapplerdotcom. https://t.co/vbvcdefq0y</v>
      </c>
      <c r="C1246" s="2">
        <v>4.0</v>
      </c>
      <c r="D1246" s="10" t="s">
        <v>2482</v>
      </c>
      <c r="F1246" s="2">
        <v>0.0</v>
      </c>
      <c r="G1246" s="9"/>
    </row>
    <row r="1247">
      <c r="A1247" s="1" t="s">
        <v>2483</v>
      </c>
      <c r="B1247" s="7" t="str">
        <f>IFERROR(__xludf.DUMMYFUNCTION("IF(C1247=4,GOOGLETRANSLATE(A1247, ""en"",""fil""), """")"),"Binay, Poe, Roxas Splurge sa mga ad sa debate ng Pangulo | https://t.co/fwe2hry5sr @nancybinay @team_graceepoe @liberalph")</f>
        <v>Binay, Poe, Roxas Splurge sa mga ad sa debate ng Pangulo | https://t.co/fwe2hry5sr @nancybinay @team_graceepoe @liberalph</v>
      </c>
      <c r="C1247" s="2">
        <v>4.0</v>
      </c>
      <c r="D1247" s="10" t="s">
        <v>2484</v>
      </c>
      <c r="F1247" s="2">
        <v>0.0</v>
      </c>
      <c r="G1247" s="9"/>
    </row>
    <row r="1248">
      <c r="A1248" s="1" t="s">
        <v>2485</v>
      </c>
      <c r="B1248" s="7" t="str">
        <f>IFERROR(__xludf.DUMMYFUNCTION("IF(C1248=4,GOOGLETRANSLATE(A1248, ""en"",""fil""), """")"),"Ang mga tagahanga ng Mar Roxas na nagbabawas sa isyu ng #Laglagbala #Tanimbala ay dapat umasa na ang kanilang bagahe ay hindi nakatanim ng munisyon sa kanilang susunod na paglipad.")</f>
        <v>Ang mga tagahanga ng Mar Roxas na nagbabawas sa isyu ng #Laglagbala #Tanimbala ay dapat umasa na ang kanilang bagahe ay hindi nakatanim ng munisyon sa kanilang susunod na paglipad.</v>
      </c>
      <c r="C1248" s="2">
        <v>4.0</v>
      </c>
      <c r="D1248" s="10" t="s">
        <v>2486</v>
      </c>
      <c r="F1248" s="2">
        <v>0.0</v>
      </c>
      <c r="G1248" s="9"/>
    </row>
    <row r="1249">
      <c r="A1249" s="1" t="s">
        <v>2487</v>
      </c>
      <c r="B1249" s="7" t="str">
        <f>IFERROR(__xludf.DUMMYFUNCTION("IF(C1249=4,GOOGLETRANSLATE(A1249, ""en"",""fil""), """")"),"Inakusahan ni Trillanes ang VP Binay bilang hubad na Liar - Basahin: https://t.co/c1paiwacus #befullyoformed https://t.co/zg8nflh9tl")</f>
        <v>Inakusahan ni Trillanes ang VP Binay bilang hubad na Liar - Basahin: https://t.co/c1paiwacus #befullyoformed https://t.co/zg8nflh9tl</v>
      </c>
      <c r="C1249" s="2">
        <v>4.0</v>
      </c>
      <c r="D1249" s="10" t="s">
        <v>2488</v>
      </c>
      <c r="F1249" s="2">
        <v>0.0</v>
      </c>
      <c r="G1249" s="9"/>
    </row>
    <row r="1250">
      <c r="A1250" s="1" t="s">
        <v>2489</v>
      </c>
      <c r="B1250" s="7" t="str">
        <f>IFERROR(__xludf.DUMMYFUNCTION("IF(C1250=4,GOOGLETRANSLATE(A1250, ""en"",""fil""), """")"),"RT @imsuzane: Hindi tulad ng iba pang mga tiwaling pulitiko, si Sen. Miriam Santiago ay hindi bomba sa amin ng mga mapagpanggap na TVC. Kaya't tulungan natin ang kanyang kampanya.…")</f>
        <v>RT @imsuzane: Hindi tulad ng iba pang mga tiwaling pulitiko, si Sen. Miriam Santiago ay hindi bomba sa amin ng mga mapagpanggap na TVC. Kaya't tulungan natin ang kanyang kampanya.…</v>
      </c>
      <c r="C1250" s="2">
        <v>4.0</v>
      </c>
      <c r="D1250" s="10" t="s">
        <v>2490</v>
      </c>
      <c r="F1250" s="2">
        <v>1.0</v>
      </c>
      <c r="G1250" s="9"/>
    </row>
    <row r="1251">
      <c r="A1251" s="1" t="s">
        <v>2491</v>
      </c>
      <c r="B1251" s="7" t="str">
        <f>IFERROR(__xludf.DUMMYFUNCTION("IF(C1251=4,GOOGLETRANSLATE(A1251, ""en"",""fil""), """")"),"Binay kay Duterte: ""Ikaw ay isang mabaliw na maniac na hindi iginagalang ang mga kababaihan at hindi karapat -dapat na maging pres."" | @dqdevera https://t.co/bjqnqyo3g3")</f>
        <v>Binay kay Duterte: "Ikaw ay isang mabaliw na maniac na hindi iginagalang ang mga kababaihan at hindi karapat -dapat na maging pres." | @dqdevera https://t.co/bjqnqyo3g3</v>
      </c>
      <c r="C1251" s="2">
        <v>4.0</v>
      </c>
      <c r="D1251" s="10" t="s">
        <v>2492</v>
      </c>
      <c r="F1251" s="2">
        <v>1.0</v>
      </c>
      <c r="G1251" s="9"/>
    </row>
    <row r="1252">
      <c r="A1252" s="1" t="s">
        <v>2493</v>
      </c>
      <c r="B1252" s="7" t="str">
        <f>IFERROR(__xludf.DUMMYFUNCTION("IF(C1252=4,GOOGLETRANSLATE(A1252, ""en"",""fil""), """")"),"Nope. Si Binay ay hindi nag -scrape ng buwis sa kita. Halika sa mga tao, mas matalino ka kaysa dito. Paano magnanakaw si Binay kung mayroong ... https://t.co/j2rwobstup")</f>
        <v>Nope. Si Binay ay hindi nag -scrape ng buwis sa kita. Halika sa mga tao, mas matalino ka kaysa dito. Paano magnanakaw si Binay kung mayroong ... https://t.co/j2rwobstup</v>
      </c>
      <c r="C1252" s="2">
        <v>4.0</v>
      </c>
      <c r="D1252" s="10" t="s">
        <v>2494</v>
      </c>
      <c r="F1252" s="2">
        <v>1.0</v>
      </c>
      <c r="G1252" s="9"/>
    </row>
    <row r="1253">
      <c r="A1253" s="1" t="s">
        <v>2495</v>
      </c>
      <c r="B1253" s="7" t="str">
        <f>IFERROR(__xludf.DUMMYFUNCTION("IF(C1253=4,GOOGLETRANSLATE(A1253, ""en"",""fil""), """")"),"Iboboto ko ang VP Binay BCO na hindi siya anak nina Roxas, Aquino, Marcos o Poe. Anak siya ng mga tao.
Darating na si Binay
#Lamangb1naybelieve")</f>
        <v>Iboboto ko ang VP Binay BCO na hindi siya anak nina Roxas, Aquino, Marcos o Poe. Anak siya ng mga tao.
Darating na si Binay
#Lamangb1naybelieve</v>
      </c>
      <c r="C1253" s="2">
        <v>4.0</v>
      </c>
      <c r="D1253" s="10" t="s">
        <v>2496</v>
      </c>
      <c r="F1253" s="2">
        <v>1.0</v>
      </c>
      <c r="G1253" s="9"/>
    </row>
    <row r="1254">
      <c r="A1254" s="1" t="s">
        <v>2497</v>
      </c>
      <c r="B1254" s="7" t="str">
        <f>IFERROR(__xludf.DUMMYFUNCTION("IF(C1254=4,GOOGLETRANSLATE(A1254, ""en"",""fil""), """")"),"Mar at Grace sa Ofw. Magandang sagot.sorry .. hindi ako makapaniwala sa binay.")</f>
        <v>Mar at Grace sa Ofw. Magandang sagot.sorry .. hindi ako makapaniwala sa binay.</v>
      </c>
      <c r="C1254" s="2">
        <v>4.0</v>
      </c>
      <c r="D1254" s="10" t="s">
        <v>2498</v>
      </c>
      <c r="F1254" s="2">
        <v>1.0</v>
      </c>
      <c r="G1254" s="9"/>
    </row>
    <row r="1255">
      <c r="A1255" s="1" t="s">
        <v>2499</v>
      </c>
      <c r="B1255" s="7" t="str">
        <f>IFERROR(__xludf.DUMMYFUNCTION("IF(C1255=4,GOOGLETRANSLATE(A1255, ""en"",""fil""), """")"),"RT @classsychandria: Hindi talaga ako laban kay Mar Roxas. Ngunit inaasahan ko, iboboto mo kung sino ang karapat -dapat, hindi dahil inendorso siya ni DJ.
#Psypagyanig")</f>
        <v>RT @classsychandria: Hindi talaga ako laban kay Mar Roxas. Ngunit inaasahan ko, iboboto mo kung sino ang karapat -dapat, hindi dahil inendorso siya ni DJ.
#Psypagyanig</v>
      </c>
      <c r="C1255" s="2">
        <v>4.0</v>
      </c>
      <c r="D1255" s="10" t="s">
        <v>2500</v>
      </c>
      <c r="F1255" s="2">
        <v>0.0</v>
      </c>
      <c r="G1255" s="9"/>
    </row>
    <row r="1256">
      <c r="A1256" s="1" t="s">
        <v>2501</v>
      </c>
      <c r="B1256" s="7" t="str">
        <f>IFERROR(__xludf.DUMMYFUNCTION("IF(C1256=4,GOOGLETRANSLATE(A1256, ""en"",""fil""), """")"),"VP #Binay: Paano ka naging isang dalubhasa sa katiwalian?")</f>
        <v>VP #Binay: Paano ka naging isang dalubhasa sa katiwalian?</v>
      </c>
      <c r="C1256" s="2">
        <v>4.0</v>
      </c>
      <c r="D1256" s="10" t="s">
        <v>2502</v>
      </c>
      <c r="G1256" s="9"/>
    </row>
    <row r="1257">
      <c r="A1257" s="1" t="s">
        <v>2503</v>
      </c>
      <c r="B1257" s="7" t="str">
        <f>IFERROR(__xludf.DUMMYFUNCTION("IF(C1257=4,GOOGLETRANSLATE(A1257, ""en"",""fil""), """")"),"Binay, Poe, Roxas, Duterte, at Santiago Kick Off ang mga kampanya sa halalan ngayon https://t.co/obcwxazfyr https://t.co/axxhbvhkth")</f>
        <v>Binay, Poe, Roxas, Duterte, at Santiago Kick Off ang mga kampanya sa halalan ngayon https://t.co/obcwxazfyr https://t.co/axxhbvhkth</v>
      </c>
      <c r="C1257" s="2">
        <v>4.0</v>
      </c>
      <c r="D1257" s="10" t="s">
        <v>2504</v>
      </c>
      <c r="F1257" s="2">
        <v>0.0</v>
      </c>
      <c r="G1257" s="9"/>
    </row>
    <row r="1258">
      <c r="A1258" s="1" t="s">
        <v>2505</v>
      </c>
      <c r="B1258" s="7" t="str">
        <f>IFERROR(__xludf.DUMMYFUNCTION("IF(C1258=4,GOOGLETRANSLATE(A1258, ""en"",""fil""), """")"),"Kung ang DU30 ay nanalo, magiging DU31. At kung nanalo si Santiago, sasabihin ni Roxas, ""Mehn! Nawala ako!"" At sasabihin ni Poe, ""Huwag kang mag -alala, Du32."" LOL #FB")</f>
        <v>Kung ang DU30 ay nanalo, magiging DU31. At kung nanalo si Santiago, sasabihin ni Roxas, "Mehn! Nawala ako!" At sasabihin ni Poe, "Huwag kang mag -alala, Du32." LOL #FB</v>
      </c>
      <c r="C1258" s="2">
        <v>4.0</v>
      </c>
      <c r="D1258" s="10" t="s">
        <v>2506</v>
      </c>
      <c r="F1258" s="2">
        <v>0.0</v>
      </c>
      <c r="G1258" s="9"/>
    </row>
    <row r="1259">
      <c r="A1259" s="1" t="s">
        <v>2507</v>
      </c>
      <c r="B1259" s="7" t="str">
        <f>IFERROR(__xludf.DUMMYFUNCTION("IF(C1259=4,GOOGLETRANSLATE(A1259, ""en"",""fil""), """")"),"Mercado: Totoo na ginawa ni Binay ang maraming bagay sa Makati, ngunit hindi iyon dahil sa kanyang mga pagsisikap. Ito ay dahil maraming pera ang Makati")</f>
        <v>Mercado: Totoo na ginawa ni Binay ang maraming bagay sa Makati, ngunit hindi iyon dahil sa kanyang mga pagsisikap. Ito ay dahil maraming pera ang Makati</v>
      </c>
      <c r="C1259" s="2">
        <v>4.0</v>
      </c>
      <c r="D1259" s="10" t="s">
        <v>2508</v>
      </c>
      <c r="F1259" s="2">
        <v>0.0</v>
      </c>
      <c r="G1259" s="9"/>
    </row>
    <row r="1260">
      <c r="A1260" s="1" t="s">
        <v>2509</v>
      </c>
      <c r="B1260" s="7" t="str">
        <f>IFERROR(__xludf.DUMMYFUNCTION("IF(C1260=4,GOOGLETRANSLATE(A1260, ""en"",""fil""), """")"),"Pinangunahan ni Kathniel ang pagtitipon ng tanyag na tao para sa kandidato ng pangulo na si Mar Roxas. #Eleksyon2016 https://t.co/1b1ozsvvmm sa pamamagitan ng @pepalerts")</f>
        <v>Pinangunahan ni Kathniel ang pagtitipon ng tanyag na tao para sa kandidato ng pangulo na si Mar Roxas. #Eleksyon2016 https://t.co/1b1ozsvvmm sa pamamagitan ng @pepalerts</v>
      </c>
      <c r="C1260" s="2">
        <v>4.0</v>
      </c>
      <c r="D1260" s="10" t="s">
        <v>2510</v>
      </c>
      <c r="F1260" s="2">
        <v>0.0</v>
      </c>
      <c r="G1260" s="9"/>
    </row>
    <row r="1261">
      <c r="A1261" s="1" t="s">
        <v>2511</v>
      </c>
      <c r="B1261" s="7" t="str">
        <f>IFERROR(__xludf.DUMMYFUNCTION("IF(C1261=4,GOOGLETRANSLATE(A1261, ""en"",""fil""), """")"),"Lahat para sa Mar Roxas! #Roxasrobredo https://t.co/xpaij4g7x1")</f>
        <v>Lahat para sa Mar Roxas! #Roxasrobredo https://t.co/xpaij4g7x1</v>
      </c>
      <c r="C1261" s="2">
        <v>4.0</v>
      </c>
      <c r="D1261" s="10" t="s">
        <v>2512</v>
      </c>
      <c r="F1261" s="2">
        <v>0.0</v>
      </c>
      <c r="G1261" s="9"/>
    </row>
    <row r="1262">
      <c r="A1262" s="1" t="s">
        <v>2513</v>
      </c>
      <c r="B1262" s="7" t="str">
        <f>IFERROR(__xludf.DUMMYFUNCTION("IF(C1262=4,GOOGLETRANSLATE(A1262, ""en"",""fil""), """")"),"Mangyaring, binay. Malutas lang ang trapiko. Huwag ilagay ang sisihin sa iba at mga docus sa mga pagkabigo. Mababang suntok na lang. #PilipinasDebates2016")</f>
        <v>Mangyaring, binay. Malutas lang ang trapiko. Huwag ilagay ang sisihin sa iba at mga docus sa mga pagkabigo. Mababang suntok na lang. #PilipinasDebates2016</v>
      </c>
      <c r="C1262" s="2">
        <v>4.0</v>
      </c>
      <c r="D1262" s="10" t="s">
        <v>2514</v>
      </c>
      <c r="F1262" s="2">
        <v>1.0</v>
      </c>
      <c r="G1262" s="9"/>
    </row>
    <row r="1263">
      <c r="A1263" s="1" t="s">
        <v>2515</v>
      </c>
      <c r="B1263" s="7" t="str">
        <f>IFERROR(__xludf.DUMMYFUNCTION("IF(C1263=4,GOOGLETRANSLATE(A1263, ""en"",""fil""), """")"),"Rodrigo Duterte: Ang Mar Roxas ay ang pinaka walang kakayahan na tao na kailanman hahanapin ang pagkapangulo #phvote https://t.co/v4dctlbkdh | @piaranada")</f>
        <v>Rodrigo Duterte: Ang Mar Roxas ay ang pinaka walang kakayahan na tao na kailanman hahanapin ang pagkapangulo #phvote https://t.co/v4dctlbkdh | @piaranada</v>
      </c>
      <c r="C1263" s="2">
        <v>4.0</v>
      </c>
      <c r="D1263" s="10" t="s">
        <v>2516</v>
      </c>
      <c r="F1263" s="2">
        <v>1.0</v>
      </c>
      <c r="G1263" s="9"/>
    </row>
    <row r="1264">
      <c r="A1264" s="1" t="s">
        <v>2517</v>
      </c>
      <c r="B1264" s="7" t="str">
        <f>IFERROR(__xludf.DUMMYFUNCTION("IF(C1264=4,GOOGLETRANSLATE(A1264, ""en"",""fil""), """")"),"Trend Alert: 'VP Binay'. Marami pang mga uso sa https://t.co/drwxiutcov #trndnl https://t.co/iufufyszjn")</f>
        <v>Trend Alert: 'VP Binay'. Marami pang mga uso sa https://t.co/drwxiutcov #trndnl https://t.co/iufufyszjn</v>
      </c>
      <c r="C1264" s="2">
        <v>4.0</v>
      </c>
      <c r="D1264" s="10" t="s">
        <v>2518</v>
      </c>
      <c r="F1264" s="2">
        <v>0.0</v>
      </c>
      <c r="G1264" s="9"/>
    </row>
    <row r="1265">
      <c r="A1265" s="1" t="s">
        <v>2519</v>
      </c>
      <c r="B1265" s="7" t="str">
        <f>IFERROR(__xludf.DUMMYFUNCTION("IF(C1265=4,GOOGLETRANSLATE(A1265, ""en"",""fil""), """")"),"Natagpuan ng Ombudsman ang posibleng dahilan upang mag -file ng graft raps vs vp binay, 23 iba pa https://t.co/y03QL2BWX3 | @marcelo_beth via @gmanews")</f>
        <v>Natagpuan ng Ombudsman ang posibleng dahilan upang mag -file ng graft raps vs vp binay, 23 iba pa https://t.co/y03QL2BWX3 | @marcelo_beth via @gmanews</v>
      </c>
      <c r="C1265" s="2">
        <v>4.0</v>
      </c>
      <c r="D1265" s="10" t="s">
        <v>2520</v>
      </c>
      <c r="F1265" s="2">
        <v>0.0</v>
      </c>
      <c r="G1265" s="9"/>
    </row>
    <row r="1266">
      <c r="A1266" s="1" t="s">
        <v>2521</v>
      </c>
      <c r="B1266" s="7" t="str">
        <f>IFERROR(__xludf.DUMMYFUNCTION("IF(C1266=4,GOOGLETRANSLATE(A1266, ""en"",""fil""), """")"),"Ang Mar Roxas ay talagang naiiba sa Binay, Grace Poe, Duterte. Hindi siya nagnanakaw. Hindi siya isang drama queen. Hindi siya isang hoodlum. #Politicsph")</f>
        <v>Ang Mar Roxas ay talagang naiiba sa Binay, Grace Poe, Duterte. Hindi siya nagnanakaw. Hindi siya isang drama queen. Hindi siya isang hoodlum. #Politicsph</v>
      </c>
      <c r="C1266" s="2">
        <v>4.0</v>
      </c>
      <c r="D1266" s="10" t="s">
        <v>2522</v>
      </c>
      <c r="F1266" s="2">
        <v>0.0</v>
      </c>
      <c r="G1266" s="9"/>
    </row>
    <row r="1267">
      <c r="A1267" s="1" t="s">
        <v>2523</v>
      </c>
      <c r="B1267" s="7" t="str">
        <f>IFERROR(__xludf.DUMMYFUNCTION("IF(C1267=4,GOOGLETRANSLATE(A1267, ""en"",""fil""), """")"),"Wala maliban kay Mar Roxas ?????? https://t.co/llnomcpolw")</f>
        <v>Wala maliban kay Mar Roxas ?????? https://t.co/llnomcpolw</v>
      </c>
      <c r="C1267" s="2">
        <v>4.0</v>
      </c>
      <c r="D1267" s="10" t="s">
        <v>2524</v>
      </c>
      <c r="F1267" s="2">
        <v>0.0</v>
      </c>
      <c r="G1267" s="9"/>
    </row>
    <row r="1268">
      <c r="A1268" s="1" t="s">
        <v>2525</v>
      </c>
      <c r="B1268" s="7" t="str">
        <f>IFERROR(__xludf.DUMMYFUNCTION("IF(C1268=4,GOOGLETRANSLATE(A1268, ""en"",""fil""), """")"),"#Duterte: Marami akong mga plano. Maaari ko ring kopyahin ang mga plano ng mabubuting kaibigan dito, Sen. #GracePoe at @senmiriam. #Voteph2016 https://t.co/evqim1r7zx")</f>
        <v>#Duterte: Marami akong mga plano. Maaari ko ring kopyahin ang mga plano ng mabubuting kaibigan dito, Sen. #GracePoe at @senmiriam. #Voteph2016 https://t.co/evqim1r7zx</v>
      </c>
      <c r="C1268" s="2">
        <v>4.0</v>
      </c>
      <c r="D1268" s="10" t="s">
        <v>2526</v>
      </c>
      <c r="F1268" s="2">
        <v>0.0</v>
      </c>
      <c r="G1268" s="9"/>
    </row>
    <row r="1269">
      <c r="A1269" s="1" t="s">
        <v>2527</v>
      </c>
      <c r="B1269" s="7" t="str">
        <f>IFERROR(__xludf.DUMMYFUNCTION("IF(C1269=4,GOOGLETRANSLATE(A1269, ""en"",""fil""), """")"),"RT @cnnphilippines: SC Bahagyang nagbibigay ng binay petition vs suspension case | Live https://t.co/caczwf9cth")</f>
        <v>RT @cnnphilippines: SC Bahagyang nagbibigay ng binay petition vs suspension case | Live https://t.co/caczwf9cth</v>
      </c>
      <c r="C1269" s="2">
        <v>4.0</v>
      </c>
      <c r="D1269" s="10" t="s">
        <v>2528</v>
      </c>
      <c r="F1269" s="2">
        <v>0.0</v>
      </c>
      <c r="G1269" s="9"/>
    </row>
    <row r="1270">
      <c r="A1270" s="1" t="s">
        <v>2529</v>
      </c>
      <c r="B1270" s="7" t="str">
        <f>IFERROR(__xludf.DUMMYFUNCTION("IF(C1270=4,GOOGLETRANSLATE(A1270, ""en"",""fil""), """")"),"Bumoto ako ng roxas #halalan2016 mar daang matuwid roro tumataas ??????")</f>
        <v>Bumoto ako ng roxas #halalan2016 mar daang matuwid roro tumataas ??????</v>
      </c>
      <c r="C1270" s="2">
        <v>4.0</v>
      </c>
      <c r="D1270" s="10" t="s">
        <v>2530</v>
      </c>
      <c r="F1270" s="2">
        <v>0.0</v>
      </c>
      <c r="G1270" s="9"/>
    </row>
    <row r="1271">
      <c r="A1271" s="1" t="s">
        <v>2531</v>
      </c>
      <c r="B1271" s="7" t="str">
        <f>IFERROR(__xludf.DUMMYFUNCTION("IF(C1271=4,GOOGLETRANSLATE(A1271, ""en"",""fil""), """")"),"Ang #apokamimaragaltayo Public Service ay isang tiwala sa publiko. Nagtitiwala kami sa Mar Roxas https://t.co/gbo6elpyga")</f>
        <v>Ang #apokamimaragaltayo Public Service ay isang tiwala sa publiko. Nagtitiwala kami sa Mar Roxas https://t.co/gbo6elpyga</v>
      </c>
      <c r="C1271" s="2">
        <v>4.0</v>
      </c>
      <c r="D1271" s="10" t="s">
        <v>2532</v>
      </c>
      <c r="F1271" s="2">
        <v>0.0</v>
      </c>
      <c r="G1271" s="9"/>
    </row>
    <row r="1272">
      <c r="A1272" s="1" t="s">
        <v>2533</v>
      </c>
      <c r="B1272" s="7" t="str">
        <f>IFERROR(__xludf.DUMMYFUNCTION("IF(C1272=4,GOOGLETRANSLATE(A1272, ""en"",""fil""), """")"),"@Bernardokath Kaya, hindi mo isinasaalang -alang ang @senmiriam at @sengracepoe bilang disenteng bilang Mar Roxas?")</f>
        <v>@Bernardokath Kaya, hindi mo isinasaalang -alang ang @senmiriam at @sengracepoe bilang disenteng bilang Mar Roxas?</v>
      </c>
      <c r="C1272" s="2">
        <v>4.0</v>
      </c>
      <c r="D1272" s="10" t="s">
        <v>2534</v>
      </c>
      <c r="F1272" s="2">
        <v>0.0</v>
      </c>
      <c r="G1272" s="9"/>
    </row>
    <row r="1273">
      <c r="A1273" s="1" t="s">
        <v>2535</v>
      </c>
      <c r="B1273" s="7" t="str">
        <f>IFERROR(__xludf.DUMMYFUNCTION("IF(C1273=4,GOOGLETRANSLATE(A1273, ""en"",""fil""), """")"),"Nais ni Duterte na tumakbo dahil nabigo siya kay Poe - bahagya isang pagganyak na magpatakbo ng isang bansa.")</f>
        <v>Nais ni Duterte na tumakbo dahil nabigo siya kay Poe - bahagya isang pagganyak na magpatakbo ng isang bansa.</v>
      </c>
      <c r="C1273" s="2">
        <v>4.0</v>
      </c>
      <c r="D1273" s="10" t="s">
        <v>2536</v>
      </c>
      <c r="F1273" s="2">
        <v>0.0</v>
      </c>
      <c r="G1273" s="9"/>
    </row>
    <row r="1274">
      <c r="A1274" s="1" t="s">
        <v>2537</v>
      </c>
      <c r="B1274" s="7" t="str">
        <f>IFERROR(__xludf.DUMMYFUNCTION("IF(C1274=4,GOOGLETRANSLATE(A1274, ""en"",""fil""), """")"),"RT @lancedeocampo: Bakit ko talaga nakakatawa ang mga ad ng kampanya ni Binay? Sinusubukan ba niya akong gawing racist? ????")</f>
        <v>RT @lancedeocampo: Bakit ko talaga nakakatawa ang mga ad ng kampanya ni Binay? Sinusubukan ba niya akong gawing racist? ????</v>
      </c>
      <c r="C1274" s="2">
        <v>4.0</v>
      </c>
      <c r="D1274" s="10" t="s">
        <v>2538</v>
      </c>
      <c r="F1274" s="2">
        <v>0.0</v>
      </c>
      <c r="G1274" s="9"/>
    </row>
    <row r="1275">
      <c r="A1275" s="1" t="s">
        <v>2539</v>
      </c>
      <c r="B1275" s="7" t="str">
        <f>IFERROR(__xludf.DUMMYFUNCTION("IF(C1275=4,GOOGLETRANSLATE(A1275, ""en"",""fil""), """")"),"@AbscBnnews Talagang sinusubukan upang maisulong ang Mar Roxas (sa isang hindi halata na paraan).")</f>
        <v>@AbscBnnews Talagang sinusubukan upang maisulong ang Mar Roxas (sa isang hindi halata na paraan).</v>
      </c>
      <c r="C1275" s="2">
        <v>4.0</v>
      </c>
      <c r="D1275" s="10" t="s">
        <v>2540</v>
      </c>
      <c r="F1275" s="2">
        <v>1.0</v>
      </c>
      <c r="G1275" s="9"/>
    </row>
    <row r="1276">
      <c r="A1276" s="1" t="s">
        <v>2541</v>
      </c>
      <c r="B1276" s="7" t="str">
        <f>IFERROR(__xludf.DUMMYFUNCTION("IF(C1276=4,GOOGLETRANSLATE(A1276, ""en"",""fil""), """")"),"Panoorin kung ano ang nakuha ni Mar Roxas sa aming mga tao! #Roxasrobredo https://t.co/8s9wmuksv7")</f>
        <v>Panoorin kung ano ang nakuha ni Mar Roxas sa aming mga tao! #Roxasrobredo https://t.co/8s9wmuksv7</v>
      </c>
      <c r="C1276" s="2">
        <v>4.0</v>
      </c>
      <c r="D1276" s="10" t="s">
        <v>2542</v>
      </c>
      <c r="F1276" s="2">
        <v>0.0</v>
      </c>
      <c r="G1276" s="9"/>
    </row>
    <row r="1277">
      <c r="A1277" s="1" t="s">
        <v>2543</v>
      </c>
      <c r="B1277" s="7" t="str">
        <f>IFERROR(__xludf.DUMMYFUNCTION("IF(C1277=4,GOOGLETRANSLATE(A1277, ""en"",""fil""), """")"),"Ang VP Binay + Grace Poe ay walang ""malasakit"". Pag-isipan mo. Huwag alalahanin na saktan ang mga nagdadalamhating pamilya, nagpapagaling pa rin sa tulong ng halalan.")</f>
        <v>Ang VP Binay + Grace Poe ay walang "malasakit". Pag-isipan mo. Huwag alalahanin na saktan ang mga nagdadalamhating pamilya, nagpapagaling pa rin sa tulong ng halalan.</v>
      </c>
      <c r="C1277" s="2">
        <v>4.0</v>
      </c>
      <c r="D1277" s="10" t="s">
        <v>2544</v>
      </c>
      <c r="F1277" s="2">
        <v>1.0</v>
      </c>
      <c r="G1277" s="9"/>
    </row>
    <row r="1278">
      <c r="A1278" s="1" t="s">
        <v>2545</v>
      </c>
      <c r="B1278" s="7" t="str">
        <f>IFERROR(__xludf.DUMMYFUNCTION("IF(C1278=4,GOOGLETRANSLATE(A1278, ""en"",""fil""), """")"),"Ang Pamantayan: Update: Mga Kampanya ng Binay sa Batangas.")</f>
        <v>Ang Pamantayan: Update: Mga Kampanya ng Binay sa Batangas.</v>
      </c>
      <c r="C1278" s="2">
        <v>4.0</v>
      </c>
      <c r="D1278" s="10" t="s">
        <v>2546</v>
      </c>
      <c r="F1278" s="2">
        <v>0.0</v>
      </c>
      <c r="G1278" s="9"/>
    </row>
    <row r="1279">
      <c r="A1279" s="1" t="s">
        <v>2547</v>
      </c>
      <c r="B1279" s="7" t="str">
        <f>IFERROR(__xludf.DUMMYFUNCTION("IF(C1279=4,GOOGLETRANSLATE(A1279, ""en"",""fil""), """")"),"RT @tropangmarangal: Ruben de Lara sa Mar Roxas: ""Ang isang tao ay transparent kapag handa na siyang (kumuha ng mga katanungan) &amp; amp; hindi subukang iwasan ang mga ito"" h…")</f>
        <v>RT @tropangmarangal: Ruben de Lara sa Mar Roxas: "Ang isang tao ay transparent kapag handa na siyang (kumuha ng mga katanungan) &amp; amp; hindi subukang iwasan ang mga ito" h…</v>
      </c>
      <c r="C1279" s="2">
        <v>4.0</v>
      </c>
      <c r="D1279" s="10" t="s">
        <v>2548</v>
      </c>
      <c r="F1279" s="2">
        <v>0.0</v>
      </c>
      <c r="G1279" s="9"/>
    </row>
    <row r="1280">
      <c r="A1280" s="1" t="s">
        <v>2549</v>
      </c>
      <c r="B1280" s="7" t="str">
        <f>IFERROR(__xludf.DUMMYFUNCTION("IF(C1280=4,GOOGLETRANSLATE(A1280, ""en"",""fil""), """")"),"RT @Philippinestar: Walang kinatawan mula sa admin ng Aquino, ngunit ang kampo ng VP Binay, ay sumali sa mga paggunita sa mga aktibidad
HT…")</f>
        <v>RT @Philippinestar: Walang kinatawan mula sa admin ng Aquino, ngunit ang kampo ng VP Binay, ay sumali sa mga paggunita sa mga aktibidad
HT…</v>
      </c>
      <c r="C1280" s="2">
        <v>4.0</v>
      </c>
      <c r="D1280" s="10" t="s">
        <v>2550</v>
      </c>
      <c r="F1280" s="2">
        <v>0.0</v>
      </c>
      <c r="G1280" s="9"/>
    </row>
    <row r="1281">
      <c r="A1281" s="1" t="s">
        <v>2551</v>
      </c>
      <c r="B1281" s="7" t="str">
        <f>IFERROR(__xludf.DUMMYFUNCTION("IF(C1281=4,GOOGLETRANSLATE(A1281, ""en"",""fil""), """")"),"@Philipb4 Salamat sa pag -retweet ng aking tweet re lamang binay. (Si Binay ay Supercorrupt Marcos Style).")</f>
        <v>@Philipb4 Salamat sa pag -retweet ng aking tweet re lamang binay. (Si Binay ay Supercorrupt Marcos Style).</v>
      </c>
      <c r="C1281" s="2">
        <v>4.0</v>
      </c>
      <c r="D1281" s="10" t="s">
        <v>2552</v>
      </c>
      <c r="F1281" s="2">
        <v>1.0</v>
      </c>
      <c r="G1281" s="9"/>
    </row>
    <row r="1282">
      <c r="A1282" s="1" t="s">
        <v>2553</v>
      </c>
      <c r="B1282" s="7" t="str">
        <f>IFERROR(__xludf.DUMMYFUNCTION("IF(C1282=4,GOOGLETRANSLATE(A1282, ""en"",""fil""), """")"),"Ang Tommorow ay ang aming pagtubos laban sa walang kakayahan na Mar Roxas!")</f>
        <v>Ang Tommorow ay ang aming pagtubos laban sa walang kakayahan na Mar Roxas!</v>
      </c>
      <c r="C1282" s="2">
        <v>4.0</v>
      </c>
      <c r="D1282" s="10" t="s">
        <v>2554</v>
      </c>
      <c r="G1282" s="9"/>
    </row>
    <row r="1283">
      <c r="A1283" s="1" t="s">
        <v>749</v>
      </c>
      <c r="B1283" s="7" t="str">
        <f>IFERROR(__xludf.DUMMYFUNCTION("IF(C1283=4,GOOGLETRANSLATE(A1283, ""en"",""fil""), """")"),"#Notoroxas")</f>
        <v>#Notoroxas</v>
      </c>
      <c r="C1283" s="2">
        <v>4.0</v>
      </c>
      <c r="D1283" s="10" t="s">
        <v>750</v>
      </c>
      <c r="F1283" s="2">
        <v>1.0</v>
      </c>
      <c r="G1283" s="9"/>
    </row>
    <row r="1284">
      <c r="A1284" s="1" t="s">
        <v>2555</v>
      </c>
      <c r="B1284" s="7" t="str">
        <f>IFERROR(__xludf.DUMMYFUNCTION("IF(C1284=4,GOOGLETRANSLATE(A1284, ""en"",""fil""), """")"),"Binay: kahirapan, hindi katiwalian, ay 'moral problem' https:/t.co/plwxlpnzxn i @mjcayabyabinq https://t.co/uon2t7c6bx")</f>
        <v>Binay: kahirapan, hindi katiwalian, ay 'moral problem' https:/t.co/plwxlpnzxn i @mjcayabyabinq https://t.co/uon2t7c6bx</v>
      </c>
      <c r="C1284" s="2">
        <v>4.0</v>
      </c>
      <c r="D1284" s="10" t="s">
        <v>2556</v>
      </c>
      <c r="F1284" s="2">
        <v>0.0</v>
      </c>
      <c r="G1284" s="9"/>
    </row>
    <row r="1285">
      <c r="A1285" s="1" t="s">
        <v>2557</v>
      </c>
      <c r="B1285" s="7" t="str">
        <f>IFERROR(__xludf.DUMMYFUNCTION("IF(C1285=4,GOOGLETRANSLATE(A1285, ""en"",""fil""), """")"),"RT @ancalerts: Poe's Camp sa Duterte: Lahat ay may karapatan sa kanyang sariling opinyon https://t.co/vmcbtlacgg https://t.co/okdjbodt92")</f>
        <v>RT @ancalerts: Poe's Camp sa Duterte: Lahat ay may karapatan sa kanyang sariling opinyon https://t.co/vmcbtlacgg https://t.co/okdjbodt92</v>
      </c>
      <c r="C1285" s="2">
        <v>4.0</v>
      </c>
      <c r="D1285" s="10" t="s">
        <v>2558</v>
      </c>
      <c r="F1285" s="2">
        <v>0.0</v>
      </c>
      <c r="G1285" s="9"/>
    </row>
    <row r="1286">
      <c r="A1286" s="1" t="s">
        <v>2559</v>
      </c>
      <c r="B1286" s="7" t="str">
        <f>IFERROR(__xludf.DUMMYFUNCTION("IF(C1286=4,GOOGLETRANSLATE(A1286, ""en"",""fil""), """")"),"Nagagalit ang mga netizens na si Ofw na sinasabing bumoto kay Duterte ngunit nakuha ni Roxas ang resibo ... https://t.co/mpna8cly8f")</f>
        <v>Nagagalit ang mga netizens na si Ofw na sinasabing bumoto kay Duterte ngunit nakuha ni Roxas ang resibo ... https://t.co/mpna8cly8f</v>
      </c>
      <c r="C1286" s="2">
        <v>4.0</v>
      </c>
      <c r="D1286" s="10" t="s">
        <v>2560</v>
      </c>
      <c r="F1286" s="2">
        <v>0.0</v>
      </c>
      <c r="G1286" s="9"/>
    </row>
    <row r="1287">
      <c r="A1287" s="1" t="s">
        <v>2561</v>
      </c>
      <c r="B1287" s="7" t="str">
        <f>IFERROR(__xludf.DUMMYFUNCTION("IF(C1287=4,GOOGLETRANSLATE(A1287, ""en"",""fil""), """")"),"Kaya't nagtapos ako mula sa debate na si Binay, sa kabila ng kanyang kasalukuyang posisyon, ay may hindi bababa sa kaalaman ng lahat. #PilipinasDebates2016")</f>
        <v>Kaya't nagtapos ako mula sa debate na si Binay, sa kabila ng kanyang kasalukuyang posisyon, ay may hindi bababa sa kaalaman ng lahat. #PilipinasDebates2016</v>
      </c>
      <c r="C1287" s="2">
        <v>4.0</v>
      </c>
      <c r="D1287" s="10" t="s">
        <v>2562</v>
      </c>
      <c r="F1287" s="2">
        <v>0.0</v>
      </c>
      <c r="G1287" s="9"/>
    </row>
    <row r="1288">
      <c r="A1288" s="1" t="s">
        <v>2563</v>
      </c>
      <c r="B1288" s="7" t="str">
        <f>IFERROR(__xludf.DUMMYFUNCTION("IF(C1288=4,GOOGLETRANSLATE(A1288, ""en"",""fil""), """")"),"SWS: Si Binay ay nasa itaas pa rin sa kabila ng pagbagsak ng porsyento; Si Duterte, Poe ay nakatali para sa pangalawang https://t.co/7adyn41y9m https://t.co/uby00efkzg | sa pamamagitan ng CNN P ...")</f>
        <v>SWS: Si Binay ay nasa itaas pa rin sa kabila ng pagbagsak ng porsyento; Si Duterte, Poe ay nakatali para sa pangalawang https://t.co/7adyn41y9m https://t.co/uby00efkzg | sa pamamagitan ng CNN P ...</v>
      </c>
      <c r="C1288" s="2">
        <v>4.0</v>
      </c>
      <c r="D1288" s="10" t="s">
        <v>2564</v>
      </c>
      <c r="F1288" s="2">
        <v>0.0</v>
      </c>
      <c r="G1288" s="9"/>
    </row>
    <row r="1289">
      <c r="A1289" s="1" t="s">
        <v>2565</v>
      </c>
      <c r="B1289" s="7" t="str">
        <f>IFERROR(__xludf.DUMMYFUNCTION("IF(C1289=4,GOOGLETRANSLATE(A1289, ""en"",""fil""), """")"),"Si Mar ay nagsilbi rin sa bansa bilang isang dating kongresista, Senador &amp; amp; Kalihim ng iba't ibang mga depts. Ikaw ay napakatalino sa mga debate. #Marroxas")</f>
        <v>Si Mar ay nagsilbi rin sa bansa bilang isang dating kongresista, Senador &amp; amp; Kalihim ng iba't ibang mga depts. Ikaw ay napakatalino sa mga debate. #Marroxas</v>
      </c>
      <c r="C1289" s="2">
        <v>4.0</v>
      </c>
      <c r="D1289" s="10" t="s">
        <v>2566</v>
      </c>
      <c r="F1289" s="2">
        <v>0.0</v>
      </c>
      <c r="G1289" s="9"/>
    </row>
    <row r="1290">
      <c r="A1290" s="1" t="s">
        <v>2567</v>
      </c>
      <c r="B1290" s="7" t="str">
        <f>IFERROR(__xludf.DUMMYFUNCTION("IF(C1290=4,GOOGLETRANSLATE(A1290, ""en"",""fil""), """")"),"Saksi: Ang pag -bid para sa mga proyekto ng Makati sa ilalim ng Elenita Binay A Sham https://t.co/feuqxellar https://t.co/u4iobaeylg")</f>
        <v>Saksi: Ang pag -bid para sa mga proyekto ng Makati sa ilalim ng Elenita Binay A Sham https://t.co/feuqxellar https://t.co/u4iobaeylg</v>
      </c>
      <c r="C1290" s="2">
        <v>4.0</v>
      </c>
      <c r="D1290" s="10" t="s">
        <v>2568</v>
      </c>
      <c r="F1290" s="2">
        <v>0.0</v>
      </c>
      <c r="G1290" s="9"/>
    </row>
    <row r="1291">
      <c r="A1291" s="1" t="s">
        <v>2569</v>
      </c>
      <c r="B1291" s="7" t="str">
        <f>IFERROR(__xludf.DUMMYFUNCTION("IF(C1291=4,GOOGLETRANSLATE(A1291, ""en"",""fil""), """")"),"#Binay at #Duterte: Kung mahalal, aalisin mo ba ang Sampung Utos sa Pilipinas? https://t.co/dh0s9rpijn https://t.co/wkhyc8zrj3")</f>
        <v>#Binay at #Duterte: Kung mahalal, aalisin mo ba ang Sampung Utos sa Pilipinas? https://t.co/dh0s9rpijn https://t.co/wkhyc8zrj3</v>
      </c>
      <c r="C1291" s="2">
        <v>4.0</v>
      </c>
      <c r="D1291" s="10" t="s">
        <v>2570</v>
      </c>
      <c r="F1291" s="2">
        <v>0.0</v>
      </c>
      <c r="G1291" s="9"/>
    </row>
    <row r="1292">
      <c r="A1292" s="1" t="s">
        <v>2571</v>
      </c>
      <c r="B1292" s="7" t="str">
        <f>IFERROR(__xludf.DUMMYFUNCTION("IF(C1292=4,GOOGLETRANSLATE(A1292, ""en"",""fil""), """")"),"Sinisi ni Binay ang kawalang -saysay ng kasalukuyang admin na parang hindi siya bahagi nito. Nagpapaalala rin sa akin ng isang tao. #PilipinasDebates2016")</f>
        <v>Sinisi ni Binay ang kawalang -saysay ng kasalukuyang admin na parang hindi siya bahagi nito. Nagpapaalala rin sa akin ng isang tao. #PilipinasDebates2016</v>
      </c>
      <c r="C1292" s="2">
        <v>4.0</v>
      </c>
      <c r="D1292" s="10" t="s">
        <v>2572</v>
      </c>
      <c r="F1292" s="2">
        <v>1.0</v>
      </c>
      <c r="G1292" s="9"/>
    </row>
    <row r="1293">
      <c r="A1293" s="1" t="s">
        <v>2573</v>
      </c>
      <c r="B1293" s="7" t="str">
        <f>IFERROR(__xludf.DUMMYFUNCTION("IF(C1293=4,GOOGLETRANSLATE(A1293, ""en"",""fil""), """")"),"Paggawa ng Sense ng Pinakabagong SWS Survey Pebrero 2016: Si Binay ay humihila sa https://t.co/r95hxnwoj1")</f>
        <v>Paggawa ng Sense ng Pinakabagong SWS Survey Pebrero 2016: Si Binay ay humihila sa https://t.co/r95hxnwoj1</v>
      </c>
      <c r="C1293" s="2">
        <v>4.0</v>
      </c>
      <c r="D1293" s="10" t="s">
        <v>2574</v>
      </c>
      <c r="F1293" s="2">
        <v>0.0</v>
      </c>
      <c r="G1293" s="9"/>
    </row>
    <row r="1294">
      <c r="A1294" s="1" t="s">
        <v>2575</v>
      </c>
      <c r="B1294" s="7" t="str">
        <f>IFERROR(__xludf.DUMMYFUNCTION("IF(C1294=4,GOOGLETRANSLATE(A1294, ""en"",""fil""), """")"),"Hindi ako makapaniwala na gusto ko dati ang ABSCBN pinakamasamang istasyon, naiinis ako sa panloob na core na si Duterte hanggang sa huli")</f>
        <v>Hindi ako makapaniwala na gusto ko dati ang ABSCBN pinakamasamang istasyon, naiinis ako sa panloob na core na si Duterte hanggang sa huli</v>
      </c>
      <c r="C1294" s="2">
        <v>4.0</v>
      </c>
      <c r="D1294" s="10" t="s">
        <v>2576</v>
      </c>
      <c r="F1294" s="2">
        <v>1.0</v>
      </c>
      <c r="G1294" s="9"/>
    </row>
    <row r="1295">
      <c r="A1295" s="1" t="s">
        <v>2577</v>
      </c>
      <c r="B1295" s="7" t="str">
        <f>IFERROR(__xludf.DUMMYFUNCTION("IF(C1295=4,GOOGLETRANSLATE(A1295, ""en"",""fil""), """")"),"Nais kong pasalamatan si Alma Moreno sa pagpapakita sa US kung ano ang dinadala ng gobyerno ng #una at isang binay sa Pilipino! Mabuhay ka Alma!")</f>
        <v>Nais kong pasalamatan si Alma Moreno sa pagpapakita sa US kung ano ang dinadala ng gobyerno ng #una at isang binay sa Pilipino! Mabuhay ka Alma!</v>
      </c>
      <c r="C1295" s="2">
        <v>4.0</v>
      </c>
      <c r="D1295" s="10" t="s">
        <v>2578</v>
      </c>
      <c r="F1295" s="2">
        <v>0.0</v>
      </c>
      <c r="G1295" s="9"/>
    </row>
    <row r="1296">
      <c r="A1296" s="1" t="s">
        <v>2579</v>
      </c>
      <c r="B1296" s="7" t="str">
        <f>IFERROR(__xludf.DUMMYFUNCTION("IF(C1296=4,GOOGLETRANSLATE(A1296, ""en"",""fil""), """")"),"VP Binay: Posible ang paglago ng Inclusive na may tamang halo ng mga patakaran | @Josebimbosantos")</f>
        <v>VP Binay: Posible ang paglago ng Inclusive na may tamang halo ng mga patakaran | @Josebimbosantos</v>
      </c>
      <c r="C1296" s="2">
        <v>4.0</v>
      </c>
      <c r="D1296" s="10" t="s">
        <v>2580</v>
      </c>
      <c r="F1296" s="2">
        <v>0.0</v>
      </c>
      <c r="G1296" s="9"/>
    </row>
    <row r="1297">
      <c r="A1297" s="1" t="s">
        <v>2581</v>
      </c>
      <c r="B1297" s="7" t="str">
        <f>IFERROR(__xludf.DUMMYFUNCTION("IF(C1297=4,GOOGLETRANSLATE(A1297, ""en"",""fil""), """")"),"#Roxas sa ika -3 puwesto. Posible pa ba ang #dayaangdilaw? Sana hindi! #Dapattama #eleksyon2016 #halalan2016 https://t.co/mvbiq5bune")</f>
        <v>#Roxas sa ika -3 puwesto. Posible pa ba ang #dayaangdilaw? Sana hindi! #Dapattama #eleksyon2016 #halalan2016 https://t.co/mvbiq5bune</v>
      </c>
      <c r="C1297" s="2">
        <v>4.0</v>
      </c>
      <c r="D1297" s="10" t="s">
        <v>2582</v>
      </c>
      <c r="F1297" s="2">
        <v>1.0</v>
      </c>
      <c r="G1297" s="9"/>
    </row>
    <row r="1298">
      <c r="A1298" s="1" t="s">
        <v>2583</v>
      </c>
      <c r="B1298" s="7" t="str">
        <f>IFERROR(__xludf.DUMMYFUNCTION("IF(C1298=4,GOOGLETRANSLATE(A1298, ""en"",""fil""), """")"),"Ang ligal na doktrina ay inabandona sa ilaw ng binay suspension https://t.co/vssrnbx9ac")</f>
        <v>Ang ligal na doktrina ay inabandona sa ilaw ng binay suspension https://t.co/vssrnbx9ac</v>
      </c>
      <c r="C1298" s="2">
        <v>4.0</v>
      </c>
      <c r="D1298" s="10" t="s">
        <v>2584</v>
      </c>
      <c r="F1298" s="2">
        <v>0.0</v>
      </c>
      <c r="G1298" s="9"/>
    </row>
    <row r="1299">
      <c r="A1299" s="1" t="s">
        <v>2585</v>
      </c>
      <c r="B1299" s="7" t="str">
        <f>IFERROR(__xludf.DUMMYFUNCTION("IF(C1299=4,GOOGLETRANSLATE(A1299, ""en"",""fil""), """")"),"Sa isang gabi ng mga linya ng suntok, si VP Binay ay may isa sa kanyang sariling itapon ngunit hindi ... https://t.co/lyleiejlwt #quezon #news")</f>
        <v>Sa isang gabi ng mga linya ng suntok, si VP Binay ay may isa sa kanyang sariling itapon ngunit hindi ... https://t.co/lyleiejlwt #quezon #news</v>
      </c>
      <c r="C1299" s="2">
        <v>4.0</v>
      </c>
      <c r="D1299" s="10" t="s">
        <v>2586</v>
      </c>
      <c r="F1299" s="2">
        <v>0.0</v>
      </c>
      <c r="G1299" s="9"/>
    </row>
    <row r="1300">
      <c r="A1300" s="1" t="s">
        <v>2587</v>
      </c>
      <c r="B1300" s="7" t="str">
        <f>IFERROR(__xludf.DUMMYFUNCTION("IF(C1300=4,GOOGLETRANSLATE(A1300, ""en"",""fil""), """")"),"[BALITA] Nag -alarma si Binay sa pamamagitan ng pagtaas ng bilang ng mga napakataba na tao https://t.co/szwwrNaxdy | Via Manila Standard")</f>
        <v>[BALITA] Nag -alarma si Binay sa pamamagitan ng pagtaas ng bilang ng mga napakataba na tao https://t.co/szwwrNaxdy | Via Manila Standard</v>
      </c>
      <c r="C1300" s="2">
        <v>4.0</v>
      </c>
      <c r="D1300" s="10" t="s">
        <v>2588</v>
      </c>
      <c r="F1300" s="2">
        <v>0.0</v>
      </c>
      <c r="G1300" s="9"/>
    </row>
    <row r="1301">
      <c r="A1301" s="1" t="s">
        <v>2589</v>
      </c>
      <c r="B1301" s="7" t="str">
        <f>IFERROR(__xludf.DUMMYFUNCTION("IF(C1301=4,GOOGLETRANSLATE(A1301, ""en"",""fil""), """")"),"Tingnan kung sino ang nagsasalita ng SMH. ""@Ancalerts: Vice Pres. Binay: Ang mahihirap ay nadagdagan sa ilalim ni Pres. Aquino http://t.co/wdawriji6v http://t.co/uvraijftfm""")</f>
        <v>Tingnan kung sino ang nagsasalita ng SMH. "@Ancalerts: Vice Pres. Binay: Ang mahihirap ay nadagdagan sa ilalim ni Pres. Aquino http://t.co/wdawriji6v http://t.co/uvraijftfm"</v>
      </c>
      <c r="C1301" s="2">
        <v>4.0</v>
      </c>
      <c r="D1301" s="10" t="s">
        <v>2590</v>
      </c>
      <c r="F1301" s="2">
        <v>1.0</v>
      </c>
      <c r="G1301" s="9"/>
    </row>
    <row r="1302">
      <c r="A1302" s="1" t="s">
        <v>2591</v>
      </c>
      <c r="B1302" s="7" t="str">
        <f>IFERROR(__xludf.DUMMYFUNCTION("IF(C1302=4,GOOGLETRANSLATE(A1302, ""en"",""fil""), """")"),"@Bayangmatuwid @orasnaroxasna @liberalph @cocoy @v_vangogh @arbetbernardo @suigeneris_05 Ito ay isang magandang post. #Roxas https://t.co/a5s6oailgf")</f>
        <v>@Bayangmatuwid @orasnaroxasna @liberalph @cocoy @v_vangogh @arbetbernardo @suigeneris_05 Ito ay isang magandang post. #Roxas https://t.co/a5s6oailgf</v>
      </c>
      <c r="C1302" s="2">
        <v>4.0</v>
      </c>
      <c r="D1302" s="10" t="s">
        <v>2592</v>
      </c>
      <c r="F1302" s="2">
        <v>0.0</v>
      </c>
      <c r="G1302" s="9"/>
    </row>
    <row r="1303">
      <c r="A1303" s="1" t="s">
        <v>2593</v>
      </c>
      <c r="B1303" s="7" t="str">
        <f>IFERROR(__xludf.DUMMYFUNCTION("IF(C1303=4,GOOGLETRANSLATE(A1303, ""en"",""fil""), """")"),"Posibleng nanalo si Binay, posibleng nanalo si Poe (Poe's Minions). Nakahanap ka ng nakakatawa? Ang halalan ay hindi isang biro. Ito ay 6 yrs ng ating buhay.")</f>
        <v>Posibleng nanalo si Binay, posibleng nanalo si Poe (Poe's Minions). Nakahanap ka ng nakakatawa? Ang halalan ay hindi isang biro. Ito ay 6 yrs ng ating buhay.</v>
      </c>
      <c r="C1303" s="2">
        <v>4.0</v>
      </c>
      <c r="D1303" s="10" t="s">
        <v>2594</v>
      </c>
      <c r="F1303" s="2">
        <v>1.0</v>
      </c>
      <c r="G1303" s="9"/>
    </row>
    <row r="1304">
      <c r="A1304" s="1" t="s">
        <v>2595</v>
      </c>
      <c r="B1304" s="7" t="str">
        <f>IFERROR(__xludf.DUMMYFUNCTION("IF(C1304=4,GOOGLETRANSLATE(A1304, ""en"",""fil""), """")"),"Labanan ang magandang laban! ???????? #isalutemarroxas #marleni #pushpamar #roro2016 #orasnaroxasna #unity @marroxasph @lenirobredo @tahimikn0m0re")</f>
        <v>Labanan ang magandang laban! ???????? #isalutemarroxas #marleni #pushpamar #roro2016 #orasnaroxasna #unity @marroxasph @lenirobredo @tahimikn0m0re</v>
      </c>
      <c r="C1304" s="2">
        <v>4.0</v>
      </c>
      <c r="D1304" s="10" t="s">
        <v>2596</v>
      </c>
      <c r="F1304" s="2">
        <v>0.0</v>
      </c>
      <c r="G1304" s="9"/>
    </row>
    <row r="1305">
      <c r="A1305" s="1" t="s">
        <v>2597</v>
      </c>
      <c r="B1305" s="7" t="str">
        <f>IFERROR(__xludf.DUMMYFUNCTION("IF(C1305=4,GOOGLETRANSLATE(A1305, ""en"",""fil""), """")"),"O kaya ay dahil nawala si Binay?")</f>
        <v>O kaya ay dahil nawala si Binay?</v>
      </c>
      <c r="C1305" s="2">
        <v>4.0</v>
      </c>
      <c r="D1305" s="10" t="s">
        <v>2598</v>
      </c>
      <c r="F1305" s="2">
        <v>0.0</v>
      </c>
      <c r="G1305" s="9"/>
    </row>
    <row r="1306">
      <c r="A1306" s="1" t="s">
        <v>310</v>
      </c>
      <c r="B1306" s="7" t="str">
        <f>IFERROR(__xludf.DUMMYFUNCTION("IF(C1306=4,GOOGLETRANSLATE(A1306, ""en"",""fil""), """")"),"RT @josephcataan: jogging with iPad. Hassle, Mar Roxas. ?? https://t.co/CKTYITAVSC")</f>
        <v>RT @josephcataan: jogging with iPad. Hassle, Mar Roxas. ?? https://t.co/CKTYITAVSC</v>
      </c>
      <c r="C1306" s="2">
        <v>4.0</v>
      </c>
      <c r="D1306" s="10" t="s">
        <v>311</v>
      </c>
      <c r="F1306" s="2">
        <v>0.0</v>
      </c>
      <c r="G1306" s="9"/>
    </row>
    <row r="1307">
      <c r="A1307" s="1" t="s">
        <v>2599</v>
      </c>
      <c r="B1307" s="7" t="str">
        <f>IFERROR(__xludf.DUMMYFUNCTION("IF(C1307=4,GOOGLETRANSLATE(A1307, ""en"",""fil""), """")"),"RT @ayeemacaraig: Aking Vlog. Panoorin: Binay, Opposition Lead Typhoon Yolanda Commemoration - https://t.co/vtgppzsokr sa pamamagitan ng @RappLerdotCom https:/…")</f>
        <v>RT @ayeemacaraig: Aking Vlog. Panoorin: Binay, Opposition Lead Typhoon Yolanda Commemoration - https://t.co/vtgppzsokr sa pamamagitan ng @RappLerdotCom https:/…</v>
      </c>
      <c r="C1307" s="2">
        <v>4.0</v>
      </c>
      <c r="D1307" s="10" t="s">
        <v>2600</v>
      </c>
      <c r="F1307" s="2">
        <v>0.0</v>
      </c>
      <c r="G1307" s="9"/>
    </row>
    <row r="1308">
      <c r="A1308" s="1" t="s">
        <v>2601</v>
      </c>
      <c r="B1308" s="7" t="str">
        <f>IFERROR(__xludf.DUMMYFUNCTION("IF(C1308=4,GOOGLETRANSLATE(A1308, ""en"",""fil""), """")"),"Ang mga survey ay bihirang mahulaan ang teal out ng isa sa mga halalan. Nahuhulaan ko ang isang #roxasrobredo win! Ang tahimik na karamihan ay tahimik na!")</f>
        <v>Ang mga survey ay bihirang mahulaan ang teal out ng isa sa mga halalan. Nahuhulaan ko ang isang #roxasrobredo win! Ang tahimik na karamihan ay tahimik na!</v>
      </c>
      <c r="C1308" s="2">
        <v>4.0</v>
      </c>
      <c r="D1308" s="10" t="s">
        <v>2602</v>
      </c>
      <c r="F1308" s="2">
        <v>0.0</v>
      </c>
      <c r="G1308" s="9"/>
    </row>
    <row r="1309">
      <c r="A1309" s="1" t="s">
        <v>2603</v>
      </c>
      <c r="B1309" s="7" t="str">
        <f>IFERROR(__xludf.DUMMYFUNCTION("IF(C1309=4,GOOGLETRANSLATE(A1309, ""en"",""fil""), """")"),"Binay Dancing to Hotline Bling ... Y'alls Maligayang pagdating https://t.co/jnmkh8coi3")</f>
        <v>Binay Dancing to Hotline Bling ... Y'alls Maligayang pagdating https://t.co/jnmkh8coi3</v>
      </c>
      <c r="C1309" s="2">
        <v>4.0</v>
      </c>
      <c r="D1309" s="10" t="s">
        <v>2604</v>
      </c>
      <c r="F1309" s="2">
        <v>0.0</v>
      </c>
      <c r="G1309" s="9"/>
    </row>
    <row r="1310">
      <c r="A1310" s="1" t="s">
        <v>2605</v>
      </c>
      <c r="B1310" s="7" t="str">
        <f>IFERROR(__xludf.DUMMYFUNCTION("IF(C1310=4,GOOGLETRANSLATE(A1310, ""en"",""fil""), """")"),"Binay: ""Ang kinakatawan nila ay makitid at mapaghiganti na pulitika na naglalagay ng kahinahunan sa itaas ng interes ng publiko.""")</f>
        <v>Binay: "Ang kinakatawan nila ay makitid at mapaghiganti na pulitika na naglalagay ng kahinahunan sa itaas ng interes ng publiko."</v>
      </c>
      <c r="C1310" s="2">
        <v>4.0</v>
      </c>
      <c r="D1310" s="10" t="s">
        <v>2606</v>
      </c>
      <c r="F1310" s="2">
        <v>0.0</v>
      </c>
      <c r="G1310" s="9"/>
    </row>
    <row r="1311">
      <c r="A1311" s="1" t="s">
        <v>2607</v>
      </c>
      <c r="B1311" s="7" t="str">
        <f>IFERROR(__xludf.DUMMYFUNCTION("IF(C1311=4,GOOGLETRANSLATE(A1311, ""en"",""fil""), """")"),"Tiyak na hindi ako mananalo")</f>
        <v>Tiyak na hindi ako mananalo</v>
      </c>
      <c r="C1311" s="2">
        <v>4.0</v>
      </c>
      <c r="D1311" s="10" t="s">
        <v>2608</v>
      </c>
      <c r="F1311" s="2">
        <v>0.0</v>
      </c>
      <c r="G1311" s="9"/>
    </row>
    <row r="1312">
      <c r="A1312" s="1" t="s">
        <v>2609</v>
      </c>
      <c r="B1312" s="7" t="str">
        <f>IFERROR(__xludf.DUMMYFUNCTION("IF(C1312=4,GOOGLETRANSLATE(A1312, ""en"",""fil""), """")"),"Inaasahan ng pag -bid ni Junjun Binay, sabi ng tagapagsalita https://t.co/0h5gdhpyfh | sa pamamagitan ng Inquirer")</f>
        <v>Inaasahan ng pag -bid ni Junjun Binay, sabi ng tagapagsalita https://t.co/0h5gdhpyfh | sa pamamagitan ng Inquirer</v>
      </c>
      <c r="C1312" s="2">
        <v>4.0</v>
      </c>
      <c r="D1312" s="10" t="s">
        <v>2610</v>
      </c>
      <c r="F1312" s="2">
        <v>0.0</v>
      </c>
      <c r="G1312" s="9"/>
    </row>
    <row r="1313">
      <c r="A1313" s="1" t="s">
        <v>2611</v>
      </c>
      <c r="B1313" s="7" t="str">
        <f>IFERROR(__xludf.DUMMYFUNCTION("IF(C1313=4,GOOGLETRANSLATE(A1313, ""en"",""fil""), """")"),"Ipinahayag ni VP Binay ang kanyang pagkabigo sa desisyon ni Pangulong Aquino na i -veto ang P2,000 SSS Pension Hike https://t.co/0erulzjkvr | …")</f>
        <v>Ipinahayag ni VP Binay ang kanyang pagkabigo sa desisyon ni Pangulong Aquino na i -veto ang P2,000 SSS Pension Hike https://t.co/0erulzjkvr | …</v>
      </c>
      <c r="C1313" s="2">
        <v>4.0</v>
      </c>
      <c r="D1313" s="10" t="s">
        <v>2612</v>
      </c>
      <c r="F1313" s="2">
        <v>0.0</v>
      </c>
      <c r="G1313" s="9"/>
    </row>
    <row r="1314">
      <c r="A1314" s="1" t="s">
        <v>2613</v>
      </c>
      <c r="B1314" s="7" t="str">
        <f>IFERROR(__xludf.DUMMYFUNCTION("IF(C1314=4,GOOGLETRANSLATE(A1314, ""en"",""fil""), """")"),"RT @leAnavarro: Kahit na mas maraming dahilan na huwag bumoto para kay Binay. May utang siya sa mga ""kaibigan"" na ito ng maraming pabor. #Notobinay https://t.co/rvfgc0ftvi")</f>
        <v>RT @leAnavarro: Kahit na mas maraming dahilan na huwag bumoto para kay Binay. May utang siya sa mga "kaibigan" na ito ng maraming pabor. #Notobinay https://t.co/rvfgc0ftvi</v>
      </c>
      <c r="C1314" s="2">
        <v>4.0</v>
      </c>
      <c r="D1314" s="10" t="s">
        <v>2614</v>
      </c>
      <c r="F1314" s="2">
        <v>1.0</v>
      </c>
      <c r="G1314" s="9"/>
    </row>
    <row r="1315">
      <c r="A1315" s="1" t="s">
        <v>2615</v>
      </c>
      <c r="B1315" s="7" t="str">
        <f>IFERROR(__xludf.DUMMYFUNCTION("IF(C1315=4,GOOGLETRANSLATE(A1315, ""en"",""fil""), """")"),"Lp bet mar roxas kasama si Isabela Gov. Bojie Dy #tropangmarangal I sa pamamagitan ng rh28 @raymundsdadpaas https://t.co/c6plaxblid")</f>
        <v>Lp bet mar roxas kasama si Isabela Gov. Bojie Dy #tropangmarangal I sa pamamagitan ng rh28 @raymundsdadpaas https://t.co/c6plaxblid</v>
      </c>
      <c r="C1315" s="2">
        <v>4.0</v>
      </c>
      <c r="D1315" s="10" t="s">
        <v>2616</v>
      </c>
      <c r="F1315" s="2">
        <v>0.0</v>
      </c>
      <c r="G1315" s="9"/>
    </row>
    <row r="1316">
      <c r="A1316" s="1" t="s">
        <v>2617</v>
      </c>
      <c r="B1316" s="7" t="str">
        <f>IFERROR(__xludf.DUMMYFUNCTION("IF(C1316=4,GOOGLETRANSLATE(A1316, ""en"",""fil""), """")"),"Trend Alert: 'VP Binay'. Marami pang mga uso sa http://t.co/drwxiutcov #trndnl http://t.co/vnqkkmoydd")</f>
        <v>Trend Alert: 'VP Binay'. Marami pang mga uso sa http://t.co/drwxiutcov #trndnl http://t.co/vnqkkmoydd</v>
      </c>
      <c r="C1316" s="2">
        <v>4.0</v>
      </c>
      <c r="D1316" s="10" t="s">
        <v>2618</v>
      </c>
      <c r="F1316" s="2">
        <v>0.0</v>
      </c>
      <c r="G1316" s="9"/>
    </row>
    <row r="1317">
      <c r="A1317" s="1" t="s">
        <v>2619</v>
      </c>
      <c r="B1317" s="7" t="str">
        <f>IFERROR(__xludf.DUMMYFUNCTION("IF(C1317=4,GOOGLETRANSLATE(A1317, ""en"",""fil""), """")"),"Ang PHL ay tumaas mula nang dumating si Pnoy. Kailangan namin ng pagpapatuloy. Hindi bibigyan tayo nina Binay, Du30 at Poe. https://t.co/kxtqfhche1")</f>
        <v>Ang PHL ay tumaas mula nang dumating si Pnoy. Kailangan namin ng pagpapatuloy. Hindi bibigyan tayo nina Binay, Du30 at Poe. https://t.co/kxtqfhche1</v>
      </c>
      <c r="C1317" s="2">
        <v>4.0</v>
      </c>
      <c r="D1317" s="10" t="s">
        <v>2620</v>
      </c>
      <c r="F1317" s="2">
        <v>0.0</v>
      </c>
      <c r="G1317" s="9"/>
    </row>
    <row r="1318">
      <c r="A1318" s="1" t="s">
        <v>2621</v>
      </c>
      <c r="B1318" s="7" t="str">
        <f>IFERROR(__xludf.DUMMYFUNCTION("IF(C1318=4,GOOGLETRANSLATE(A1318, ""en"",""fil""), """")"),"Hindi tayo nakatayo para kay Duterte, nakatayo tayo para sa katotohanan at hinaharap. Si Duterte ang solusyon.
#Notoroxas #ayAWSADILAW #Duterte")</f>
        <v>Hindi tayo nakatayo para kay Duterte, nakatayo tayo para sa katotohanan at hinaharap. Si Duterte ang solusyon.
#Notoroxas #ayAWSADILAW #Duterte</v>
      </c>
      <c r="C1318" s="2">
        <v>4.0</v>
      </c>
      <c r="D1318" s="10" t="s">
        <v>2622</v>
      </c>
      <c r="F1318" s="2">
        <v>1.0</v>
      </c>
      <c r="G1318" s="9"/>
    </row>
    <row r="1319">
      <c r="A1319" s="1" t="s">
        <v>2623</v>
      </c>
      <c r="B1319" s="7" t="str">
        <f>IFERROR(__xludf.DUMMYFUNCTION("IF(C1319=4,GOOGLETRANSLATE(A1319, ""en"",""fil""), """")"),"VP Jejomar Binay, Sen. Grace Poe na nasa loob ng lugar ng debate. #PilipinasDebates2016 sa pamamagitan ng @kaeceealvarez")</f>
        <v>VP Jejomar Binay, Sen. Grace Poe na nasa loob ng lugar ng debate. #PilipinasDebates2016 sa pamamagitan ng @kaeceealvarez</v>
      </c>
      <c r="C1319" s="2">
        <v>4.0</v>
      </c>
      <c r="D1319" s="10" t="s">
        <v>2624</v>
      </c>
      <c r="F1319" s="2">
        <v>0.0</v>
      </c>
      <c r="G1319" s="9"/>
    </row>
    <row r="1320">
      <c r="A1320" s="1" t="s">
        <v>2625</v>
      </c>
      <c r="B1320" s="7" t="str">
        <f>IFERROR(__xludf.DUMMYFUNCTION("IF(C1320=4,GOOGLETRANSLATE(A1320, ""en"",""fil""), """")"),"Mabuti sa pagdaraya? Kumusta, Garci? - Pinupuri ng VP Binay ang Puno Work sa Una: Magaling talaga siya https://t.co/nho9kdjamw #notobinay2016")</f>
        <v>Mabuti sa pagdaraya? Kumusta, Garci? - Pinupuri ng VP Binay ang Puno Work sa Una: Magaling talaga siya https://t.co/nho9kdjamw #notobinay2016</v>
      </c>
      <c r="C1320" s="2">
        <v>4.0</v>
      </c>
      <c r="D1320" s="10" t="s">
        <v>2626</v>
      </c>
      <c r="F1320" s="2">
        <v>1.0</v>
      </c>
      <c r="G1320" s="9"/>
    </row>
    <row r="1321">
      <c r="A1321" s="1" t="s">
        <v>2627</v>
      </c>
      <c r="B1321" s="7" t="str">
        <f>IFERROR(__xludf.DUMMYFUNCTION("IF(C1321=4,GOOGLETRANSLATE(A1321, ""en"",""fil""), """")"),"Kung nanalo si Mar Roxas sa kandidato ng pangulo, patay na tayo #halalan2016")</f>
        <v>Kung nanalo si Mar Roxas sa kandidato ng pangulo, patay na tayo #halalan2016</v>
      </c>
      <c r="C1321" s="2">
        <v>4.0</v>
      </c>
      <c r="D1321" s="10" t="s">
        <v>2628</v>
      </c>
      <c r="F1321" s="2">
        <v>1.0</v>
      </c>
      <c r="G1321" s="9"/>
    </row>
    <row r="1322">
      <c r="A1322" s="1" t="s">
        <v>2629</v>
      </c>
      <c r="B1322" s="7" t="str">
        <f>IFERROR(__xludf.DUMMYFUNCTION("IF(C1322=4,GOOGLETRANSLATE(A1322, ""en"",""fil""), """")"),"Sa Mar Roxas, Trillanes, Daniel Padilla, ABS CBN, MTRCB at bawat Duterte Hater Out doon https://t.co/cmhmraaj")</f>
        <v>Sa Mar Roxas, Trillanes, Daniel Padilla, ABS CBN, MTRCB at bawat Duterte Hater Out doon https://t.co/cmhmraaj</v>
      </c>
      <c r="C1322" s="2">
        <v>4.0</v>
      </c>
      <c r="D1322" s="10" t="s">
        <v>2630</v>
      </c>
      <c r="F1322" s="2">
        <v>0.0</v>
      </c>
      <c r="G1322" s="9"/>
    </row>
    <row r="1323">
      <c r="A1323" s="1" t="s">
        <v>2631</v>
      </c>
      <c r="B1323" s="7" t="str">
        <f>IFERROR(__xludf.DUMMYFUNCTION("IF(C1323=4,GOOGLETRANSLATE(A1323, ""en"",""fil""), """")"),"Binay apela ang pag -aakusa ng graft, sinabi nito na sinisira ang 2016 run https://t.co/ahb5z7d0fm | @mjcayabyabinq #voteph2016 https://t.co/sbqaciy85u")</f>
        <v>Binay apela ang pag -aakusa ng graft, sinabi nito na sinisira ang 2016 run https://t.co/ahb5z7d0fm | @mjcayabyabinq #voteph2016 https://t.co/sbqaciy85u</v>
      </c>
      <c r="C1323" s="2">
        <v>4.0</v>
      </c>
      <c r="D1323" s="10" t="s">
        <v>2632</v>
      </c>
      <c r="F1323" s="2">
        <v>0.0</v>
      </c>
      <c r="G1323" s="9"/>
    </row>
    <row r="1324">
      <c r="A1324" s="1" t="s">
        <v>2633</v>
      </c>
      <c r="B1324" s="7" t="str">
        <f>IFERROR(__xludf.DUMMYFUNCTION("IF(C1324=4,GOOGLETRANSLATE(A1324, ""en"",""fil""), """")"),"RT @RappLerDotCom: #Phvote: 9 Mga Bagay na Malaman Tungkol sa Jejomar Binay https://t.co/sktvgy0lqz https://t.co/m60vdvptmc")</f>
        <v>RT @RappLerDotCom: #Phvote: 9 Mga Bagay na Malaman Tungkol sa Jejomar Binay https://t.co/sktvgy0lqz https://t.co/m60vdvptmc</v>
      </c>
      <c r="C1324" s="2">
        <v>4.0</v>
      </c>
      <c r="D1324" s="10" t="s">
        <v>2634</v>
      </c>
      <c r="F1324" s="2">
        <v>0.0</v>
      </c>
      <c r="G1324" s="9"/>
    </row>
    <row r="1325">
      <c r="A1325" s="1" t="s">
        <v>2635</v>
      </c>
      <c r="B1325" s="7" t="str">
        <f>IFERROR(__xludf.DUMMYFUNCTION("IF(C1325=4,GOOGLETRANSLATE(A1325, ""en"",""fil""), """")"),"@Team_inquirer @senatorbinay no to corrupt Binay pamilya")</f>
        <v>@Team_inquirer @senatorbinay no to corrupt Binay pamilya</v>
      </c>
      <c r="C1325" s="2">
        <v>4.0</v>
      </c>
      <c r="D1325" s="10" t="s">
        <v>2636</v>
      </c>
      <c r="F1325" s="2">
        <v>1.0</v>
      </c>
      <c r="G1325" s="9"/>
    </row>
    <row r="1326">
      <c r="A1326" s="1" t="s">
        <v>2637</v>
      </c>
      <c r="B1326" s="7" t="str">
        <f>IFERROR(__xludf.DUMMYFUNCTION("IF(C1326=4,GOOGLETRANSLATE(A1326, ""en"",""fil""), """")"),"CA JUNKS JUNJUN BINAY'S PETITION VS Second Suspension Order https://t.co/g6rnbaisrk #manila #news #asia")</f>
        <v>CA JUNKS JUNJUN BINAY'S PETITION VS Second Suspension Order https://t.co/g6rnbaisrk #manila #news #asia</v>
      </c>
      <c r="C1326" s="2">
        <v>4.0</v>
      </c>
      <c r="D1326" s="10" t="s">
        <v>2638</v>
      </c>
      <c r="F1326" s="2">
        <v>0.0</v>
      </c>
      <c r="G1326" s="9"/>
    </row>
    <row r="1327">
      <c r="A1327" s="1" t="s">
        <v>2639</v>
      </c>
      <c r="B1327" s="7" t="str">
        <f>IFERROR(__xludf.DUMMYFUNCTION("IF(C1327=4,GOOGLETRANSLATE(A1327, ""en"",""fil""), """")"),"Sa balita ngayon. Daniel Padilla inendorso ang Mar Roxas. Hahaha. Batang lalaki nakalimutan mo kung paano ang iyong ina ay disperadong sumigaw sa harap ng pambansa")</f>
        <v>Sa balita ngayon. Daniel Padilla inendorso ang Mar Roxas. Hahaha. Batang lalaki nakalimutan mo kung paano ang iyong ina ay disperadong sumigaw sa harap ng pambansa</v>
      </c>
      <c r="C1327" s="2">
        <v>4.0</v>
      </c>
      <c r="D1327" s="10" t="s">
        <v>2640</v>
      </c>
      <c r="F1327" s="2">
        <v>1.0</v>
      </c>
      <c r="G1327" s="9"/>
    </row>
    <row r="1328">
      <c r="A1328" s="1" t="s">
        <v>2641</v>
      </c>
      <c r="B1328" s="7" t="str">
        <f>IFERROR(__xludf.DUMMYFUNCTION("IF(C1328=4,GOOGLETRANSLATE(A1328, ""en"",""fil""), """")"),"Bumoto ako ng Roxas #Halalan2016 Mar Daang Matuwid Faith ay hindi isang pakiramdam. Ito ay isang pagpipilian 2 tiwala sa Diyos kahit na ang d road sa unahan ay tila hindi sigurado")</f>
        <v>Bumoto ako ng Roxas #Halalan2016 Mar Daang Matuwid Faith ay hindi isang pakiramdam. Ito ay isang pagpipilian 2 tiwala sa Diyos kahit na ang d road sa unahan ay tila hindi sigurado</v>
      </c>
      <c r="C1328" s="2">
        <v>4.0</v>
      </c>
      <c r="D1328" s="10" t="s">
        <v>2642</v>
      </c>
      <c r="F1328" s="2">
        <v>0.0</v>
      </c>
      <c r="G1328" s="9"/>
    </row>
    <row r="1329">
      <c r="A1329" s="1" t="s">
        <v>2643</v>
      </c>
      <c r="B1329" s="7" t="str">
        <f>IFERROR(__xludf.DUMMYFUNCTION("IF(C1329=4,GOOGLETRANSLATE(A1329, ""en"",""fil""), """")"),"Nanonood si Mar Roxas na makipag -usap kay Poe. Ngayon, nakikita ko kung gaano ka kasakiman si G. Palengke.")</f>
        <v>Nanonood si Mar Roxas na makipag -usap kay Poe. Ngayon, nakikita ko kung gaano ka kasakiman si G. Palengke.</v>
      </c>
      <c r="C1329" s="2">
        <v>4.0</v>
      </c>
      <c r="D1329" s="10" t="s">
        <v>2644</v>
      </c>
      <c r="F1329" s="2">
        <v>1.0</v>
      </c>
      <c r="G1329" s="9"/>
    </row>
    <row r="1330">
      <c r="A1330" s="1" t="s">
        <v>2645</v>
      </c>
      <c r="B1330" s="7" t="str">
        <f>IFERROR(__xludf.DUMMYFUNCTION("IF(C1330=4,GOOGLETRANSLATE(A1330, ""en"",""fil""), """")"),"Sinunog sa antas ng binay. https://t.co/ocusak6Uo7")</f>
        <v>Sinunog sa antas ng binay. https://t.co/ocusak6Uo7</v>
      </c>
      <c r="C1330" s="2">
        <v>4.0</v>
      </c>
      <c r="D1330" s="10" t="s">
        <v>2646</v>
      </c>
      <c r="F1330" s="2">
        <v>1.0</v>
      </c>
      <c r="G1330" s="9"/>
    </row>
    <row r="1331">
      <c r="A1331" s="1" t="s">
        <v>2647</v>
      </c>
      <c r="B1331" s="7" t="str">
        <f>IFERROR(__xludf.DUMMYFUNCTION("IF(C1331=4,GOOGLETRANSLATE(A1331, ""en"",""fil""), """")"),"Binay: Ang kahirapan, hindi katiwalian, ay 'moral na problema' https:/t.co/znifpjhl6r")</f>
        <v>Binay: Ang kahirapan, hindi katiwalian, ay 'moral na problema' https:/t.co/znifpjhl6r</v>
      </c>
      <c r="C1331" s="2">
        <v>4.0</v>
      </c>
      <c r="D1331" s="10" t="s">
        <v>2648</v>
      </c>
      <c r="F1331" s="2">
        <v>0.0</v>
      </c>
      <c r="G1331" s="9"/>
    </row>
    <row r="1332">
      <c r="A1332" s="1" t="s">
        <v>2649</v>
      </c>
      <c r="B1332" s="7" t="str">
        <f>IFERROR(__xludf.DUMMYFUNCTION("IF(C1332=4,GOOGLETRANSLATE(A1332, ""en"",""fil""), """")"),"Una Hits Mar Roxas 'Flip-Flopping sa Income Tax Issue | Helenmflores")</f>
        <v>Una Hits Mar Roxas 'Flip-Flopping sa Income Tax Issue | Helenmflores</v>
      </c>
      <c r="C1332" s="2">
        <v>4.0</v>
      </c>
      <c r="D1332" s="10" t="s">
        <v>2650</v>
      </c>
      <c r="F1332" s="2">
        <v>0.0</v>
      </c>
      <c r="G1332" s="9"/>
    </row>
    <row r="1333">
      <c r="A1333" s="1" t="s">
        <v>2651</v>
      </c>
      <c r="B1333" s="7" t="str">
        <f>IFERROR(__xludf.DUMMYFUNCTION("IF(C1333=4,GOOGLETRANSLATE(A1333, ""en"",""fil""), """")"),"Kung ang Ombudsman ay nagtatrabaho sa kanilang asno out corrupt pampublikong mga opisyal ay dapat maging maingat ikaw ay ang susunod na malaking catch tulad ng VP Binay et. al.")</f>
        <v>Kung ang Ombudsman ay nagtatrabaho sa kanilang asno out corrupt pampublikong mga opisyal ay dapat maging maingat ikaw ay ang susunod na malaking catch tulad ng VP Binay et. al.</v>
      </c>
      <c r="C1333" s="2">
        <v>4.0</v>
      </c>
      <c r="D1333" s="10" t="s">
        <v>2652</v>
      </c>
      <c r="F1333" s="2">
        <v>1.0</v>
      </c>
      <c r="G1333" s="9"/>
    </row>
    <row r="1334">
      <c r="A1334" s="1" t="s">
        <v>2653</v>
      </c>
      <c r="B1334" s="7" t="str">
        <f>IFERROR(__xludf.DUMMYFUNCTION("IF(C1334=4,GOOGLETRANSLATE(A1334, ""en"",""fil""), """")"),"Kung paano maaaring isipin ng sinuman na ang pagboto sa Mar Roxas ay lampas sa akin. Ang tao ay isang walang kakayahan na pushover na walang katuturan. #Notomarroxas")</f>
        <v>Kung paano maaaring isipin ng sinuman na ang pagboto sa Mar Roxas ay lampas sa akin. Ang tao ay isang walang kakayahan na pushover na walang katuturan. #Notomarroxas</v>
      </c>
      <c r="C1334" s="2">
        <v>4.0</v>
      </c>
      <c r="D1334" s="10" t="s">
        <v>2654</v>
      </c>
      <c r="F1334" s="2">
        <v>1.0</v>
      </c>
      <c r="G1334" s="9"/>
    </row>
    <row r="1335">
      <c r="A1335" s="1" t="s">
        <v>2655</v>
      </c>
      <c r="B1335" s="7" t="str">
        <f>IFERROR(__xludf.DUMMYFUNCTION("IF(C1335=4,GOOGLETRANSLATE(A1335, ""en"",""fil""), """")"),"Ronnie Puno para sa Binay | https://t.co/fbpf6q2ywi https://t.co/ewzrqvfa7z")</f>
        <v>Ronnie Puno para sa Binay | https://t.co/fbpf6q2ywi https://t.co/ewzrqvfa7z</v>
      </c>
      <c r="C1335" s="2">
        <v>4.0</v>
      </c>
      <c r="D1335" s="10" t="s">
        <v>2656</v>
      </c>
      <c r="F1335" s="2">
        <v>0.0</v>
      </c>
      <c r="G1335" s="9"/>
    </row>
    <row r="1336">
      <c r="A1336" s="1" t="s">
        <v>2657</v>
      </c>
      <c r="B1336" s="7" t="str">
        <f>IFERROR(__xludf.DUMMYFUNCTION("IF(C1336=4,GOOGLETRANSLATE(A1336, ""en"",""fil""), """")"),"Kung binibigyang -katwiran mo ang mga paglabag sa HR &amp; amp; Ang mga isyu sa katiwalian sa panahon ng martial law sa pamamagitan ng mabuting ekonomiya na mayroon tayo sa oras na iyon, pagkatapos ay sinabi kong walang kasalanan si Binay.")</f>
        <v>Kung binibigyang -katwiran mo ang mga paglabag sa HR &amp; amp; Ang mga isyu sa katiwalian sa panahon ng martial law sa pamamagitan ng mabuting ekonomiya na mayroon tayo sa oras na iyon, pagkatapos ay sinabi kong walang kasalanan si Binay.</v>
      </c>
      <c r="C1336" s="2">
        <v>4.0</v>
      </c>
      <c r="D1336" s="10" t="s">
        <v>2658</v>
      </c>
      <c r="F1336" s="2">
        <v>0.0</v>
      </c>
      <c r="G1336" s="9"/>
    </row>
    <row r="1337">
      <c r="A1337" s="1" t="s">
        <v>2659</v>
      </c>
      <c r="B1337" s="7" t="str">
        <f>IFERROR(__xludf.DUMMYFUNCTION("IF(C1337=4,GOOGLETRANSLATE(A1337, ""en"",""fil""), """")"),"Ombudsman na mag -apela kung ang mga patakaran ng SC na pabor sa Mayor Binay - cnn https://t.co/kgkvpffj2y https://t.co/nrtogfrxft ""target ="" _blank ""&gt; https://t.co/nrtogfrxft https:/ /t.co/nrTogfrxft ""target ="" _blank ""&gt; https://t.co/nrtogfrxft")</f>
        <v>Ombudsman na mag -apela kung ang mga patakaran ng SC na pabor sa Mayor Binay - cnn https://t.co/kgkvpffj2y https://t.co/nrtogfrxft "target =" _blank "&gt; https://t.co/nrtogfrxft https:/ /t.co/nrTogfrxft "target =" _blank "&gt; https://t.co/nrtogfrxft</v>
      </c>
      <c r="C1337" s="2">
        <v>4.0</v>
      </c>
      <c r="D1337" s="10" t="s">
        <v>2660</v>
      </c>
      <c r="F1337" s="2">
        <v>0.0</v>
      </c>
      <c r="G1337" s="9"/>
    </row>
    <row r="1338">
      <c r="A1338" s="1" t="s">
        <v>2661</v>
      </c>
      <c r="B1338" s="7" t="str">
        <f>IFERROR(__xludf.DUMMYFUNCTION("IF(C1338=4,GOOGLETRANSLATE(A1338, ""en"",""fil""), """")"),"Hindi mahalaga kung paano mo ito gupitin, ang dotc mar roxas na pinangunahan ay cesspool ng katiwalian. @nathanhawkph @pawiesharpei")</f>
        <v>Hindi mahalaga kung paano mo ito gupitin, ang dotc mar roxas na pinangunahan ay cesspool ng katiwalian. @nathanhawkph @pawiesharpei</v>
      </c>
      <c r="C1338" s="2">
        <v>4.0</v>
      </c>
      <c r="D1338" s="10" t="s">
        <v>2662</v>
      </c>
      <c r="F1338" s="2">
        <v>1.0</v>
      </c>
      <c r="G1338" s="9"/>
    </row>
    <row r="1339">
      <c r="A1339" s="1" t="s">
        <v>2663</v>
      </c>
      <c r="B1339" s="7" t="str">
        <f>IFERROR(__xludf.DUMMYFUNCTION("IF(C1339=4,GOOGLETRANSLATE(A1339, ""en"",""fil""), """")"),"+ Kung si Binay ay nasa posisyon ni Duterte ay pipiliin kong lahat ay bibigyan ng kapangyarihan ang mag -aaral na iyon. Sasabihin mo pa ba, ""Public Official Yan, Wag Ganyan""+")</f>
        <v>+ Kung si Binay ay nasa posisyon ni Duterte ay pipiliin kong lahat ay bibigyan ng kapangyarihan ang mag -aaral na iyon. Sasabihin mo pa ba, "Public Official Yan, Wag Ganyan"+</v>
      </c>
      <c r="C1339" s="2">
        <v>4.0</v>
      </c>
      <c r="D1339" s="10" t="s">
        <v>2664</v>
      </c>
      <c r="F1339" s="2">
        <v>0.0</v>
      </c>
      <c r="G1339" s="9"/>
    </row>
    <row r="1340">
      <c r="A1340" s="1" t="s">
        <v>2665</v>
      </c>
      <c r="B1340" s="7" t="str">
        <f>IFERROR(__xludf.DUMMYFUNCTION("IF(C1340=4,GOOGLETRANSLATE(A1340, ""en"",""fil""), """")"),"Maraming mga kabahayan ang wala pa ring pag -access sa malinis na tubig - binay https://t.co/KCS5fddzhj | Via Manila Bulletin")</f>
        <v>Maraming mga kabahayan ang wala pa ring pag -access sa malinis na tubig - binay https://t.co/KCS5fddzhj | Via Manila Bulletin</v>
      </c>
      <c r="C1340" s="2">
        <v>4.0</v>
      </c>
      <c r="D1340" s="10" t="s">
        <v>2666</v>
      </c>
      <c r="F1340" s="2">
        <v>0.0</v>
      </c>
      <c r="G1340" s="9"/>
    </row>
    <row r="1341">
      <c r="A1341" s="1" t="s">
        <v>2667</v>
      </c>
      <c r="B1341" s="7" t="str">
        <f>IFERROR(__xludf.DUMMYFUNCTION("IF(C1341=4,GOOGLETRANSLATE(A1341, ""en"",""fil""), """")"),"Si Mar Roxas ay nasa ika -2? Ahmm. #Dayaangdilaw")</f>
        <v>Si Mar Roxas ay nasa ika -2? Ahmm. #Dayaangdilaw</v>
      </c>
      <c r="C1341" s="2">
        <v>4.0</v>
      </c>
      <c r="D1341" s="10" t="s">
        <v>2668</v>
      </c>
      <c r="F1341" s="2">
        <v>1.0</v>
      </c>
      <c r="G1341" s="9"/>
    </row>
    <row r="1342">
      <c r="A1342" s="1" t="s">
        <v>2669</v>
      </c>
      <c r="B1342" s="7" t="str">
        <f>IFERROR(__xludf.DUMMYFUNCTION("IF(C1342=4,GOOGLETRANSLATE(A1342, ""en"",""fil""), """")"),"Dapat tayong magsagawa ngayon na ang itim na propaganda ay nasa rurok nito laban sa #Duterte2016, Tuloy Lang !!
Duterte hanggang sa wakas https://t.co/3t6tnuoitp")</f>
        <v>Dapat tayong magsagawa ngayon na ang itim na propaganda ay nasa rurok nito laban sa #Duterte2016, Tuloy Lang !!
Duterte hanggang sa wakas https://t.co/3t6tnuoitp</v>
      </c>
      <c r="C1342" s="2">
        <v>4.0</v>
      </c>
      <c r="D1342" s="10" t="s">
        <v>2670</v>
      </c>
      <c r="F1342" s="2">
        <v>0.0</v>
      </c>
      <c r="G1342" s="9"/>
    </row>
    <row r="1343">
      <c r="A1343" s="1" t="s">
        <v>2671</v>
      </c>
      <c r="B1343" s="7" t="str">
        <f>IFERROR(__xludf.DUMMYFUNCTION("IF(C1343=4,GOOGLETRANSLATE(A1343, ""en"",""fil""), """")"),"Inaasahan kong si Grace Poe ay katabi ni Duterte, hindi Roxas!
PH Vote Duterte")</f>
        <v>Inaasahan kong si Grace Poe ay katabi ni Duterte, hindi Roxas!
PH Vote Duterte</v>
      </c>
      <c r="C1343" s="2">
        <v>4.0</v>
      </c>
      <c r="D1343" s="10" t="s">
        <v>2672</v>
      </c>
      <c r="F1343" s="2">
        <v>0.0</v>
      </c>
      <c r="G1343" s="9"/>
    </row>
    <row r="1344">
      <c r="A1344" s="1" t="s">
        <v>2673</v>
      </c>
      <c r="B1344" s="7" t="str">
        <f>IFERROR(__xludf.DUMMYFUNCTION("IF(C1344=4,GOOGLETRANSLATE(A1344, ""en"",""fil""), """")"),"Ang mga pagdinig ng Benghazi. Ito ang American bersyon ng The Never Ending Binay Hearings na mayroon kami dito.")</f>
        <v>Ang mga pagdinig ng Benghazi. Ito ang American bersyon ng The Never Ending Binay Hearings na mayroon kami dito.</v>
      </c>
      <c r="C1344" s="2">
        <v>4.0</v>
      </c>
      <c r="D1344" s="10" t="s">
        <v>2674</v>
      </c>
      <c r="F1344" s="2">
        <v>1.0</v>
      </c>
      <c r="G1344" s="9"/>
    </row>
    <row r="1345">
      <c r="A1345" s="1" t="s">
        <v>2675</v>
      </c>
      <c r="B1345" s="7" t="str">
        <f>IFERROR(__xludf.DUMMYFUNCTION("IF(C1345=4,GOOGLETRANSLATE(A1345, ""en"",""fil""), """")"),"#Aldubmissingring")</f>
        <v>#Aldubmissingring</v>
      </c>
      <c r="C1345" s="2">
        <v>4.0</v>
      </c>
      <c r="D1345" s="10" t="s">
        <v>2676</v>
      </c>
      <c r="F1345" s="2">
        <v>1.0</v>
      </c>
      <c r="G1345" s="9"/>
    </row>
    <row r="1346">
      <c r="A1346" s="1" t="s">
        <v>2677</v>
      </c>
      <c r="B1346" s="7" t="str">
        <f>IFERROR(__xludf.DUMMYFUNCTION("IF(C1346=4,GOOGLETRANSLATE(A1346, ""en"",""fil""), """")"),"Roxas kay Poe: Mag -usap tayo")</f>
        <v>Roxas kay Poe: Mag -usap tayo</v>
      </c>
      <c r="C1346" s="2">
        <v>4.0</v>
      </c>
      <c r="D1346" s="10" t="s">
        <v>2678</v>
      </c>
      <c r="G1346" s="9"/>
    </row>
    <row r="1347">
      <c r="A1347" s="1" t="s">
        <v>2679</v>
      </c>
      <c r="B1347" s="7" t="str">
        <f>IFERROR(__xludf.DUMMYFUNCTION("IF(C1347=4,GOOGLETRANSLATE(A1347, ""en"",""fil""), """")"),"Sa ilalim ng Pangulo ng Binay ... lahat ay isang pantasya lamang. Char https://t.co/fxzmxmdhxf")</f>
        <v>Sa ilalim ng Pangulo ng Binay ... lahat ay isang pantasya lamang. Char https://t.co/fxzmxmdhxf</v>
      </c>
      <c r="C1347" s="2">
        <v>4.0</v>
      </c>
      <c r="D1347" s="10" t="s">
        <v>2680</v>
      </c>
      <c r="F1347" s="2">
        <v>0.0</v>
      </c>
      <c r="G1347" s="9"/>
    </row>
    <row r="1348">
      <c r="A1348" s="1" t="s">
        <v>709</v>
      </c>
      <c r="B1348" s="7" t="str">
        <f>IFERROR(__xludf.DUMMYFUNCTION("IF(C1348=4,GOOGLETRANSLATE(A1348, ""en"",""fil""), """")"),"Binay Prowomen")</f>
        <v>Binay Prowomen</v>
      </c>
      <c r="C1348" s="2">
        <v>4.0</v>
      </c>
      <c r="D1348" s="10" t="s">
        <v>2680</v>
      </c>
      <c r="G1348" s="9"/>
    </row>
    <row r="1349">
      <c r="A1349" s="1" t="s">
        <v>2681</v>
      </c>
      <c r="B1349" s="7" t="str">
        <f>IFERROR(__xludf.DUMMYFUNCTION("IF(C1349=4,GOOGLETRANSLATE(A1349, ""en"",""fil""), """")"),"")</f>
        <v/>
      </c>
      <c r="C1349" s="2">
        <v>3.0</v>
      </c>
      <c r="D1349" s="1" t="s">
        <v>2681</v>
      </c>
      <c r="E1349" s="2">
        <v>2.0</v>
      </c>
      <c r="F1349" s="2">
        <v>1.0</v>
      </c>
      <c r="G1349" s="9"/>
    </row>
    <row r="1350">
      <c r="A1350" s="1" t="s">
        <v>2682</v>
      </c>
      <c r="B1350" s="7" t="str">
        <f>IFERROR(__xludf.DUMMYFUNCTION("IF(C1350=4,GOOGLETRANSLATE(A1350, ""en"",""fil""), """")"),"")</f>
        <v/>
      </c>
      <c r="C1350" s="2">
        <v>3.0</v>
      </c>
      <c r="D1350" s="1" t="s">
        <v>2682</v>
      </c>
      <c r="E1350" s="2">
        <v>1.0</v>
      </c>
      <c r="F1350" s="2">
        <v>1.0</v>
      </c>
      <c r="G1350" s="9"/>
    </row>
    <row r="1351">
      <c r="A1351" s="1" t="s">
        <v>2683</v>
      </c>
      <c r="B1351" s="7" t="str">
        <f>IFERROR(__xludf.DUMMYFUNCTION("IF(C1351=4,GOOGLETRANSLATE(A1351, ""en"",""fil""), """")"),"")</f>
        <v/>
      </c>
      <c r="C1351" s="2">
        <v>3.0</v>
      </c>
      <c r="D1351" s="1" t="s">
        <v>2683</v>
      </c>
      <c r="E1351" s="2">
        <v>1.0</v>
      </c>
      <c r="F1351" s="2">
        <v>1.0</v>
      </c>
      <c r="G1351" s="9"/>
    </row>
    <row r="1352">
      <c r="A1352" s="1" t="s">
        <v>2684</v>
      </c>
      <c r="B1352" s="7" t="str">
        <f>IFERROR(__xludf.DUMMYFUNCTION("IF(C1352=4,GOOGLETRANSLATE(A1352, ""en"",""fil""), """")"),"")</f>
        <v/>
      </c>
      <c r="C1352" s="2">
        <v>3.0</v>
      </c>
      <c r="D1352" s="1" t="s">
        <v>2684</v>
      </c>
      <c r="E1352" s="2">
        <v>1.0</v>
      </c>
      <c r="F1352" s="2">
        <v>1.0</v>
      </c>
      <c r="G1352" s="9"/>
    </row>
    <row r="1353">
      <c r="A1353" s="1" t="s">
        <v>2685</v>
      </c>
      <c r="B1353" s="7" t="str">
        <f>IFERROR(__xludf.DUMMYFUNCTION("IF(C1353=4,GOOGLETRANSLATE(A1353, ""en"",""fil""), """")"),"")</f>
        <v/>
      </c>
      <c r="C1353" s="2">
        <v>3.0</v>
      </c>
      <c r="D1353" s="1" t="s">
        <v>2685</v>
      </c>
      <c r="E1353" s="2">
        <v>1.0</v>
      </c>
      <c r="F1353" s="2">
        <v>1.0</v>
      </c>
      <c r="G1353" s="9"/>
    </row>
    <row r="1354">
      <c r="A1354" s="1" t="s">
        <v>2686</v>
      </c>
      <c r="B1354" s="7" t="str">
        <f>IFERROR(__xludf.DUMMYFUNCTION("IF(C1354=4,GOOGLETRANSLATE(A1354, ""en"",""fil""), """")"),"")</f>
        <v/>
      </c>
      <c r="C1354" s="2">
        <v>3.0</v>
      </c>
      <c r="D1354" s="1" t="s">
        <v>2686</v>
      </c>
      <c r="E1354" s="2">
        <v>1.0</v>
      </c>
      <c r="F1354" s="2">
        <v>1.0</v>
      </c>
      <c r="G1354" s="9"/>
    </row>
    <row r="1355">
      <c r="A1355" s="1" t="s">
        <v>2687</v>
      </c>
      <c r="B1355" s="7" t="str">
        <f>IFERROR(__xludf.DUMMYFUNCTION("IF(C1355=4,GOOGLETRANSLATE(A1355, ""en"",""fil""), """")"),"")</f>
        <v/>
      </c>
      <c r="C1355" s="2">
        <v>3.0</v>
      </c>
      <c r="D1355" s="1" t="s">
        <v>2687</v>
      </c>
      <c r="E1355" s="2">
        <v>1.0</v>
      </c>
      <c r="F1355" s="2">
        <v>1.0</v>
      </c>
      <c r="G1355" s="9"/>
    </row>
    <row r="1356">
      <c r="A1356" s="1" t="s">
        <v>2688</v>
      </c>
      <c r="B1356" s="7" t="str">
        <f>IFERROR(__xludf.DUMMYFUNCTION("IF(C1356=4,GOOGLETRANSLATE(A1356, ""en"",""fil""), """")"),"")</f>
        <v/>
      </c>
      <c r="C1356" s="2">
        <v>3.0</v>
      </c>
      <c r="D1356" s="1" t="s">
        <v>2688</v>
      </c>
      <c r="E1356" s="2">
        <v>2.0</v>
      </c>
      <c r="F1356" s="2">
        <v>1.0</v>
      </c>
      <c r="G1356" s="9"/>
    </row>
    <row r="1357">
      <c r="A1357" s="1" t="s">
        <v>2689</v>
      </c>
      <c r="B1357" s="7" t="str">
        <f>IFERROR(__xludf.DUMMYFUNCTION("IF(C1357=4,GOOGLETRANSLATE(A1357, ""en"",""fil""), """")"),"")</f>
        <v/>
      </c>
      <c r="C1357" s="2">
        <v>3.0</v>
      </c>
      <c r="D1357" s="1" t="s">
        <v>2689</v>
      </c>
      <c r="E1357" s="2">
        <v>2.0</v>
      </c>
      <c r="F1357" s="2">
        <v>1.0</v>
      </c>
      <c r="G1357" s="9"/>
    </row>
    <row r="1358">
      <c r="A1358" s="1" t="s">
        <v>2690</v>
      </c>
      <c r="B1358" s="7" t="str">
        <f>IFERROR(__xludf.DUMMYFUNCTION("IF(C1358=4,GOOGLETRANSLATE(A1358, ""en"",""fil""), """")"),"")</f>
        <v/>
      </c>
      <c r="C1358" s="2">
        <v>3.0</v>
      </c>
      <c r="D1358" s="1" t="s">
        <v>2690</v>
      </c>
      <c r="E1358" s="2">
        <v>1.0</v>
      </c>
      <c r="F1358" s="2">
        <v>1.0</v>
      </c>
      <c r="G1358" s="9"/>
    </row>
    <row r="1359">
      <c r="A1359" s="1" t="s">
        <v>2691</v>
      </c>
      <c r="B1359" s="7" t="str">
        <f>IFERROR(__xludf.DUMMYFUNCTION("IF(C1359=4,GOOGLETRANSLATE(A1359, ""en"",""fil""), """")"),"")</f>
        <v/>
      </c>
      <c r="C1359" s="2">
        <v>3.0</v>
      </c>
      <c r="D1359" s="1" t="s">
        <v>2691</v>
      </c>
      <c r="E1359" s="2">
        <v>1.0</v>
      </c>
      <c r="F1359" s="2">
        <v>1.0</v>
      </c>
      <c r="G1359" s="9"/>
    </row>
    <row r="1360">
      <c r="A1360" s="1" t="s">
        <v>2692</v>
      </c>
      <c r="B1360" s="7" t="str">
        <f>IFERROR(__xludf.DUMMYFUNCTION("IF(C1360=4,GOOGLETRANSLATE(A1360, ""en"",""fil""), """")"),"")</f>
        <v/>
      </c>
      <c r="C1360" s="2">
        <v>3.0</v>
      </c>
      <c r="D1360" s="1" t="s">
        <v>2693</v>
      </c>
      <c r="E1360" s="2">
        <v>3.0</v>
      </c>
      <c r="F1360" s="2">
        <v>1.0</v>
      </c>
      <c r="G1360" s="9"/>
    </row>
    <row r="1361">
      <c r="A1361" s="1" t="s">
        <v>2694</v>
      </c>
      <c r="B1361" s="7" t="str">
        <f>IFERROR(__xludf.DUMMYFUNCTION("IF(C1361=4,GOOGLETRANSLATE(A1361, ""en"",""fil""), """")"),"")</f>
        <v/>
      </c>
      <c r="C1361" s="2">
        <v>3.0</v>
      </c>
      <c r="D1361" s="1" t="s">
        <v>2694</v>
      </c>
      <c r="E1361" s="2">
        <v>2.0</v>
      </c>
      <c r="F1361" s="2">
        <v>1.0</v>
      </c>
      <c r="G1361" s="9"/>
    </row>
    <row r="1362">
      <c r="A1362" s="1" t="s">
        <v>2695</v>
      </c>
      <c r="B1362" s="7" t="str">
        <f>IFERROR(__xludf.DUMMYFUNCTION("IF(C1362=4,GOOGLETRANSLATE(A1362, ""en"",""fil""), """")"),"")</f>
        <v/>
      </c>
      <c r="C1362" s="2">
        <v>3.0</v>
      </c>
      <c r="D1362" s="1" t="s">
        <v>2695</v>
      </c>
      <c r="E1362" s="2">
        <v>2.0</v>
      </c>
      <c r="F1362" s="2">
        <v>1.0</v>
      </c>
      <c r="G1362" s="9"/>
    </row>
    <row r="1363">
      <c r="A1363" s="1" t="s">
        <v>2696</v>
      </c>
      <c r="B1363" s="7" t="str">
        <f>IFERROR(__xludf.DUMMYFUNCTION("IF(C1363=4,GOOGLETRANSLATE(A1363, ""en"",""fil""), """")"),"")</f>
        <v/>
      </c>
      <c r="C1363" s="2">
        <v>3.0</v>
      </c>
      <c r="D1363" s="1" t="s">
        <v>2697</v>
      </c>
      <c r="E1363" s="2">
        <v>1.0</v>
      </c>
      <c r="F1363" s="2">
        <v>1.0</v>
      </c>
      <c r="G1363" s="9"/>
    </row>
    <row r="1364">
      <c r="A1364" s="1" t="s">
        <v>2698</v>
      </c>
      <c r="B1364" s="7" t="str">
        <f>IFERROR(__xludf.DUMMYFUNCTION("IF(C1364=4,GOOGLETRANSLATE(A1364, ""en"",""fil""), """")"),"")</f>
        <v/>
      </c>
      <c r="C1364" s="2">
        <v>3.0</v>
      </c>
      <c r="D1364" s="1" t="s">
        <v>2698</v>
      </c>
      <c r="E1364" s="2">
        <v>1.0</v>
      </c>
      <c r="F1364" s="2">
        <v>1.0</v>
      </c>
      <c r="G1364" s="9"/>
    </row>
    <row r="1365">
      <c r="A1365" s="1" t="s">
        <v>2699</v>
      </c>
      <c r="B1365" s="7" t="str">
        <f>IFERROR(__xludf.DUMMYFUNCTION("IF(C1365=4,GOOGLETRANSLATE(A1365, ""en"",""fil""), """")"),"")</f>
        <v/>
      </c>
      <c r="C1365" s="2">
        <v>3.0</v>
      </c>
      <c r="D1365" s="1" t="s">
        <v>2699</v>
      </c>
      <c r="E1365" s="2">
        <v>1.0</v>
      </c>
      <c r="F1365" s="2">
        <v>1.0</v>
      </c>
      <c r="G1365" s="9"/>
    </row>
    <row r="1366">
      <c r="A1366" s="1" t="s">
        <v>2700</v>
      </c>
      <c r="B1366" s="7" t="str">
        <f>IFERROR(__xludf.DUMMYFUNCTION("IF(C1366=4,GOOGLETRANSLATE(A1366, ""en"",""fil""), """")"),"")</f>
        <v/>
      </c>
      <c r="C1366" s="2">
        <v>3.0</v>
      </c>
      <c r="D1366" s="1" t="s">
        <v>2700</v>
      </c>
      <c r="E1366" s="2">
        <v>1.0</v>
      </c>
      <c r="F1366" s="2">
        <v>1.0</v>
      </c>
      <c r="G1366" s="9"/>
    </row>
    <row r="1367">
      <c r="A1367" s="1" t="s">
        <v>2701</v>
      </c>
      <c r="B1367" s="7" t="str">
        <f>IFERROR(__xludf.DUMMYFUNCTION("IF(C1367=4,GOOGLETRANSLATE(A1367, ""en"",""fil""), """")"),"")</f>
        <v/>
      </c>
      <c r="C1367" s="2">
        <v>3.0</v>
      </c>
      <c r="D1367" s="1" t="s">
        <v>2701</v>
      </c>
      <c r="E1367" s="2">
        <v>2.0</v>
      </c>
      <c r="F1367" s="2">
        <v>1.0</v>
      </c>
      <c r="G1367" s="9"/>
    </row>
    <row r="1368">
      <c r="A1368" s="1" t="s">
        <v>2702</v>
      </c>
      <c r="B1368" s="7" t="str">
        <f>IFERROR(__xludf.DUMMYFUNCTION("IF(C1368=4,GOOGLETRANSLATE(A1368, ""en"",""fil""), """")"),"")</f>
        <v/>
      </c>
      <c r="C1368" s="2">
        <v>3.0</v>
      </c>
      <c r="D1368" s="1" t="s">
        <v>2702</v>
      </c>
      <c r="E1368" s="2">
        <v>1.0</v>
      </c>
      <c r="F1368" s="2">
        <v>1.0</v>
      </c>
      <c r="G1368" s="9"/>
    </row>
    <row r="1369">
      <c r="A1369" s="1" t="s">
        <v>2703</v>
      </c>
      <c r="B1369" s="7" t="str">
        <f>IFERROR(__xludf.DUMMYFUNCTION("IF(C1369=4,GOOGLETRANSLATE(A1369, ""en"",""fil""), """")"),"")</f>
        <v/>
      </c>
      <c r="C1369" s="2">
        <v>3.0</v>
      </c>
      <c r="D1369" s="1" t="s">
        <v>2703</v>
      </c>
      <c r="E1369" s="2">
        <v>1.0</v>
      </c>
      <c r="F1369" s="2">
        <v>1.0</v>
      </c>
      <c r="G1369" s="9"/>
    </row>
    <row r="1370">
      <c r="A1370" s="1" t="s">
        <v>2704</v>
      </c>
      <c r="B1370" s="7" t="str">
        <f>IFERROR(__xludf.DUMMYFUNCTION("IF(C1370=4,GOOGLETRANSLATE(A1370, ""en"",""fil""), """")"),"")</f>
        <v/>
      </c>
      <c r="C1370" s="2">
        <v>3.0</v>
      </c>
      <c r="D1370" s="1" t="s">
        <v>2704</v>
      </c>
      <c r="E1370" s="2">
        <v>2.0</v>
      </c>
      <c r="F1370" s="2">
        <v>1.0</v>
      </c>
      <c r="G1370" s="9"/>
    </row>
    <row r="1371">
      <c r="A1371" s="1" t="s">
        <v>2705</v>
      </c>
      <c r="B1371" s="7" t="str">
        <f>IFERROR(__xludf.DUMMYFUNCTION("IF(C1371=4,GOOGLETRANSLATE(A1371, ""en"",""fil""), """")"),"")</f>
        <v/>
      </c>
      <c r="C1371" s="2">
        <v>3.0</v>
      </c>
      <c r="D1371" s="1" t="s">
        <v>2705</v>
      </c>
      <c r="E1371" s="2">
        <v>1.0</v>
      </c>
      <c r="F1371" s="2">
        <v>1.0</v>
      </c>
      <c r="G1371" s="9"/>
    </row>
    <row r="1372">
      <c r="A1372" s="1" t="s">
        <v>2706</v>
      </c>
      <c r="B1372" s="7" t="str">
        <f>IFERROR(__xludf.DUMMYFUNCTION("IF(C1372=4,GOOGLETRANSLATE(A1372, ""en"",""fil""), """")"),"")</f>
        <v/>
      </c>
      <c r="C1372" s="2">
        <v>3.0</v>
      </c>
      <c r="D1372" s="1" t="s">
        <v>2706</v>
      </c>
      <c r="E1372" s="2">
        <v>1.0</v>
      </c>
      <c r="F1372" s="2">
        <v>1.0</v>
      </c>
      <c r="G1372" s="9"/>
    </row>
    <row r="1373">
      <c r="A1373" s="1" t="s">
        <v>2707</v>
      </c>
      <c r="B1373" s="7" t="str">
        <f>IFERROR(__xludf.DUMMYFUNCTION("IF(C1373=4,GOOGLETRANSLATE(A1373, ""en"",""fil""), """")"),"")</f>
        <v/>
      </c>
      <c r="C1373" s="2">
        <v>3.0</v>
      </c>
      <c r="D1373" s="1" t="s">
        <v>2707</v>
      </c>
      <c r="E1373" s="2">
        <v>1.0</v>
      </c>
      <c r="F1373" s="2">
        <v>1.0</v>
      </c>
      <c r="G1373" s="9"/>
    </row>
    <row r="1374">
      <c r="A1374" s="1" t="s">
        <v>2708</v>
      </c>
      <c r="B1374" s="7" t="str">
        <f>IFERROR(__xludf.DUMMYFUNCTION("IF(C1374=4,GOOGLETRANSLATE(A1374, ""en"",""fil""), """")"),"")</f>
        <v/>
      </c>
      <c r="C1374" s="2">
        <v>3.0</v>
      </c>
      <c r="D1374" s="1" t="s">
        <v>2708</v>
      </c>
      <c r="E1374" s="2">
        <v>1.0</v>
      </c>
      <c r="F1374" s="2">
        <v>1.0</v>
      </c>
      <c r="G1374" s="9"/>
    </row>
    <row r="1375">
      <c r="A1375" s="1" t="s">
        <v>2709</v>
      </c>
      <c r="B1375" s="7" t="str">
        <f>IFERROR(__xludf.DUMMYFUNCTION("IF(C1375=4,GOOGLETRANSLATE(A1375, ""en"",""fil""), """")"),"")</f>
        <v/>
      </c>
      <c r="C1375" s="2">
        <v>3.0</v>
      </c>
      <c r="D1375" s="1" t="s">
        <v>2709</v>
      </c>
      <c r="E1375" s="2">
        <v>3.0</v>
      </c>
      <c r="F1375" s="2">
        <v>1.0</v>
      </c>
      <c r="G1375" s="9"/>
    </row>
    <row r="1376">
      <c r="A1376" s="1" t="s">
        <v>2710</v>
      </c>
      <c r="B1376" s="7" t="str">
        <f>IFERROR(__xludf.DUMMYFUNCTION("IF(C1376=4,GOOGLETRANSLATE(A1376, ""en"",""fil""), """")"),"")</f>
        <v/>
      </c>
      <c r="C1376" s="2">
        <v>3.0</v>
      </c>
      <c r="D1376" s="1" t="s">
        <v>2710</v>
      </c>
      <c r="E1376" s="2">
        <v>1.0</v>
      </c>
      <c r="F1376" s="2">
        <v>1.0</v>
      </c>
      <c r="G1376" s="9"/>
    </row>
    <row r="1377">
      <c r="A1377" s="1" t="s">
        <v>2711</v>
      </c>
      <c r="B1377" s="7" t="str">
        <f>IFERROR(__xludf.DUMMYFUNCTION("IF(C1377=4,GOOGLETRANSLATE(A1377, ""en"",""fil""), """")"),"")</f>
        <v/>
      </c>
      <c r="C1377" s="2">
        <v>3.0</v>
      </c>
      <c r="D1377" s="1" t="s">
        <v>2711</v>
      </c>
      <c r="E1377" s="2">
        <v>1.0</v>
      </c>
      <c r="F1377" s="2">
        <v>1.0</v>
      </c>
      <c r="G1377" s="9"/>
    </row>
    <row r="1378">
      <c r="A1378" s="1" t="s">
        <v>2712</v>
      </c>
      <c r="B1378" s="7" t="str">
        <f>IFERROR(__xludf.DUMMYFUNCTION("IF(C1378=4,GOOGLETRANSLATE(A1378, ""en"",""fil""), """")"),"")</f>
        <v/>
      </c>
      <c r="C1378" s="2">
        <v>3.0</v>
      </c>
      <c r="D1378" s="1" t="s">
        <v>2712</v>
      </c>
      <c r="E1378" s="2">
        <v>1.0</v>
      </c>
      <c r="F1378" s="2">
        <v>1.0</v>
      </c>
      <c r="G1378" s="9"/>
    </row>
    <row r="1379">
      <c r="A1379" s="1" t="s">
        <v>2713</v>
      </c>
      <c r="B1379" s="7" t="str">
        <f>IFERROR(__xludf.DUMMYFUNCTION("IF(C1379=4,GOOGLETRANSLATE(A1379, ""en"",""fil""), """")"),"")</f>
        <v/>
      </c>
      <c r="C1379" s="2">
        <v>3.0</v>
      </c>
      <c r="D1379" s="1" t="s">
        <v>2713</v>
      </c>
      <c r="E1379" s="2">
        <v>2.0</v>
      </c>
      <c r="F1379" s="2">
        <v>1.0</v>
      </c>
      <c r="G1379" s="9"/>
    </row>
    <row r="1380">
      <c r="A1380" s="1" t="s">
        <v>2714</v>
      </c>
      <c r="B1380" s="7" t="str">
        <f>IFERROR(__xludf.DUMMYFUNCTION("IF(C1380=4,GOOGLETRANSLATE(A1380, ""en"",""fil""), """")"),"")</f>
        <v/>
      </c>
      <c r="C1380" s="2">
        <v>3.0</v>
      </c>
      <c r="D1380" s="1" t="s">
        <v>2714</v>
      </c>
      <c r="E1380" s="2">
        <v>1.0</v>
      </c>
      <c r="F1380" s="2">
        <v>1.0</v>
      </c>
      <c r="G1380" s="9"/>
    </row>
    <row r="1381">
      <c r="A1381" s="1" t="s">
        <v>2715</v>
      </c>
      <c r="B1381" s="7" t="str">
        <f>IFERROR(__xludf.DUMMYFUNCTION("IF(C1381=4,GOOGLETRANSLATE(A1381, ""en"",""fil""), """")"),"")</f>
        <v/>
      </c>
      <c r="C1381" s="2">
        <v>3.0</v>
      </c>
      <c r="D1381" s="1" t="s">
        <v>2715</v>
      </c>
      <c r="E1381" s="2">
        <v>2.0</v>
      </c>
      <c r="F1381" s="2">
        <v>1.0</v>
      </c>
      <c r="G1381" s="9"/>
    </row>
    <row r="1382">
      <c r="A1382" s="1" t="s">
        <v>2716</v>
      </c>
      <c r="B1382" s="7" t="str">
        <f>IFERROR(__xludf.DUMMYFUNCTION("IF(C1382=4,GOOGLETRANSLATE(A1382, ""en"",""fil""), """")"),"")</f>
        <v/>
      </c>
      <c r="C1382" s="2">
        <v>3.0</v>
      </c>
      <c r="D1382" s="1" t="s">
        <v>2716</v>
      </c>
      <c r="E1382" s="2">
        <v>1.0</v>
      </c>
      <c r="F1382" s="2">
        <v>0.0</v>
      </c>
      <c r="G1382" s="9"/>
    </row>
    <row r="1383">
      <c r="A1383" s="1" t="s">
        <v>2717</v>
      </c>
      <c r="B1383" s="7" t="str">
        <f>IFERROR(__xludf.DUMMYFUNCTION("IF(C1383=4,GOOGLETRANSLATE(A1383, ""en"",""fil""), """")"),"")</f>
        <v/>
      </c>
      <c r="C1383" s="2">
        <v>2.0</v>
      </c>
      <c r="D1383" s="3" t="s">
        <v>2718</v>
      </c>
      <c r="E1383" s="2">
        <v>2.0</v>
      </c>
      <c r="F1383" s="2">
        <v>0.0</v>
      </c>
      <c r="G1383" s="9"/>
    </row>
    <row r="1384">
      <c r="A1384" s="1" t="s">
        <v>2719</v>
      </c>
      <c r="B1384" s="7" t="str">
        <f>IFERROR(__xludf.DUMMYFUNCTION("IF(C1384=4,GOOGLETRANSLATE(A1384, ""en"",""fil""), """")"),"")</f>
        <v/>
      </c>
      <c r="C1384" s="2">
        <v>2.0</v>
      </c>
      <c r="D1384" s="3" t="s">
        <v>2720</v>
      </c>
      <c r="E1384" s="2">
        <v>2.0</v>
      </c>
      <c r="F1384" s="2">
        <v>1.0</v>
      </c>
      <c r="G1384" s="9"/>
    </row>
    <row r="1385">
      <c r="A1385" s="1" t="s">
        <v>2721</v>
      </c>
      <c r="B1385" s="7" t="str">
        <f>IFERROR(__xludf.DUMMYFUNCTION("IF(C1385=4,GOOGLETRANSLATE(A1385, ""en"",""fil""), """")"),"")</f>
        <v/>
      </c>
      <c r="C1385" s="2">
        <v>2.0</v>
      </c>
      <c r="D1385" s="3" t="s">
        <v>2722</v>
      </c>
      <c r="E1385" s="2">
        <v>1.0</v>
      </c>
      <c r="F1385" s="2">
        <v>0.0</v>
      </c>
      <c r="G1385" s="9"/>
    </row>
    <row r="1386">
      <c r="A1386" s="1" t="s">
        <v>2723</v>
      </c>
      <c r="B1386" s="7" t="str">
        <f>IFERROR(__xludf.DUMMYFUNCTION("IF(C1386=4,GOOGLETRANSLATE(A1386, ""en"",""fil""), """")"),"")</f>
        <v/>
      </c>
      <c r="C1386" s="2">
        <v>2.0</v>
      </c>
      <c r="D1386" s="3" t="s">
        <v>2724</v>
      </c>
      <c r="E1386" s="2">
        <v>1.0</v>
      </c>
      <c r="F1386" s="2">
        <v>0.0</v>
      </c>
      <c r="G1386" s="9"/>
    </row>
    <row r="1387">
      <c r="A1387" s="1" t="s">
        <v>2725</v>
      </c>
      <c r="B1387" s="7" t="str">
        <f>IFERROR(__xludf.DUMMYFUNCTION("IF(C1387=4,GOOGLETRANSLATE(A1387, ""en"",""fil""), """")"),"")</f>
        <v/>
      </c>
      <c r="C1387" s="2">
        <v>2.0</v>
      </c>
      <c r="D1387" s="3" t="s">
        <v>2726</v>
      </c>
      <c r="E1387" s="2">
        <v>1.0</v>
      </c>
      <c r="F1387" s="2">
        <v>1.0</v>
      </c>
      <c r="G1387" s="9"/>
    </row>
    <row r="1388">
      <c r="A1388" s="1" t="s">
        <v>2727</v>
      </c>
      <c r="B1388" s="7" t="str">
        <f>IFERROR(__xludf.DUMMYFUNCTION("IF(C1388=4,GOOGLETRANSLATE(A1388, ""en"",""fil""), """")"),"")</f>
        <v/>
      </c>
      <c r="C1388" s="2">
        <v>2.0</v>
      </c>
      <c r="D1388" s="3" t="s">
        <v>2728</v>
      </c>
      <c r="E1388" s="2">
        <v>1.0</v>
      </c>
      <c r="F1388" s="2">
        <v>1.0</v>
      </c>
      <c r="G1388" s="9"/>
    </row>
    <row r="1389">
      <c r="A1389" s="1" t="s">
        <v>2729</v>
      </c>
      <c r="B1389" s="7" t="str">
        <f>IFERROR(__xludf.DUMMYFUNCTION("IF(C1389=4,GOOGLETRANSLATE(A1389, ""en"",""fil""), """")"),"")</f>
        <v/>
      </c>
      <c r="C1389" s="2">
        <v>2.0</v>
      </c>
      <c r="D1389" s="3" t="s">
        <v>2730</v>
      </c>
      <c r="E1389" s="2">
        <v>1.0</v>
      </c>
      <c r="F1389" s="2">
        <v>1.0</v>
      </c>
      <c r="G1389" s="9"/>
    </row>
    <row r="1390">
      <c r="A1390" s="1" t="s">
        <v>2731</v>
      </c>
      <c r="B1390" s="7" t="str">
        <f>IFERROR(__xludf.DUMMYFUNCTION("IF(C1390=4,GOOGLETRANSLATE(A1390, ""en"",""fil""), """")"),"")</f>
        <v/>
      </c>
      <c r="C1390" s="2">
        <v>2.0</v>
      </c>
      <c r="D1390" s="3" t="s">
        <v>2732</v>
      </c>
      <c r="E1390" s="2">
        <v>1.0</v>
      </c>
      <c r="F1390" s="2">
        <v>0.0</v>
      </c>
      <c r="G1390" s="9"/>
    </row>
    <row r="1391">
      <c r="A1391" s="1" t="s">
        <v>2733</v>
      </c>
      <c r="B1391" s="7" t="str">
        <f>IFERROR(__xludf.DUMMYFUNCTION("IF(C1391=4,GOOGLETRANSLATE(A1391, ""en"",""fil""), """")"),"")</f>
        <v/>
      </c>
      <c r="C1391" s="2">
        <v>2.0</v>
      </c>
      <c r="D1391" s="3" t="s">
        <v>2734</v>
      </c>
      <c r="E1391" s="2">
        <v>1.0</v>
      </c>
      <c r="F1391" s="2">
        <v>0.0</v>
      </c>
      <c r="G1391" s="9"/>
    </row>
    <row r="1392">
      <c r="A1392" s="1" t="s">
        <v>2735</v>
      </c>
      <c r="B1392" s="7" t="str">
        <f>IFERROR(__xludf.DUMMYFUNCTION("IF(C1392=4,GOOGLETRANSLATE(A1392, ""en"",""fil""), """")"),"")</f>
        <v/>
      </c>
      <c r="C1392" s="2">
        <v>2.0</v>
      </c>
      <c r="D1392" s="3" t="s">
        <v>2736</v>
      </c>
      <c r="E1392" s="2">
        <v>1.0</v>
      </c>
      <c r="F1392" s="2">
        <v>1.0</v>
      </c>
      <c r="G1392" s="9"/>
    </row>
    <row r="1393">
      <c r="A1393" s="1" t="s">
        <v>2737</v>
      </c>
      <c r="B1393" s="7" t="str">
        <f>IFERROR(__xludf.DUMMYFUNCTION("IF(C1393=4,GOOGLETRANSLATE(A1393, ""en"",""fil""), """")"),"")</f>
        <v/>
      </c>
      <c r="C1393" s="2">
        <v>2.0</v>
      </c>
      <c r="D1393" s="3" t="s">
        <v>2738</v>
      </c>
      <c r="E1393" s="2">
        <v>1.0</v>
      </c>
      <c r="G1393" s="9"/>
    </row>
    <row r="1394">
      <c r="A1394" s="1" t="s">
        <v>2739</v>
      </c>
      <c r="B1394" s="7" t="str">
        <f>IFERROR(__xludf.DUMMYFUNCTION("IF(C1394=4,GOOGLETRANSLATE(A1394, ""en"",""fil""), """")"),"")</f>
        <v/>
      </c>
      <c r="C1394" s="2">
        <v>2.0</v>
      </c>
      <c r="D1394" s="3" t="s">
        <v>2740</v>
      </c>
      <c r="E1394" s="2">
        <v>1.0</v>
      </c>
      <c r="F1394" s="2">
        <v>0.0</v>
      </c>
      <c r="G1394" s="9"/>
    </row>
    <row r="1395">
      <c r="A1395" s="1" t="s">
        <v>2741</v>
      </c>
      <c r="B1395" s="7" t="str">
        <f>IFERROR(__xludf.DUMMYFUNCTION("IF(C1395=4,GOOGLETRANSLATE(A1395, ""en"",""fil""), """")"),"")</f>
        <v/>
      </c>
      <c r="C1395" s="2">
        <v>2.0</v>
      </c>
      <c r="D1395" s="3" t="s">
        <v>2742</v>
      </c>
      <c r="E1395" s="2">
        <v>1.0</v>
      </c>
      <c r="F1395" s="2">
        <v>0.0</v>
      </c>
      <c r="G1395" s="9"/>
    </row>
    <row r="1396">
      <c r="A1396" s="1" t="s">
        <v>2743</v>
      </c>
      <c r="B1396" s="7" t="str">
        <f>IFERROR(__xludf.DUMMYFUNCTION("IF(C1396=4,GOOGLETRANSLATE(A1396, ""en"",""fil""), """")"),"")</f>
        <v/>
      </c>
      <c r="C1396" s="2">
        <v>2.0</v>
      </c>
      <c r="D1396" s="3" t="s">
        <v>2744</v>
      </c>
      <c r="E1396" s="2">
        <v>1.0</v>
      </c>
      <c r="F1396" s="2">
        <v>0.0</v>
      </c>
      <c r="G1396" s="9"/>
    </row>
    <row r="1397">
      <c r="A1397" s="1" t="s">
        <v>2745</v>
      </c>
      <c r="B1397" s="7" t="str">
        <f>IFERROR(__xludf.DUMMYFUNCTION("IF(C1397=4,GOOGLETRANSLATE(A1397, ""en"",""fil""), """")"),"")</f>
        <v/>
      </c>
      <c r="C1397" s="2">
        <v>2.0</v>
      </c>
      <c r="D1397" s="3" t="s">
        <v>2746</v>
      </c>
      <c r="F1397" s="2">
        <v>1.0</v>
      </c>
      <c r="G1397" s="9"/>
    </row>
    <row r="1398">
      <c r="A1398" s="1" t="s">
        <v>2747</v>
      </c>
      <c r="B1398" s="7" t="str">
        <f>IFERROR(__xludf.DUMMYFUNCTION("IF(C1398=4,GOOGLETRANSLATE(A1398, ""en"",""fil""), """")"),"")</f>
        <v/>
      </c>
      <c r="C1398" s="2">
        <v>2.0</v>
      </c>
      <c r="D1398" s="3" t="s">
        <v>2748</v>
      </c>
      <c r="E1398" s="2">
        <v>1.0</v>
      </c>
      <c r="G1398" s="9"/>
    </row>
    <row r="1399">
      <c r="A1399" s="1" t="s">
        <v>2749</v>
      </c>
      <c r="B1399" s="7" t="str">
        <f>IFERROR(__xludf.DUMMYFUNCTION("IF(C1399=4,GOOGLETRANSLATE(A1399, ""en"",""fil""), """")"),"")</f>
        <v/>
      </c>
      <c r="C1399" s="2">
        <v>2.0</v>
      </c>
      <c r="D1399" s="3" t="s">
        <v>2750</v>
      </c>
      <c r="E1399" s="2">
        <v>1.0</v>
      </c>
      <c r="F1399" s="2">
        <v>0.0</v>
      </c>
      <c r="G1399" s="9"/>
    </row>
    <row r="1400">
      <c r="A1400" s="1" t="s">
        <v>2751</v>
      </c>
      <c r="B1400" s="7" t="str">
        <f>IFERROR(__xludf.DUMMYFUNCTION("IF(C1400=4,GOOGLETRANSLATE(A1400, ""en"",""fil""), """")"),"")</f>
        <v/>
      </c>
      <c r="C1400" s="2">
        <v>2.0</v>
      </c>
      <c r="D1400" s="3" t="s">
        <v>2752</v>
      </c>
      <c r="E1400" s="2">
        <v>1.0</v>
      </c>
      <c r="G1400" s="9"/>
    </row>
    <row r="1401">
      <c r="A1401" s="1" t="s">
        <v>2753</v>
      </c>
      <c r="B1401" s="7" t="str">
        <f>IFERROR(__xludf.DUMMYFUNCTION("IF(C1401=4,GOOGLETRANSLATE(A1401, ""en"",""fil""), """")"),"")</f>
        <v/>
      </c>
      <c r="C1401" s="2">
        <v>2.0</v>
      </c>
      <c r="D1401" s="3" t="s">
        <v>2754</v>
      </c>
      <c r="E1401" s="2">
        <v>1.0</v>
      </c>
      <c r="F1401" s="2">
        <v>1.0</v>
      </c>
      <c r="G1401" s="9"/>
    </row>
    <row r="1402">
      <c r="A1402" s="1" t="s">
        <v>2755</v>
      </c>
      <c r="B1402" s="7" t="str">
        <f>IFERROR(__xludf.DUMMYFUNCTION("IF(C1402=4,GOOGLETRANSLATE(A1402, ""en"",""fil""), """")"),"")</f>
        <v/>
      </c>
      <c r="C1402" s="2">
        <v>2.0</v>
      </c>
      <c r="D1402" s="3" t="s">
        <v>2756</v>
      </c>
      <c r="E1402" s="2">
        <v>1.0</v>
      </c>
      <c r="F1402" s="2">
        <v>1.0</v>
      </c>
      <c r="G1402" s="9"/>
    </row>
    <row r="1403">
      <c r="A1403" s="1" t="s">
        <v>2757</v>
      </c>
      <c r="B1403" s="7" t="str">
        <f>IFERROR(__xludf.DUMMYFUNCTION("IF(C1403=4,GOOGLETRANSLATE(A1403, ""en"",""fil""), """")"),"")</f>
        <v/>
      </c>
      <c r="C1403" s="2">
        <v>2.0</v>
      </c>
      <c r="D1403" s="3" t="s">
        <v>2758</v>
      </c>
      <c r="E1403" s="2">
        <v>1.0</v>
      </c>
      <c r="F1403" s="2">
        <v>0.0</v>
      </c>
      <c r="G1403" s="9"/>
    </row>
    <row r="1404">
      <c r="A1404" s="1" t="s">
        <v>2759</v>
      </c>
      <c r="B1404" s="7" t="str">
        <f>IFERROR(__xludf.DUMMYFUNCTION("IF(C1404=4,GOOGLETRANSLATE(A1404, ""en"",""fil""), """")"),"")</f>
        <v/>
      </c>
      <c r="C1404" s="2">
        <v>2.0</v>
      </c>
      <c r="D1404" s="3" t="s">
        <v>2760</v>
      </c>
      <c r="E1404" s="2">
        <v>1.0</v>
      </c>
      <c r="F1404" s="2">
        <v>1.0</v>
      </c>
      <c r="G1404" s="9"/>
    </row>
    <row r="1405">
      <c r="A1405" s="1" t="s">
        <v>2761</v>
      </c>
      <c r="B1405" s="7" t="str">
        <f>IFERROR(__xludf.DUMMYFUNCTION("IF(C1405=4,GOOGLETRANSLATE(A1405, ""en"",""fil""), """")"),"")</f>
        <v/>
      </c>
      <c r="C1405" s="2">
        <v>2.0</v>
      </c>
      <c r="D1405" s="3" t="s">
        <v>2762</v>
      </c>
      <c r="E1405" s="2">
        <v>1.0</v>
      </c>
      <c r="F1405" s="2">
        <v>1.0</v>
      </c>
      <c r="G1405" s="9"/>
    </row>
    <row r="1406">
      <c r="A1406" s="1" t="s">
        <v>2763</v>
      </c>
      <c r="B1406" s="7" t="str">
        <f>IFERROR(__xludf.DUMMYFUNCTION("IF(C1406=4,GOOGLETRANSLATE(A1406, ""en"",""fil""), """")"),"")</f>
        <v/>
      </c>
      <c r="C1406" s="2">
        <v>2.0</v>
      </c>
      <c r="D1406" s="3" t="s">
        <v>2764</v>
      </c>
      <c r="E1406" s="2">
        <v>1.0</v>
      </c>
      <c r="F1406" s="2">
        <v>1.0</v>
      </c>
      <c r="G1406" s="9"/>
    </row>
    <row r="1407">
      <c r="A1407" s="1" t="s">
        <v>2765</v>
      </c>
      <c r="B1407" s="7" t="str">
        <f>IFERROR(__xludf.DUMMYFUNCTION("IF(C1407=4,GOOGLETRANSLATE(A1407, ""en"",""fil""), """")"),"")</f>
        <v/>
      </c>
      <c r="C1407" s="2">
        <v>2.0</v>
      </c>
      <c r="D1407" s="3" t="s">
        <v>2766</v>
      </c>
      <c r="E1407" s="2">
        <v>1.0</v>
      </c>
      <c r="F1407" s="2">
        <v>1.0</v>
      </c>
      <c r="G1407" s="9"/>
    </row>
    <row r="1408">
      <c r="A1408" s="1" t="s">
        <v>2767</v>
      </c>
      <c r="B1408" s="7" t="str">
        <f>IFERROR(__xludf.DUMMYFUNCTION("IF(C1408=4,GOOGLETRANSLATE(A1408, ""en"",""fil""), """")"),"")</f>
        <v/>
      </c>
      <c r="C1408" s="2">
        <v>2.0</v>
      </c>
      <c r="D1408" s="3" t="s">
        <v>2768</v>
      </c>
      <c r="E1408" s="2">
        <v>1.0</v>
      </c>
      <c r="G1408" s="9"/>
    </row>
    <row r="1409">
      <c r="A1409" s="1" t="s">
        <v>2769</v>
      </c>
      <c r="B1409" s="7" t="str">
        <f>IFERROR(__xludf.DUMMYFUNCTION("IF(C1409=4,GOOGLETRANSLATE(A1409, ""en"",""fil""), """")"),"")</f>
        <v/>
      </c>
      <c r="C1409" s="2">
        <v>2.0</v>
      </c>
      <c r="D1409" s="3" t="s">
        <v>2770</v>
      </c>
      <c r="E1409" s="2">
        <v>1.0</v>
      </c>
      <c r="F1409" s="2">
        <v>1.0</v>
      </c>
      <c r="G1409" s="9"/>
    </row>
    <row r="1410">
      <c r="A1410" s="1" t="s">
        <v>2771</v>
      </c>
      <c r="B1410" s="7" t="str">
        <f>IFERROR(__xludf.DUMMYFUNCTION("IF(C1410=4,GOOGLETRANSLATE(A1410, ""en"",""fil""), """")"),"")</f>
        <v/>
      </c>
      <c r="C1410" s="2">
        <v>2.0</v>
      </c>
      <c r="D1410" s="10" t="s">
        <v>2772</v>
      </c>
      <c r="E1410" s="2">
        <v>1.0</v>
      </c>
      <c r="F1410" s="2">
        <v>1.0</v>
      </c>
      <c r="G1410" s="9"/>
    </row>
    <row r="1411">
      <c r="A1411" s="1" t="s">
        <v>2773</v>
      </c>
      <c r="B1411" s="7" t="str">
        <f>IFERROR(__xludf.DUMMYFUNCTION("IF(C1411=4,GOOGLETRANSLATE(A1411, ""en"",""fil""), """")"),"")</f>
        <v/>
      </c>
      <c r="C1411" s="2">
        <v>2.0</v>
      </c>
      <c r="D1411" s="10" t="s">
        <v>2774</v>
      </c>
      <c r="E1411" s="2">
        <v>1.0</v>
      </c>
      <c r="F1411" s="2">
        <v>1.0</v>
      </c>
      <c r="G1411" s="9"/>
    </row>
    <row r="1412">
      <c r="A1412" s="1" t="s">
        <v>2775</v>
      </c>
      <c r="B1412" s="7" t="str">
        <f>IFERROR(__xludf.DUMMYFUNCTION("IF(C1412=4,GOOGLETRANSLATE(A1412, ""en"",""fil""), """")"),"")</f>
        <v/>
      </c>
      <c r="C1412" s="2">
        <v>2.0</v>
      </c>
      <c r="D1412" s="3" t="s">
        <v>2776</v>
      </c>
      <c r="E1412" s="2">
        <v>1.0</v>
      </c>
      <c r="F1412" s="2">
        <v>0.0</v>
      </c>
      <c r="G1412" s="9"/>
    </row>
    <row r="1413">
      <c r="A1413" s="1" t="s">
        <v>2777</v>
      </c>
      <c r="B1413" s="7" t="str">
        <f>IFERROR(__xludf.DUMMYFUNCTION("IF(C1413=4,GOOGLETRANSLATE(A1413, ""en"",""fil""), """")"),"")</f>
        <v/>
      </c>
      <c r="C1413" s="2">
        <v>2.0</v>
      </c>
      <c r="D1413" s="3" t="s">
        <v>2778</v>
      </c>
      <c r="E1413" s="2">
        <v>1.0</v>
      </c>
      <c r="F1413" s="2">
        <v>1.0</v>
      </c>
      <c r="G1413" s="9"/>
    </row>
    <row r="1414">
      <c r="A1414" s="1" t="s">
        <v>2779</v>
      </c>
      <c r="B1414" s="7" t="str">
        <f>IFERROR(__xludf.DUMMYFUNCTION("IF(C1414=4,GOOGLETRANSLATE(A1414, ""en"",""fil""), """")"),"")</f>
        <v/>
      </c>
      <c r="C1414" s="2">
        <v>2.0</v>
      </c>
      <c r="D1414" s="3" t="s">
        <v>2780</v>
      </c>
      <c r="E1414" s="2">
        <v>1.0</v>
      </c>
      <c r="F1414" s="2">
        <v>1.0</v>
      </c>
      <c r="G1414" s="9"/>
    </row>
    <row r="1415">
      <c r="A1415" s="1" t="s">
        <v>2781</v>
      </c>
      <c r="B1415" s="7" t="str">
        <f>IFERROR(__xludf.DUMMYFUNCTION("IF(C1415=4,GOOGLETRANSLATE(A1415, ""en"",""fil""), """")"),"")</f>
        <v/>
      </c>
      <c r="C1415" s="2">
        <v>2.0</v>
      </c>
      <c r="D1415" s="3" t="s">
        <v>2782</v>
      </c>
      <c r="E1415" s="2">
        <v>1.0</v>
      </c>
      <c r="G1415" s="9"/>
    </row>
    <row r="1416">
      <c r="A1416" s="1" t="s">
        <v>2783</v>
      </c>
      <c r="B1416" s="7" t="str">
        <f>IFERROR(__xludf.DUMMYFUNCTION("IF(C1416=4,GOOGLETRANSLATE(A1416, ""en"",""fil""), """")"),"")</f>
        <v/>
      </c>
      <c r="C1416" s="2">
        <v>2.0</v>
      </c>
      <c r="D1416" s="3" t="s">
        <v>2784</v>
      </c>
      <c r="E1416" s="2">
        <v>1.0</v>
      </c>
      <c r="G1416" s="9"/>
    </row>
    <row r="1417">
      <c r="A1417" s="1" t="s">
        <v>2785</v>
      </c>
      <c r="B1417" s="7" t="str">
        <f>IFERROR(__xludf.DUMMYFUNCTION("IF(C1417=4,GOOGLETRANSLATE(A1417, ""en"",""fil""), """")"),"")</f>
        <v/>
      </c>
      <c r="C1417" s="2">
        <v>2.0</v>
      </c>
      <c r="D1417" s="3" t="s">
        <v>2786</v>
      </c>
      <c r="E1417" s="2">
        <v>1.0</v>
      </c>
      <c r="F1417" s="2">
        <v>1.0</v>
      </c>
      <c r="G1417" s="9"/>
    </row>
    <row r="1418">
      <c r="A1418" s="1" t="s">
        <v>2787</v>
      </c>
      <c r="B1418" s="7" t="str">
        <f>IFERROR(__xludf.DUMMYFUNCTION("IF(C1418=4,GOOGLETRANSLATE(A1418, ""en"",""fil""), """")"),"")</f>
        <v/>
      </c>
      <c r="C1418" s="2">
        <v>2.0</v>
      </c>
      <c r="D1418" s="3" t="s">
        <v>2788</v>
      </c>
      <c r="E1418" s="2">
        <v>1.0</v>
      </c>
      <c r="F1418" s="2">
        <v>1.0</v>
      </c>
      <c r="G1418" s="9"/>
    </row>
    <row r="1419">
      <c r="A1419" s="1" t="s">
        <v>2789</v>
      </c>
      <c r="B1419" s="7" t="str">
        <f>IFERROR(__xludf.DUMMYFUNCTION("IF(C1419=4,GOOGLETRANSLATE(A1419, ""en"",""fil""), """")"),"")</f>
        <v/>
      </c>
      <c r="C1419" s="2">
        <v>2.0</v>
      </c>
      <c r="D1419" s="3" t="s">
        <v>2790</v>
      </c>
      <c r="E1419" s="2">
        <v>1.0</v>
      </c>
      <c r="F1419" s="2">
        <v>1.0</v>
      </c>
      <c r="G1419" s="9"/>
    </row>
    <row r="1420">
      <c r="A1420" s="1" t="s">
        <v>2791</v>
      </c>
      <c r="B1420" s="7" t="str">
        <f>IFERROR(__xludf.DUMMYFUNCTION("IF(C1420=4,GOOGLETRANSLATE(A1420, ""en"",""fil""), """")"),"")</f>
        <v/>
      </c>
      <c r="C1420" s="2">
        <v>2.0</v>
      </c>
      <c r="D1420" s="3" t="s">
        <v>2792</v>
      </c>
      <c r="E1420" s="2">
        <v>1.0</v>
      </c>
      <c r="F1420" s="2">
        <v>0.0</v>
      </c>
      <c r="G1420" s="9"/>
    </row>
    <row r="1421">
      <c r="A1421" s="1" t="s">
        <v>2793</v>
      </c>
      <c r="B1421" s="7" t="str">
        <f>IFERROR(__xludf.DUMMYFUNCTION("IF(C1421=4,GOOGLETRANSLATE(A1421, ""en"",""fil""), """")"),"")</f>
        <v/>
      </c>
      <c r="C1421" s="2">
        <v>2.0</v>
      </c>
      <c r="D1421" s="3" t="s">
        <v>2794</v>
      </c>
      <c r="E1421" s="2">
        <v>1.0</v>
      </c>
      <c r="F1421" s="2">
        <v>1.0</v>
      </c>
      <c r="G1421" s="9"/>
    </row>
    <row r="1422">
      <c r="A1422" s="1" t="s">
        <v>2795</v>
      </c>
      <c r="B1422" s="7" t="str">
        <f>IFERROR(__xludf.DUMMYFUNCTION("IF(C1422=4,GOOGLETRANSLATE(A1422, ""en"",""fil""), """")"),"")</f>
        <v/>
      </c>
      <c r="C1422" s="2">
        <v>2.0</v>
      </c>
      <c r="D1422" s="3" t="s">
        <v>2796</v>
      </c>
      <c r="E1422" s="2">
        <v>1.0</v>
      </c>
      <c r="F1422" s="2">
        <v>1.0</v>
      </c>
      <c r="G1422" s="9"/>
    </row>
    <row r="1423">
      <c r="A1423" s="1" t="s">
        <v>2797</v>
      </c>
      <c r="B1423" s="7" t="str">
        <f>IFERROR(__xludf.DUMMYFUNCTION("IF(C1423=4,GOOGLETRANSLATE(A1423, ""en"",""fil""), """")"),"")</f>
        <v/>
      </c>
      <c r="C1423" s="2">
        <v>2.0</v>
      </c>
      <c r="D1423" s="3" t="s">
        <v>2798</v>
      </c>
      <c r="F1423" s="2">
        <v>1.0</v>
      </c>
      <c r="G1423" s="9"/>
    </row>
    <row r="1424">
      <c r="A1424" s="1" t="s">
        <v>2799</v>
      </c>
      <c r="B1424" s="7" t="str">
        <f>IFERROR(__xludf.DUMMYFUNCTION("IF(C1424=4,GOOGLETRANSLATE(A1424, ""en"",""fil""), """")"),"")</f>
        <v/>
      </c>
      <c r="C1424" s="2">
        <v>2.0</v>
      </c>
      <c r="D1424" s="10" t="s">
        <v>2800</v>
      </c>
      <c r="E1424" s="2">
        <v>1.0</v>
      </c>
      <c r="F1424" s="2">
        <v>1.0</v>
      </c>
      <c r="G1424" s="9"/>
    </row>
    <row r="1425">
      <c r="A1425" s="1" t="s">
        <v>2801</v>
      </c>
      <c r="B1425" s="7" t="str">
        <f>IFERROR(__xludf.DUMMYFUNCTION("IF(C1425=4,GOOGLETRANSLATE(A1425, ""en"",""fil""), """")"),"")</f>
        <v/>
      </c>
      <c r="C1425" s="2">
        <v>2.0</v>
      </c>
      <c r="D1425" s="3" t="s">
        <v>2802</v>
      </c>
      <c r="E1425" s="2">
        <v>1.0</v>
      </c>
      <c r="F1425" s="2">
        <v>1.0</v>
      </c>
      <c r="G1425" s="9"/>
    </row>
    <row r="1426">
      <c r="A1426" s="1" t="s">
        <v>2803</v>
      </c>
      <c r="B1426" s="7" t="str">
        <f>IFERROR(__xludf.DUMMYFUNCTION("IF(C1426=4,GOOGLETRANSLATE(A1426, ""en"",""fil""), """")"),"")</f>
        <v/>
      </c>
      <c r="C1426" s="2">
        <v>2.0</v>
      </c>
      <c r="D1426" s="3" t="s">
        <v>2804</v>
      </c>
      <c r="E1426" s="2">
        <v>1.0</v>
      </c>
      <c r="F1426" s="2">
        <v>0.0</v>
      </c>
      <c r="G1426" s="9"/>
    </row>
    <row r="1427">
      <c r="A1427" s="1" t="s">
        <v>2747</v>
      </c>
      <c r="B1427" s="7" t="str">
        <f>IFERROR(__xludf.DUMMYFUNCTION("IF(C1427=4,GOOGLETRANSLATE(A1427, ""en"",""fil""), """")"),"")</f>
        <v/>
      </c>
      <c r="C1427" s="2">
        <v>2.0</v>
      </c>
      <c r="D1427" s="3" t="s">
        <v>2748</v>
      </c>
      <c r="E1427" s="2">
        <v>1.0</v>
      </c>
      <c r="G1427" s="9"/>
    </row>
    <row r="1428">
      <c r="A1428" s="1" t="s">
        <v>2805</v>
      </c>
      <c r="B1428" s="7" t="str">
        <f>IFERROR(__xludf.DUMMYFUNCTION("IF(C1428=4,GOOGLETRANSLATE(A1428, ""en"",""fil""), """")"),"")</f>
        <v/>
      </c>
      <c r="C1428" s="2">
        <v>2.0</v>
      </c>
      <c r="D1428" s="10" t="s">
        <v>2806</v>
      </c>
      <c r="E1428" s="2">
        <v>1.0</v>
      </c>
      <c r="F1428" s="2">
        <v>1.0</v>
      </c>
      <c r="G1428" s="9"/>
    </row>
    <row r="1429">
      <c r="A1429" s="1" t="s">
        <v>2807</v>
      </c>
      <c r="B1429" s="7" t="str">
        <f>IFERROR(__xludf.DUMMYFUNCTION("IF(C1429=4,GOOGLETRANSLATE(A1429, ""en"",""fil""), """")"),"")</f>
        <v/>
      </c>
      <c r="C1429" s="2">
        <v>2.0</v>
      </c>
      <c r="D1429" s="3" t="s">
        <v>2808</v>
      </c>
      <c r="E1429" s="2">
        <v>1.0</v>
      </c>
      <c r="G1429" s="9"/>
    </row>
    <row r="1430">
      <c r="A1430" s="1" t="s">
        <v>2809</v>
      </c>
      <c r="B1430" s="7" t="str">
        <f>IFERROR(__xludf.DUMMYFUNCTION("IF(C1430=4,GOOGLETRANSLATE(A1430, ""en"",""fil""), """")"),"")</f>
        <v/>
      </c>
      <c r="C1430" s="2">
        <v>2.0</v>
      </c>
      <c r="D1430" s="3" t="s">
        <v>2810</v>
      </c>
      <c r="E1430" s="2">
        <v>1.0</v>
      </c>
      <c r="F1430" s="2">
        <v>1.0</v>
      </c>
      <c r="G1430" s="9"/>
    </row>
    <row r="1431">
      <c r="A1431" s="1" t="s">
        <v>2811</v>
      </c>
      <c r="B1431" s="7" t="str">
        <f>IFERROR(__xludf.DUMMYFUNCTION("IF(C1431=4,GOOGLETRANSLATE(A1431, ""en"",""fil""), """")"),"")</f>
        <v/>
      </c>
      <c r="C1431" s="2">
        <v>2.0</v>
      </c>
      <c r="D1431" s="3" t="s">
        <v>2812</v>
      </c>
      <c r="E1431" s="2">
        <v>1.0</v>
      </c>
      <c r="G1431" s="9"/>
    </row>
    <row r="1432">
      <c r="A1432" s="1" t="s">
        <v>2813</v>
      </c>
      <c r="B1432" s="7" t="str">
        <f>IFERROR(__xludf.DUMMYFUNCTION("IF(C1432=4,GOOGLETRANSLATE(A1432, ""en"",""fil""), """")"),"")</f>
        <v/>
      </c>
      <c r="C1432" s="2">
        <v>2.0</v>
      </c>
      <c r="D1432" s="3" t="s">
        <v>2814</v>
      </c>
      <c r="E1432" s="2">
        <v>1.0</v>
      </c>
      <c r="F1432" s="2">
        <v>0.0</v>
      </c>
      <c r="G1432" s="9"/>
    </row>
    <row r="1433">
      <c r="A1433" s="1" t="s">
        <v>2815</v>
      </c>
      <c r="B1433" s="7" t="str">
        <f>IFERROR(__xludf.DUMMYFUNCTION("IF(C1433=4,GOOGLETRANSLATE(A1433, ""en"",""fil""), """")"),"")</f>
        <v/>
      </c>
      <c r="C1433" s="2">
        <v>2.0</v>
      </c>
      <c r="D1433" s="3" t="s">
        <v>2816</v>
      </c>
      <c r="E1433" s="2">
        <v>1.0</v>
      </c>
      <c r="F1433" s="2">
        <v>1.0</v>
      </c>
      <c r="G1433" s="9"/>
    </row>
    <row r="1434">
      <c r="A1434" s="1" t="s">
        <v>2817</v>
      </c>
      <c r="B1434" s="7" t="str">
        <f>IFERROR(__xludf.DUMMYFUNCTION("IF(C1434=4,GOOGLETRANSLATE(A1434, ""en"",""fil""), """")"),"")</f>
        <v/>
      </c>
      <c r="C1434" s="2">
        <v>2.0</v>
      </c>
      <c r="D1434" s="3" t="s">
        <v>2818</v>
      </c>
      <c r="E1434" s="2">
        <v>1.0</v>
      </c>
      <c r="F1434" s="2">
        <v>1.0</v>
      </c>
      <c r="G1434" s="9"/>
    </row>
    <row r="1435">
      <c r="A1435" s="1" t="s">
        <v>2819</v>
      </c>
      <c r="B1435" s="7" t="str">
        <f>IFERROR(__xludf.DUMMYFUNCTION("IF(C1435=4,GOOGLETRANSLATE(A1435, ""en"",""fil""), """")"),"")</f>
        <v/>
      </c>
      <c r="C1435" s="2">
        <v>2.0</v>
      </c>
      <c r="D1435" s="3" t="s">
        <v>2820</v>
      </c>
      <c r="E1435" s="2">
        <v>5.0</v>
      </c>
      <c r="F1435" s="2">
        <v>1.0</v>
      </c>
      <c r="G1435" s="9"/>
    </row>
    <row r="1436">
      <c r="A1436" s="1" t="s">
        <v>394</v>
      </c>
      <c r="B1436" s="7" t="str">
        <f>IFERROR(__xludf.DUMMYFUNCTION("IF(C1436=4,GOOGLETRANSLATE(A1436, ""en"",""fil""), """")"),"")</f>
        <v/>
      </c>
      <c r="C1436" s="2">
        <v>2.0</v>
      </c>
      <c r="D1436" s="3" t="s">
        <v>2821</v>
      </c>
      <c r="E1436" s="2">
        <v>1.0</v>
      </c>
      <c r="G1436" s="9"/>
    </row>
    <row r="1437">
      <c r="A1437" s="1" t="s">
        <v>2822</v>
      </c>
      <c r="B1437" s="7" t="str">
        <f>IFERROR(__xludf.DUMMYFUNCTION("IF(C1437=4,GOOGLETRANSLATE(A1437, ""en"",""fil""), """")"),"")</f>
        <v/>
      </c>
      <c r="C1437" s="2">
        <v>2.0</v>
      </c>
      <c r="D1437" s="3" t="s">
        <v>2823</v>
      </c>
      <c r="E1437" s="2">
        <v>1.0</v>
      </c>
      <c r="F1437" s="2">
        <v>0.0</v>
      </c>
      <c r="G1437" s="9"/>
    </row>
    <row r="1438">
      <c r="A1438" s="1" t="s">
        <v>2824</v>
      </c>
      <c r="B1438" s="7" t="str">
        <f>IFERROR(__xludf.DUMMYFUNCTION("IF(C1438=4,GOOGLETRANSLATE(A1438, ""en"",""fil""), """")"),"")</f>
        <v/>
      </c>
      <c r="C1438" s="2">
        <v>2.0</v>
      </c>
      <c r="D1438" s="3" t="s">
        <v>2825</v>
      </c>
      <c r="E1438" s="2">
        <v>1.0</v>
      </c>
      <c r="F1438" s="2">
        <v>1.0</v>
      </c>
      <c r="G1438" s="9"/>
    </row>
    <row r="1439">
      <c r="A1439" s="1" t="s">
        <v>2826</v>
      </c>
      <c r="B1439" s="7" t="str">
        <f>IFERROR(__xludf.DUMMYFUNCTION("IF(C1439=4,GOOGLETRANSLATE(A1439, ""en"",""fil""), """")"),"")</f>
        <v/>
      </c>
      <c r="C1439" s="2">
        <v>2.0</v>
      </c>
      <c r="D1439" s="3" t="s">
        <v>2827</v>
      </c>
      <c r="E1439" s="2">
        <v>1.0</v>
      </c>
      <c r="F1439" s="2">
        <v>0.0</v>
      </c>
      <c r="G1439" s="9"/>
    </row>
    <row r="1440">
      <c r="A1440" s="1" t="s">
        <v>2828</v>
      </c>
      <c r="B1440" s="7" t="str">
        <f>IFERROR(__xludf.DUMMYFUNCTION("IF(C1440=4,GOOGLETRANSLATE(A1440, ""en"",""fil""), """")"),"")</f>
        <v/>
      </c>
      <c r="C1440" s="2">
        <v>2.0</v>
      </c>
      <c r="D1440" s="3" t="s">
        <v>2829</v>
      </c>
      <c r="E1440" s="2">
        <v>1.0</v>
      </c>
      <c r="F1440" s="2">
        <v>0.0</v>
      </c>
      <c r="G1440" s="9"/>
    </row>
    <row r="1441">
      <c r="A1441" s="1" t="s">
        <v>2830</v>
      </c>
      <c r="B1441" s="7" t="str">
        <f>IFERROR(__xludf.DUMMYFUNCTION("IF(C1441=4,GOOGLETRANSLATE(A1441, ""en"",""fil""), """")"),"")</f>
        <v/>
      </c>
      <c r="C1441" s="2">
        <v>2.0</v>
      </c>
      <c r="D1441" s="3" t="s">
        <v>2831</v>
      </c>
      <c r="E1441" s="2">
        <v>1.0</v>
      </c>
      <c r="F1441" s="2">
        <v>1.0</v>
      </c>
      <c r="G1441" s="9"/>
    </row>
    <row r="1442">
      <c r="A1442" s="1" t="s">
        <v>394</v>
      </c>
      <c r="B1442" s="7" t="str">
        <f>IFERROR(__xludf.DUMMYFUNCTION("IF(C1442=4,GOOGLETRANSLATE(A1442, ""en"",""fil""), """")"),"")</f>
        <v/>
      </c>
      <c r="C1442" s="2">
        <v>2.0</v>
      </c>
      <c r="D1442" s="3" t="s">
        <v>2832</v>
      </c>
      <c r="E1442" s="2">
        <v>1.0</v>
      </c>
      <c r="F1442" s="2">
        <v>0.0</v>
      </c>
      <c r="G1442" s="9"/>
    </row>
    <row r="1443">
      <c r="A1443" s="1" t="s">
        <v>2833</v>
      </c>
      <c r="B1443" s="7" t="str">
        <f>IFERROR(__xludf.DUMMYFUNCTION("IF(C1443=4,GOOGLETRANSLATE(A1443, ""en"",""fil""), """")"),"")</f>
        <v/>
      </c>
      <c r="C1443" s="2">
        <v>2.0</v>
      </c>
      <c r="D1443" s="3" t="s">
        <v>2834</v>
      </c>
      <c r="F1443" s="2">
        <v>0.0</v>
      </c>
      <c r="G1443" s="9"/>
    </row>
    <row r="1444">
      <c r="A1444" s="1" t="s">
        <v>2835</v>
      </c>
      <c r="B1444" s="7" t="str">
        <f>IFERROR(__xludf.DUMMYFUNCTION("IF(C1444=4,GOOGLETRANSLATE(A1444, ""en"",""fil""), """")"),"")</f>
        <v/>
      </c>
      <c r="C1444" s="2">
        <v>2.0</v>
      </c>
      <c r="D1444" s="10" t="s">
        <v>2836</v>
      </c>
      <c r="E1444" s="2">
        <v>3.0</v>
      </c>
      <c r="F1444" s="2">
        <v>1.0</v>
      </c>
      <c r="G1444" s="9"/>
    </row>
    <row r="1445">
      <c r="A1445" s="1" t="s">
        <v>2837</v>
      </c>
      <c r="B1445" s="7" t="str">
        <f>IFERROR(__xludf.DUMMYFUNCTION("IF(C1445=4,GOOGLETRANSLATE(A1445, ""en"",""fil""), """")"),"")</f>
        <v/>
      </c>
      <c r="C1445" s="2">
        <v>2.0</v>
      </c>
      <c r="D1445" s="10" t="s">
        <v>2838</v>
      </c>
      <c r="E1445" s="2">
        <v>1.0</v>
      </c>
      <c r="F1445" s="2">
        <v>1.0</v>
      </c>
      <c r="G1445" s="9"/>
    </row>
    <row r="1446">
      <c r="A1446" s="1" t="s">
        <v>2839</v>
      </c>
      <c r="B1446" s="7" t="str">
        <f>IFERROR(__xludf.DUMMYFUNCTION("IF(C1446=4,GOOGLETRANSLATE(A1446, ""en"",""fil""), """")"),"")</f>
        <v/>
      </c>
      <c r="C1446" s="2">
        <v>2.0</v>
      </c>
      <c r="D1446" s="3" t="s">
        <v>2840</v>
      </c>
      <c r="E1446" s="2">
        <v>1.0</v>
      </c>
      <c r="F1446" s="2">
        <v>1.0</v>
      </c>
      <c r="G1446" s="9"/>
    </row>
    <row r="1447">
      <c r="A1447" s="1" t="s">
        <v>394</v>
      </c>
      <c r="B1447" s="7" t="str">
        <f>IFERROR(__xludf.DUMMYFUNCTION("IF(C1447=4,GOOGLETRANSLATE(A1447, ""en"",""fil""), """")"),"")</f>
        <v/>
      </c>
      <c r="C1447" s="2">
        <v>2.0</v>
      </c>
      <c r="D1447" s="3" t="s">
        <v>2841</v>
      </c>
      <c r="E1447" s="2">
        <v>1.0</v>
      </c>
      <c r="F1447" s="2">
        <v>0.0</v>
      </c>
      <c r="G1447" s="9"/>
    </row>
    <row r="1448">
      <c r="A1448" s="1" t="s">
        <v>2842</v>
      </c>
      <c r="B1448" s="7" t="str">
        <f>IFERROR(__xludf.DUMMYFUNCTION("IF(C1448=4,GOOGLETRANSLATE(A1448, ""en"",""fil""), """")"),"")</f>
        <v/>
      </c>
      <c r="C1448" s="2">
        <v>2.0</v>
      </c>
      <c r="D1448" s="10" t="s">
        <v>2843</v>
      </c>
      <c r="E1448" s="2">
        <v>1.0</v>
      </c>
      <c r="F1448" s="2">
        <v>1.0</v>
      </c>
      <c r="G1448" s="9"/>
    </row>
    <row r="1449">
      <c r="A1449" s="1" t="s">
        <v>2844</v>
      </c>
      <c r="B1449" s="7" t="str">
        <f>IFERROR(__xludf.DUMMYFUNCTION("IF(C1449=4,GOOGLETRANSLATE(A1449, ""en"",""fil""), """")"),"")</f>
        <v/>
      </c>
      <c r="C1449" s="2">
        <v>2.0</v>
      </c>
      <c r="D1449" s="3" t="s">
        <v>2845</v>
      </c>
      <c r="E1449" s="2">
        <v>1.0</v>
      </c>
      <c r="G1449" s="9"/>
    </row>
    <row r="1450">
      <c r="A1450" s="1" t="s">
        <v>2846</v>
      </c>
      <c r="B1450" s="7" t="str">
        <f>IFERROR(__xludf.DUMMYFUNCTION("IF(C1450=4,GOOGLETRANSLATE(A1450, ""en"",""fil""), """")"),"")</f>
        <v/>
      </c>
      <c r="C1450" s="2">
        <v>2.0</v>
      </c>
      <c r="D1450" s="1" t="s">
        <v>2846</v>
      </c>
      <c r="E1450" s="2">
        <v>1.0</v>
      </c>
      <c r="F1450" s="2">
        <v>1.0</v>
      </c>
      <c r="G1450" s="9"/>
    </row>
    <row r="1451">
      <c r="A1451" s="1" t="s">
        <v>2847</v>
      </c>
      <c r="B1451" s="7" t="str">
        <f>IFERROR(__xludf.DUMMYFUNCTION("IF(C1451=4,GOOGLETRANSLATE(A1451, ""en"",""fil""), """")"),"")</f>
        <v/>
      </c>
      <c r="C1451" s="2">
        <v>2.0</v>
      </c>
      <c r="D1451" s="1" t="s">
        <v>2847</v>
      </c>
      <c r="E1451" s="2">
        <v>1.0</v>
      </c>
      <c r="G1451" s="9"/>
    </row>
    <row r="1452">
      <c r="A1452" s="1" t="s">
        <v>2848</v>
      </c>
      <c r="B1452" s="7" t="str">
        <f>IFERROR(__xludf.DUMMYFUNCTION("IF(C1452=4,GOOGLETRANSLATE(A1452, ""en"",""fil""), """")"),"")</f>
        <v/>
      </c>
      <c r="C1452" s="2">
        <v>2.0</v>
      </c>
      <c r="D1452" s="1" t="s">
        <v>2848</v>
      </c>
      <c r="E1452" s="2">
        <v>2.0</v>
      </c>
      <c r="F1452" s="2">
        <v>1.0</v>
      </c>
      <c r="G1452" s="9"/>
    </row>
    <row r="1453">
      <c r="A1453" s="1" t="s">
        <v>2849</v>
      </c>
      <c r="B1453" s="7" t="str">
        <f>IFERROR(__xludf.DUMMYFUNCTION("IF(C1453=4,GOOGLETRANSLATE(A1453, ""en"",""fil""), """")"),"")</f>
        <v/>
      </c>
      <c r="C1453" s="2">
        <v>2.0</v>
      </c>
      <c r="D1453" s="1" t="s">
        <v>2849</v>
      </c>
      <c r="E1453" s="2">
        <v>1.0</v>
      </c>
      <c r="F1453" s="2">
        <v>1.0</v>
      </c>
      <c r="G1453" s="9"/>
    </row>
    <row r="1454">
      <c r="A1454" s="1" t="s">
        <v>2850</v>
      </c>
      <c r="B1454" s="7" t="str">
        <f>IFERROR(__xludf.DUMMYFUNCTION("IF(C1454=4,GOOGLETRANSLATE(A1454, ""en"",""fil""), """")"),"")</f>
        <v/>
      </c>
      <c r="C1454" s="2">
        <v>2.0</v>
      </c>
      <c r="D1454" s="1" t="s">
        <v>2850</v>
      </c>
      <c r="E1454" s="2">
        <v>1.0</v>
      </c>
      <c r="F1454" s="2">
        <v>1.0</v>
      </c>
      <c r="G1454" s="9"/>
    </row>
    <row r="1455">
      <c r="A1455" s="1" t="s">
        <v>2851</v>
      </c>
      <c r="B1455" s="7" t="str">
        <f>IFERROR(__xludf.DUMMYFUNCTION("IF(C1455=4,GOOGLETRANSLATE(A1455, ""en"",""fil""), """")"),"")</f>
        <v/>
      </c>
      <c r="C1455" s="2">
        <v>2.0</v>
      </c>
      <c r="D1455" s="1" t="s">
        <v>2851</v>
      </c>
      <c r="E1455" s="2">
        <v>1.0</v>
      </c>
      <c r="G1455" s="9"/>
    </row>
    <row r="1456">
      <c r="A1456" s="1" t="s">
        <v>2852</v>
      </c>
      <c r="B1456" s="7" t="str">
        <f>IFERROR(__xludf.DUMMYFUNCTION("IF(C1456=4,GOOGLETRANSLATE(A1456, ""en"",""fil""), """")"),"")</f>
        <v/>
      </c>
      <c r="C1456" s="2">
        <v>2.0</v>
      </c>
      <c r="D1456" s="1" t="s">
        <v>2852</v>
      </c>
      <c r="E1456" s="2">
        <v>1.0</v>
      </c>
      <c r="F1456" s="2">
        <v>1.0</v>
      </c>
      <c r="G1456" s="9"/>
    </row>
    <row r="1457">
      <c r="A1457" s="1" t="s">
        <v>2853</v>
      </c>
      <c r="B1457" s="7" t="str">
        <f>IFERROR(__xludf.DUMMYFUNCTION("IF(C1457=4,GOOGLETRANSLATE(A1457, ""en"",""fil""), """")"),"")</f>
        <v/>
      </c>
      <c r="C1457" s="2">
        <v>2.0</v>
      </c>
      <c r="D1457" s="1" t="s">
        <v>2853</v>
      </c>
      <c r="E1457" s="2">
        <v>2.0</v>
      </c>
      <c r="F1457" s="2">
        <v>1.0</v>
      </c>
      <c r="G1457" s="9"/>
    </row>
    <row r="1458">
      <c r="A1458" s="1" t="s">
        <v>2854</v>
      </c>
      <c r="B1458" s="7" t="str">
        <f>IFERROR(__xludf.DUMMYFUNCTION("IF(C1458=4,GOOGLETRANSLATE(A1458, ""en"",""fil""), """")"),"")</f>
        <v/>
      </c>
      <c r="C1458" s="2">
        <v>2.0</v>
      </c>
      <c r="D1458" s="1" t="s">
        <v>2854</v>
      </c>
      <c r="E1458" s="2">
        <v>1.0</v>
      </c>
      <c r="G1458" s="9"/>
    </row>
    <row r="1459">
      <c r="A1459" s="1" t="s">
        <v>2855</v>
      </c>
      <c r="B1459" s="7" t="str">
        <f>IFERROR(__xludf.DUMMYFUNCTION("IF(C1459=4,GOOGLETRANSLATE(A1459, ""en"",""fil""), """")"),"")</f>
        <v/>
      </c>
      <c r="C1459" s="2">
        <v>2.0</v>
      </c>
      <c r="D1459" s="1" t="s">
        <v>2855</v>
      </c>
      <c r="E1459" s="2">
        <v>1.0</v>
      </c>
      <c r="F1459" s="2">
        <v>1.0</v>
      </c>
      <c r="G1459" s="9"/>
    </row>
    <row r="1460">
      <c r="A1460" s="1" t="s">
        <v>2856</v>
      </c>
      <c r="B1460" s="7" t="str">
        <f>IFERROR(__xludf.DUMMYFUNCTION("IF(C1460=4,GOOGLETRANSLATE(A1460, ""en"",""fil""), """")"),"")</f>
        <v/>
      </c>
      <c r="C1460" s="2">
        <v>2.0</v>
      </c>
      <c r="D1460" s="1" t="s">
        <v>2856</v>
      </c>
      <c r="E1460" s="2">
        <v>1.0</v>
      </c>
      <c r="F1460" s="2">
        <v>1.0</v>
      </c>
      <c r="G1460" s="9"/>
    </row>
    <row r="1461">
      <c r="A1461" s="1" t="s">
        <v>2857</v>
      </c>
      <c r="B1461" s="7" t="str">
        <f>IFERROR(__xludf.DUMMYFUNCTION("IF(C1461=4,GOOGLETRANSLATE(A1461, ""en"",""fil""), """")"),"")</f>
        <v/>
      </c>
      <c r="C1461" s="2">
        <v>2.0</v>
      </c>
      <c r="D1461" s="1" t="s">
        <v>2857</v>
      </c>
      <c r="E1461" s="2">
        <v>1.0</v>
      </c>
      <c r="F1461" s="2">
        <v>1.0</v>
      </c>
      <c r="G1461" s="9"/>
    </row>
    <row r="1462">
      <c r="A1462" s="1" t="s">
        <v>2858</v>
      </c>
      <c r="B1462" s="7" t="str">
        <f>IFERROR(__xludf.DUMMYFUNCTION("IF(C1462=4,GOOGLETRANSLATE(A1462, ""en"",""fil""), """")"),"")</f>
        <v/>
      </c>
      <c r="C1462" s="2">
        <v>2.0</v>
      </c>
      <c r="D1462" s="1" t="s">
        <v>2858</v>
      </c>
      <c r="E1462" s="2">
        <v>3.0</v>
      </c>
      <c r="F1462" s="2">
        <v>1.0</v>
      </c>
      <c r="G1462" s="9"/>
    </row>
    <row r="1463">
      <c r="A1463" s="1" t="s">
        <v>2859</v>
      </c>
      <c r="B1463" s="7" t="str">
        <f>IFERROR(__xludf.DUMMYFUNCTION("IF(C1463=4,GOOGLETRANSLATE(A1463, ""en"",""fil""), """")"),"")</f>
        <v/>
      </c>
      <c r="C1463" s="2">
        <v>2.0</v>
      </c>
      <c r="D1463" s="1" t="s">
        <v>2859</v>
      </c>
      <c r="E1463" s="2">
        <v>1.0</v>
      </c>
      <c r="F1463" s="2">
        <v>1.0</v>
      </c>
      <c r="G1463" s="9"/>
    </row>
    <row r="1464">
      <c r="A1464" s="1" t="s">
        <v>2860</v>
      </c>
      <c r="B1464" s="7" t="str">
        <f>IFERROR(__xludf.DUMMYFUNCTION("IF(C1464=4,GOOGLETRANSLATE(A1464, ""en"",""fil""), """")"),"")</f>
        <v/>
      </c>
      <c r="C1464" s="2">
        <v>2.0</v>
      </c>
      <c r="D1464" s="1" t="s">
        <v>2860</v>
      </c>
      <c r="E1464" s="2">
        <v>1.0</v>
      </c>
      <c r="F1464" s="2">
        <v>1.0</v>
      </c>
      <c r="G1464" s="9"/>
    </row>
    <row r="1465">
      <c r="A1465" s="1" t="s">
        <v>2861</v>
      </c>
      <c r="B1465" s="7" t="str">
        <f>IFERROR(__xludf.DUMMYFUNCTION("IF(C1465=4,GOOGLETRANSLATE(A1465, ""en"",""fil""), """")"),"")</f>
        <v/>
      </c>
      <c r="C1465" s="2">
        <v>2.0</v>
      </c>
      <c r="D1465" s="1" t="s">
        <v>2861</v>
      </c>
      <c r="E1465" s="2">
        <v>1.0</v>
      </c>
      <c r="F1465" s="2">
        <v>1.0</v>
      </c>
      <c r="G1465" s="9"/>
    </row>
    <row r="1466">
      <c r="A1466" s="1" t="s">
        <v>2862</v>
      </c>
      <c r="B1466" s="7" t="str">
        <f>IFERROR(__xludf.DUMMYFUNCTION("IF(C1466=4,GOOGLETRANSLATE(A1466, ""en"",""fil""), """")"),"")</f>
        <v/>
      </c>
      <c r="C1466" s="2">
        <v>2.0</v>
      </c>
      <c r="D1466" s="1" t="s">
        <v>2862</v>
      </c>
      <c r="E1466" s="2">
        <v>1.0</v>
      </c>
      <c r="F1466" s="2">
        <v>1.0</v>
      </c>
      <c r="G1466" s="9"/>
    </row>
    <row r="1467">
      <c r="A1467" s="1" t="s">
        <v>2863</v>
      </c>
      <c r="B1467" s="7" t="str">
        <f>IFERROR(__xludf.DUMMYFUNCTION("IF(C1467=4,GOOGLETRANSLATE(A1467, ""en"",""fil""), """")"),"")</f>
        <v/>
      </c>
      <c r="C1467" s="2">
        <v>2.0</v>
      </c>
      <c r="D1467" s="1" t="s">
        <v>2863</v>
      </c>
      <c r="E1467" s="2">
        <v>1.0</v>
      </c>
      <c r="G1467" s="9"/>
    </row>
    <row r="1468">
      <c r="A1468" s="1" t="s">
        <v>2864</v>
      </c>
      <c r="B1468" s="7" t="str">
        <f>IFERROR(__xludf.DUMMYFUNCTION("IF(C1468=4,GOOGLETRANSLATE(A1468, ""en"",""fil""), """")"),"")</f>
        <v/>
      </c>
      <c r="C1468" s="2">
        <v>2.0</v>
      </c>
      <c r="D1468" s="1" t="s">
        <v>2864</v>
      </c>
      <c r="E1468" s="2">
        <v>1.0</v>
      </c>
      <c r="F1468" s="2">
        <v>1.0</v>
      </c>
      <c r="G1468" s="9"/>
    </row>
    <row r="1469">
      <c r="A1469" s="1" t="s">
        <v>2865</v>
      </c>
      <c r="B1469" s="7" t="str">
        <f>IFERROR(__xludf.DUMMYFUNCTION("IF(C1469=4,GOOGLETRANSLATE(A1469, ""en"",""fil""), """")"),"")</f>
        <v/>
      </c>
      <c r="C1469" s="2">
        <v>2.0</v>
      </c>
      <c r="D1469" s="1" t="s">
        <v>2865</v>
      </c>
      <c r="E1469" s="2">
        <v>1.0</v>
      </c>
      <c r="F1469" s="2">
        <v>1.0</v>
      </c>
      <c r="G1469" s="9"/>
    </row>
    <row r="1470">
      <c r="A1470" s="1" t="s">
        <v>2866</v>
      </c>
      <c r="B1470" s="7" t="str">
        <f>IFERROR(__xludf.DUMMYFUNCTION("IF(C1470=4,GOOGLETRANSLATE(A1470, ""en"",""fil""), """")"),"")</f>
        <v/>
      </c>
      <c r="C1470" s="2">
        <v>2.0</v>
      </c>
      <c r="D1470" s="1" t="s">
        <v>2866</v>
      </c>
      <c r="E1470" s="2">
        <v>1.0</v>
      </c>
      <c r="F1470" s="2">
        <v>1.0</v>
      </c>
      <c r="G1470" s="9"/>
    </row>
    <row r="1471">
      <c r="A1471" s="1" t="s">
        <v>2867</v>
      </c>
      <c r="B1471" s="7" t="str">
        <f>IFERROR(__xludf.DUMMYFUNCTION("IF(C1471=4,GOOGLETRANSLATE(A1471, ""en"",""fil""), """")"),"")</f>
        <v/>
      </c>
      <c r="C1471" s="2">
        <v>2.0</v>
      </c>
      <c r="D1471" s="1" t="s">
        <v>2867</v>
      </c>
      <c r="E1471" s="2">
        <v>2.0</v>
      </c>
      <c r="F1471" s="2">
        <v>1.0</v>
      </c>
      <c r="G1471" s="9"/>
    </row>
    <row r="1472">
      <c r="A1472" s="1" t="s">
        <v>2868</v>
      </c>
      <c r="B1472" s="7" t="str">
        <f>IFERROR(__xludf.DUMMYFUNCTION("IF(C1472=4,GOOGLETRANSLATE(A1472, ""en"",""fil""), """")"),"")</f>
        <v/>
      </c>
      <c r="C1472" s="2">
        <v>2.0</v>
      </c>
      <c r="D1472" s="1" t="s">
        <v>2868</v>
      </c>
      <c r="E1472" s="2">
        <v>1.0</v>
      </c>
      <c r="F1472" s="2">
        <v>1.0</v>
      </c>
      <c r="G1472" s="9"/>
    </row>
    <row r="1473">
      <c r="A1473" s="1" t="s">
        <v>2869</v>
      </c>
      <c r="B1473" s="7" t="str">
        <f>IFERROR(__xludf.DUMMYFUNCTION("IF(C1473=4,GOOGLETRANSLATE(A1473, ""en"",""fil""), """")"),"")</f>
        <v/>
      </c>
      <c r="C1473" s="2">
        <v>2.0</v>
      </c>
      <c r="D1473" s="1" t="s">
        <v>2869</v>
      </c>
      <c r="E1473" s="2">
        <v>2.0</v>
      </c>
      <c r="F1473" s="2">
        <v>1.0</v>
      </c>
      <c r="G1473" s="9"/>
    </row>
    <row r="1474">
      <c r="A1474" s="1" t="s">
        <v>2870</v>
      </c>
      <c r="B1474" s="7" t="str">
        <f>IFERROR(__xludf.DUMMYFUNCTION("IF(C1474=4,GOOGLETRANSLATE(A1474, ""en"",""fil""), """")"),"")</f>
        <v/>
      </c>
      <c r="C1474" s="2">
        <v>2.0</v>
      </c>
      <c r="D1474" s="1" t="s">
        <v>2870</v>
      </c>
      <c r="E1474" s="2">
        <v>1.0</v>
      </c>
      <c r="F1474" s="2">
        <v>1.0</v>
      </c>
      <c r="G1474" s="9"/>
    </row>
    <row r="1475">
      <c r="A1475" s="1" t="s">
        <v>2871</v>
      </c>
      <c r="B1475" s="7" t="str">
        <f>IFERROR(__xludf.DUMMYFUNCTION("IF(C1475=4,GOOGLETRANSLATE(A1475, ""en"",""fil""), """")"),"")</f>
        <v/>
      </c>
      <c r="C1475" s="2">
        <v>2.0</v>
      </c>
      <c r="D1475" s="1" t="s">
        <v>2871</v>
      </c>
      <c r="E1475" s="2">
        <v>1.0</v>
      </c>
      <c r="F1475" s="2">
        <v>1.0</v>
      </c>
      <c r="G1475" s="9"/>
    </row>
    <row r="1476">
      <c r="A1476" s="1" t="s">
        <v>2872</v>
      </c>
      <c r="B1476" s="7" t="str">
        <f>IFERROR(__xludf.DUMMYFUNCTION("IF(C1476=4,GOOGLETRANSLATE(A1476, ""en"",""fil""), """")"),"")</f>
        <v/>
      </c>
      <c r="C1476" s="2">
        <v>2.0</v>
      </c>
      <c r="D1476" s="1" t="s">
        <v>2872</v>
      </c>
      <c r="E1476" s="2">
        <v>1.0</v>
      </c>
      <c r="F1476" s="2">
        <v>1.0</v>
      </c>
      <c r="G1476" s="9"/>
    </row>
    <row r="1477">
      <c r="A1477" s="1" t="s">
        <v>2873</v>
      </c>
      <c r="B1477" s="7" t="str">
        <f>IFERROR(__xludf.DUMMYFUNCTION("IF(C1477=4,GOOGLETRANSLATE(A1477, ""en"",""fil""), """")"),"")</f>
        <v/>
      </c>
      <c r="C1477" s="2">
        <v>2.0</v>
      </c>
      <c r="D1477" s="1" t="s">
        <v>2873</v>
      </c>
      <c r="E1477" s="2">
        <v>1.0</v>
      </c>
      <c r="F1477" s="2">
        <v>1.0</v>
      </c>
      <c r="G1477" s="9"/>
    </row>
    <row r="1478">
      <c r="A1478" s="1" t="s">
        <v>2874</v>
      </c>
      <c r="B1478" s="7" t="str">
        <f>IFERROR(__xludf.DUMMYFUNCTION("IF(C1478=4,GOOGLETRANSLATE(A1478, ""en"",""fil""), """")"),"")</f>
        <v/>
      </c>
      <c r="C1478" s="2">
        <v>2.0</v>
      </c>
      <c r="D1478" s="1" t="s">
        <v>2874</v>
      </c>
      <c r="E1478" s="2">
        <v>1.0</v>
      </c>
      <c r="F1478" s="2">
        <v>1.0</v>
      </c>
      <c r="G1478" s="9"/>
    </row>
    <row r="1479">
      <c r="A1479" s="1" t="s">
        <v>2875</v>
      </c>
      <c r="B1479" s="7" t="str">
        <f>IFERROR(__xludf.DUMMYFUNCTION("IF(C1479=4,GOOGLETRANSLATE(A1479, ""en"",""fil""), """")"),"")</f>
        <v/>
      </c>
      <c r="C1479" s="2">
        <v>2.0</v>
      </c>
      <c r="D1479" s="1" t="s">
        <v>2875</v>
      </c>
      <c r="E1479" s="2">
        <v>1.0</v>
      </c>
      <c r="F1479" s="2">
        <v>1.0</v>
      </c>
      <c r="G1479" s="9"/>
    </row>
    <row r="1480">
      <c r="A1480" s="1" t="s">
        <v>2876</v>
      </c>
      <c r="B1480" s="7" t="str">
        <f>IFERROR(__xludf.DUMMYFUNCTION("IF(C1480=4,GOOGLETRANSLATE(A1480, ""en"",""fil""), """")"),"")</f>
        <v/>
      </c>
      <c r="C1480" s="2">
        <v>2.0</v>
      </c>
      <c r="D1480" s="1" t="s">
        <v>2876</v>
      </c>
      <c r="E1480" s="2">
        <v>2.0</v>
      </c>
      <c r="G1480" s="9"/>
    </row>
    <row r="1481">
      <c r="A1481" s="1" t="s">
        <v>2877</v>
      </c>
      <c r="B1481" s="7" t="str">
        <f>IFERROR(__xludf.DUMMYFUNCTION("IF(C1481=4,GOOGLETRANSLATE(A1481, ""en"",""fil""), """")"),"")</f>
        <v/>
      </c>
      <c r="C1481" s="2">
        <v>2.0</v>
      </c>
      <c r="D1481" s="1" t="s">
        <v>2877</v>
      </c>
      <c r="E1481" s="2">
        <v>1.0</v>
      </c>
      <c r="F1481" s="2">
        <v>1.0</v>
      </c>
      <c r="G1481" s="9"/>
    </row>
    <row r="1482">
      <c r="A1482" s="1" t="s">
        <v>2878</v>
      </c>
      <c r="B1482" s="7" t="str">
        <f>IFERROR(__xludf.DUMMYFUNCTION("IF(C1482=4,GOOGLETRANSLATE(A1482, ""en"",""fil""), """")"),"")</f>
        <v/>
      </c>
      <c r="C1482" s="2">
        <v>2.0</v>
      </c>
      <c r="D1482" s="1" t="s">
        <v>2878</v>
      </c>
      <c r="E1482" s="2">
        <v>1.0</v>
      </c>
      <c r="F1482" s="2">
        <v>1.0</v>
      </c>
      <c r="G1482" s="9"/>
    </row>
    <row r="1483">
      <c r="A1483" s="1" t="s">
        <v>2879</v>
      </c>
      <c r="B1483" s="7" t="str">
        <f>IFERROR(__xludf.DUMMYFUNCTION("IF(C1483=4,GOOGLETRANSLATE(A1483, ""en"",""fil""), """")"),"")</f>
        <v/>
      </c>
      <c r="C1483" s="2">
        <v>2.0</v>
      </c>
      <c r="D1483" s="1" t="s">
        <v>2879</v>
      </c>
      <c r="E1483" s="2">
        <v>1.0</v>
      </c>
      <c r="G1483" s="9"/>
    </row>
    <row r="1484">
      <c r="A1484" s="1" t="s">
        <v>2880</v>
      </c>
      <c r="B1484" s="7" t="str">
        <f>IFERROR(__xludf.DUMMYFUNCTION("IF(C1484=4,GOOGLETRANSLATE(A1484, ""en"",""fil""), """")"),"")</f>
        <v/>
      </c>
      <c r="C1484" s="2">
        <v>2.0</v>
      </c>
      <c r="D1484" s="1" t="s">
        <v>2880</v>
      </c>
      <c r="E1484" s="2">
        <v>1.0</v>
      </c>
      <c r="F1484" s="2">
        <v>1.0</v>
      </c>
      <c r="G1484" s="9"/>
    </row>
    <row r="1485">
      <c r="A1485" s="1" t="s">
        <v>2881</v>
      </c>
      <c r="B1485" s="7" t="str">
        <f>IFERROR(__xludf.DUMMYFUNCTION("IF(C1485=4,GOOGLETRANSLATE(A1485, ""en"",""fil""), """")"),"")</f>
        <v/>
      </c>
      <c r="C1485" s="2">
        <v>2.0</v>
      </c>
      <c r="D1485" s="1" t="s">
        <v>2881</v>
      </c>
      <c r="E1485" s="2">
        <v>1.0</v>
      </c>
      <c r="F1485" s="2">
        <v>1.0</v>
      </c>
      <c r="G1485" s="9"/>
    </row>
    <row r="1486">
      <c r="A1486" s="1" t="s">
        <v>2882</v>
      </c>
      <c r="B1486" s="7" t="str">
        <f>IFERROR(__xludf.DUMMYFUNCTION("IF(C1486=4,GOOGLETRANSLATE(A1486, ""en"",""fil""), """")"),"")</f>
        <v/>
      </c>
      <c r="C1486" s="2">
        <v>2.0</v>
      </c>
      <c r="D1486" s="1" t="s">
        <v>2882</v>
      </c>
      <c r="E1486" s="2">
        <v>1.0</v>
      </c>
      <c r="F1486" s="2">
        <v>1.0</v>
      </c>
      <c r="G1486" s="9"/>
    </row>
    <row r="1487">
      <c r="A1487" s="1" t="s">
        <v>2883</v>
      </c>
      <c r="B1487" s="7" t="str">
        <f>IFERROR(__xludf.DUMMYFUNCTION("IF(C1487=4,GOOGLETRANSLATE(A1487, ""en"",""fil""), """")"),"")</f>
        <v/>
      </c>
      <c r="C1487" s="2">
        <v>2.0</v>
      </c>
      <c r="D1487" s="1" t="s">
        <v>2883</v>
      </c>
      <c r="E1487" s="2">
        <v>1.0</v>
      </c>
      <c r="F1487" s="2">
        <v>1.0</v>
      </c>
      <c r="G1487" s="9"/>
    </row>
    <row r="1488">
      <c r="A1488" s="1" t="s">
        <v>2884</v>
      </c>
      <c r="B1488" s="7" t="str">
        <f>IFERROR(__xludf.DUMMYFUNCTION("IF(C1488=4,GOOGLETRANSLATE(A1488, ""en"",""fil""), """")"),"")</f>
        <v/>
      </c>
      <c r="C1488" s="2">
        <v>2.0</v>
      </c>
      <c r="D1488" s="1" t="s">
        <v>2884</v>
      </c>
      <c r="E1488" s="2">
        <v>1.0</v>
      </c>
      <c r="F1488" s="2">
        <v>1.0</v>
      </c>
      <c r="G1488" s="9"/>
    </row>
    <row r="1489">
      <c r="A1489" s="1" t="s">
        <v>2885</v>
      </c>
      <c r="B1489" s="7" t="str">
        <f>IFERROR(__xludf.DUMMYFUNCTION("IF(C1489=4,GOOGLETRANSLATE(A1489, ""en"",""fil""), """")"),"")</f>
        <v/>
      </c>
      <c r="C1489" s="2">
        <v>2.0</v>
      </c>
      <c r="D1489" s="1" t="s">
        <v>2885</v>
      </c>
      <c r="E1489" s="2">
        <v>1.0</v>
      </c>
      <c r="F1489" s="2">
        <v>1.0</v>
      </c>
      <c r="G1489" s="9"/>
    </row>
    <row r="1490">
      <c r="A1490" s="11" t="s">
        <v>2886</v>
      </c>
      <c r="B1490" s="7" t="str">
        <f>IFERROR(__xludf.DUMMYFUNCTION("IF(C1490=4,GOOGLETRANSLATE(A1490, ""en"",""fil""), """")"),"")</f>
        <v/>
      </c>
      <c r="C1490" s="2">
        <v>2.0</v>
      </c>
      <c r="D1490" s="11" t="s">
        <v>2886</v>
      </c>
      <c r="E1490" s="2">
        <v>2.0</v>
      </c>
      <c r="F1490" s="2">
        <v>1.0</v>
      </c>
      <c r="G1490" s="9"/>
    </row>
    <row r="1491">
      <c r="A1491" s="1" t="s">
        <v>2887</v>
      </c>
      <c r="B1491" s="7" t="str">
        <f>IFERROR(__xludf.DUMMYFUNCTION("IF(C1491=4,GOOGLETRANSLATE(A1491, ""en"",""fil""), """")"),"")</f>
        <v/>
      </c>
      <c r="C1491" s="2">
        <v>2.0</v>
      </c>
      <c r="D1491" s="1" t="s">
        <v>2887</v>
      </c>
      <c r="E1491" s="2">
        <v>1.0</v>
      </c>
      <c r="F1491" s="2">
        <v>1.0</v>
      </c>
      <c r="G1491" s="9"/>
    </row>
    <row r="1492">
      <c r="A1492" s="1" t="s">
        <v>2888</v>
      </c>
      <c r="B1492" s="7" t="str">
        <f>IFERROR(__xludf.DUMMYFUNCTION("IF(C1492=4,GOOGLETRANSLATE(A1492, ""en"",""fil""), """")"),"")</f>
        <v/>
      </c>
      <c r="C1492" s="2">
        <v>2.0</v>
      </c>
      <c r="D1492" s="1" t="s">
        <v>2888</v>
      </c>
      <c r="E1492" s="2">
        <v>1.0</v>
      </c>
      <c r="F1492" s="2">
        <v>1.0</v>
      </c>
      <c r="G1492" s="9"/>
    </row>
    <row r="1493">
      <c r="A1493" s="1" t="s">
        <v>2889</v>
      </c>
      <c r="B1493" s="7" t="str">
        <f>IFERROR(__xludf.DUMMYFUNCTION("IF(C1493=4,GOOGLETRANSLATE(A1493, ""en"",""fil""), """")"),"")</f>
        <v/>
      </c>
      <c r="C1493" s="2">
        <v>2.0</v>
      </c>
      <c r="D1493" s="1" t="s">
        <v>2889</v>
      </c>
      <c r="E1493" s="2">
        <v>1.0</v>
      </c>
      <c r="F1493" s="2">
        <v>0.0</v>
      </c>
      <c r="G1493" s="9"/>
    </row>
    <row r="1494">
      <c r="A1494" s="1" t="s">
        <v>2890</v>
      </c>
      <c r="B1494" s="7" t="str">
        <f>IFERROR(__xludf.DUMMYFUNCTION("IF(C1494=4,GOOGLETRANSLATE(A1494, ""en"",""fil""), """")"),"")</f>
        <v/>
      </c>
      <c r="C1494" s="2">
        <v>2.0</v>
      </c>
      <c r="D1494" s="1" t="s">
        <v>2890</v>
      </c>
      <c r="E1494" s="2">
        <v>2.0</v>
      </c>
      <c r="F1494" s="2">
        <v>1.0</v>
      </c>
      <c r="G1494" s="9"/>
    </row>
    <row r="1495">
      <c r="A1495" s="1" t="s">
        <v>2891</v>
      </c>
      <c r="B1495" s="7" t="str">
        <f>IFERROR(__xludf.DUMMYFUNCTION("IF(C1495=4,GOOGLETRANSLATE(A1495, ""en"",""fil""), """")"),"")</f>
        <v/>
      </c>
      <c r="C1495" s="2">
        <v>2.0</v>
      </c>
      <c r="D1495" s="1" t="s">
        <v>2891</v>
      </c>
      <c r="E1495" s="2">
        <v>1.0</v>
      </c>
      <c r="F1495" s="2">
        <v>1.0</v>
      </c>
      <c r="G1495" s="9"/>
    </row>
    <row r="1496">
      <c r="A1496" s="1" t="s">
        <v>2892</v>
      </c>
      <c r="B1496" s="7" t="str">
        <f>IFERROR(__xludf.DUMMYFUNCTION("IF(C1496=4,GOOGLETRANSLATE(A1496, ""en"",""fil""), """")"),"")</f>
        <v/>
      </c>
      <c r="C1496" s="2">
        <v>2.0</v>
      </c>
      <c r="D1496" s="1" t="s">
        <v>2892</v>
      </c>
      <c r="E1496" s="2">
        <v>2.0</v>
      </c>
      <c r="F1496" s="2">
        <v>1.0</v>
      </c>
      <c r="G1496" s="9"/>
    </row>
    <row r="1497">
      <c r="A1497" s="1" t="s">
        <v>2893</v>
      </c>
      <c r="B1497" s="7" t="str">
        <f>IFERROR(__xludf.DUMMYFUNCTION("IF(C1497=4,GOOGLETRANSLATE(A1497, ""en"",""fil""), """")"),"")</f>
        <v/>
      </c>
      <c r="C1497" s="2">
        <v>2.0</v>
      </c>
      <c r="D1497" s="1" t="s">
        <v>2893</v>
      </c>
      <c r="E1497" s="2">
        <v>2.0</v>
      </c>
      <c r="F1497" s="2">
        <v>1.0</v>
      </c>
      <c r="G1497" s="9"/>
    </row>
    <row r="1498">
      <c r="A1498" s="1" t="s">
        <v>2894</v>
      </c>
      <c r="B1498" s="7" t="str">
        <f>IFERROR(__xludf.DUMMYFUNCTION("IF(C1498=4,GOOGLETRANSLATE(A1498, ""en"",""fil""), """")"),"")</f>
        <v/>
      </c>
      <c r="C1498" s="2">
        <v>2.0</v>
      </c>
      <c r="D1498" s="1" t="s">
        <v>2894</v>
      </c>
      <c r="E1498" s="2">
        <v>1.0</v>
      </c>
      <c r="F1498" s="2">
        <v>1.0</v>
      </c>
      <c r="G1498" s="9"/>
    </row>
    <row r="1499">
      <c r="A1499" s="1" t="s">
        <v>2895</v>
      </c>
      <c r="B1499" s="7" t="str">
        <f>IFERROR(__xludf.DUMMYFUNCTION("IF(C1499=4,GOOGLETRANSLATE(A1499, ""en"",""fil""), """")"),"")</f>
        <v/>
      </c>
      <c r="C1499" s="2">
        <v>2.0</v>
      </c>
      <c r="D1499" s="1" t="s">
        <v>2895</v>
      </c>
      <c r="E1499" s="2">
        <v>1.0</v>
      </c>
      <c r="F1499" s="2">
        <v>1.0</v>
      </c>
      <c r="G1499" s="9"/>
    </row>
    <row r="1500">
      <c r="A1500" s="1" t="s">
        <v>2896</v>
      </c>
      <c r="B1500" s="7" t="str">
        <f>IFERROR(__xludf.DUMMYFUNCTION("IF(C1500=4,GOOGLETRANSLATE(A1500, ""en"",""fil""), """")"),"")</f>
        <v/>
      </c>
      <c r="C1500" s="2">
        <v>2.0</v>
      </c>
      <c r="D1500" s="1" t="s">
        <v>2896</v>
      </c>
      <c r="E1500" s="2">
        <v>1.0</v>
      </c>
      <c r="F1500" s="2">
        <v>1.0</v>
      </c>
      <c r="G1500" s="9"/>
    </row>
    <row r="1501">
      <c r="A1501" s="1" t="s">
        <v>2897</v>
      </c>
      <c r="B1501" s="7" t="str">
        <f>IFERROR(__xludf.DUMMYFUNCTION("IF(C1501=4,GOOGLETRANSLATE(A1501, ""en"",""fil""), """")"),"")</f>
        <v/>
      </c>
      <c r="C1501" s="2">
        <v>2.0</v>
      </c>
      <c r="D1501" s="1" t="s">
        <v>2897</v>
      </c>
      <c r="E1501" s="2">
        <v>1.0</v>
      </c>
      <c r="F1501" s="2">
        <v>1.0</v>
      </c>
      <c r="G1501" s="9"/>
    </row>
    <row r="1502">
      <c r="A1502" s="1" t="s">
        <v>2898</v>
      </c>
      <c r="B1502" s="7" t="str">
        <f>IFERROR(__xludf.DUMMYFUNCTION("IF(C1502=4,GOOGLETRANSLATE(A1502, ""en"",""fil""), """")"),"")</f>
        <v/>
      </c>
      <c r="C1502" s="2">
        <v>2.0</v>
      </c>
      <c r="D1502" s="1" t="s">
        <v>2898</v>
      </c>
      <c r="E1502" s="2">
        <v>1.0</v>
      </c>
      <c r="F1502" s="2">
        <v>1.0</v>
      </c>
      <c r="G1502" s="9"/>
    </row>
    <row r="1503">
      <c r="A1503" s="1" t="s">
        <v>2899</v>
      </c>
      <c r="B1503" s="7" t="str">
        <f>IFERROR(__xludf.DUMMYFUNCTION("IF(C1503=4,GOOGLETRANSLATE(A1503, ""en"",""fil""), """")"),"")</f>
        <v/>
      </c>
      <c r="C1503" s="2">
        <v>2.0</v>
      </c>
      <c r="D1503" s="1" t="s">
        <v>2899</v>
      </c>
      <c r="E1503" s="2">
        <v>1.0</v>
      </c>
      <c r="F1503" s="2">
        <v>1.0</v>
      </c>
      <c r="G1503" s="9"/>
    </row>
    <row r="1504">
      <c r="A1504" s="1" t="s">
        <v>2900</v>
      </c>
      <c r="B1504" s="7" t="str">
        <f>IFERROR(__xludf.DUMMYFUNCTION("IF(C1504=4,GOOGLETRANSLATE(A1504, ""en"",""fil""), """")"),"")</f>
        <v/>
      </c>
      <c r="C1504" s="2">
        <v>2.0</v>
      </c>
      <c r="D1504" s="1" t="s">
        <v>2900</v>
      </c>
      <c r="E1504" s="2">
        <v>1.0</v>
      </c>
      <c r="F1504" s="2">
        <v>1.0</v>
      </c>
      <c r="G1504" s="9"/>
    </row>
    <row r="1505">
      <c r="A1505" s="1" t="s">
        <v>2901</v>
      </c>
      <c r="B1505" s="7" t="str">
        <f>IFERROR(__xludf.DUMMYFUNCTION("IF(C1505=4,GOOGLETRANSLATE(A1505, ""en"",""fil""), """")"),"")</f>
        <v/>
      </c>
      <c r="C1505" s="2">
        <v>2.0</v>
      </c>
      <c r="D1505" s="1" t="s">
        <v>2901</v>
      </c>
      <c r="E1505" s="2">
        <v>1.0</v>
      </c>
      <c r="F1505" s="2">
        <v>1.0</v>
      </c>
      <c r="G1505" s="9"/>
    </row>
    <row r="1506">
      <c r="A1506" s="1" t="s">
        <v>2902</v>
      </c>
      <c r="B1506" s="7" t="str">
        <f>IFERROR(__xludf.DUMMYFUNCTION("IF(C1506=4,GOOGLETRANSLATE(A1506, ""en"",""fil""), """")"),"")</f>
        <v/>
      </c>
      <c r="C1506" s="2">
        <v>2.0</v>
      </c>
      <c r="D1506" s="1" t="s">
        <v>2902</v>
      </c>
      <c r="E1506" s="2">
        <v>2.0</v>
      </c>
      <c r="F1506" s="2">
        <v>1.0</v>
      </c>
      <c r="G1506" s="9"/>
    </row>
    <row r="1507">
      <c r="A1507" s="1" t="s">
        <v>2903</v>
      </c>
      <c r="B1507" s="7" t="str">
        <f>IFERROR(__xludf.DUMMYFUNCTION("IF(C1507=4,GOOGLETRANSLATE(A1507, ""en"",""fil""), """")"),"")</f>
        <v/>
      </c>
      <c r="C1507" s="2">
        <v>2.0</v>
      </c>
      <c r="D1507" s="1" t="s">
        <v>2903</v>
      </c>
      <c r="E1507" s="2">
        <v>1.0</v>
      </c>
      <c r="F1507" s="2">
        <v>1.0</v>
      </c>
      <c r="G1507" s="9"/>
    </row>
    <row r="1508">
      <c r="A1508" s="1" t="s">
        <v>2904</v>
      </c>
      <c r="B1508" s="7" t="str">
        <f>IFERROR(__xludf.DUMMYFUNCTION("IF(C1508=4,GOOGLETRANSLATE(A1508, ""en"",""fil""), """")"),"")</f>
        <v/>
      </c>
      <c r="C1508" s="2">
        <v>2.0</v>
      </c>
      <c r="D1508" s="1" t="s">
        <v>2904</v>
      </c>
      <c r="E1508" s="2">
        <v>1.0</v>
      </c>
      <c r="F1508" s="2">
        <v>1.0</v>
      </c>
      <c r="G1508" s="9"/>
    </row>
    <row r="1509">
      <c r="A1509" s="1" t="s">
        <v>2905</v>
      </c>
      <c r="B1509" s="7" t="str">
        <f>IFERROR(__xludf.DUMMYFUNCTION("IF(C1509=4,GOOGLETRANSLATE(A1509, ""en"",""fil""), """")"),"")</f>
        <v/>
      </c>
      <c r="C1509" s="2">
        <v>2.0</v>
      </c>
      <c r="D1509" s="1" t="s">
        <v>2905</v>
      </c>
      <c r="E1509" s="2">
        <v>1.0</v>
      </c>
      <c r="F1509" s="2">
        <v>1.0</v>
      </c>
      <c r="G1509" s="9"/>
    </row>
    <row r="1510">
      <c r="A1510" s="1" t="s">
        <v>2906</v>
      </c>
      <c r="B1510" s="7" t="str">
        <f>IFERROR(__xludf.DUMMYFUNCTION("IF(C1510=4,GOOGLETRANSLATE(A1510, ""en"",""fil""), """")"),"")</f>
        <v/>
      </c>
      <c r="C1510" s="2">
        <v>2.0</v>
      </c>
      <c r="D1510" s="1" t="s">
        <v>2906</v>
      </c>
      <c r="E1510" s="2">
        <v>1.0</v>
      </c>
      <c r="F1510" s="2">
        <v>1.0</v>
      </c>
      <c r="G1510" s="9"/>
    </row>
    <row r="1511">
      <c r="A1511" s="1" t="s">
        <v>2907</v>
      </c>
      <c r="B1511" s="7" t="str">
        <f>IFERROR(__xludf.DUMMYFUNCTION("IF(C1511=4,GOOGLETRANSLATE(A1511, ""en"",""fil""), """")"),"")</f>
        <v/>
      </c>
      <c r="C1511" s="2">
        <v>2.0</v>
      </c>
      <c r="D1511" s="1" t="s">
        <v>2907</v>
      </c>
      <c r="E1511" s="2">
        <v>1.0</v>
      </c>
      <c r="F1511" s="2">
        <v>1.0</v>
      </c>
      <c r="G1511" s="9"/>
    </row>
    <row r="1512">
      <c r="A1512" s="1" t="s">
        <v>2908</v>
      </c>
      <c r="B1512" s="7" t="str">
        <f>IFERROR(__xludf.DUMMYFUNCTION("IF(C1512=4,GOOGLETRANSLATE(A1512, ""en"",""fil""), """")"),"")</f>
        <v/>
      </c>
      <c r="C1512" s="2">
        <v>2.0</v>
      </c>
      <c r="D1512" s="1" t="s">
        <v>2908</v>
      </c>
      <c r="E1512" s="2">
        <v>1.0</v>
      </c>
      <c r="F1512" s="2">
        <v>1.0</v>
      </c>
      <c r="G1512" s="9"/>
    </row>
    <row r="1513">
      <c r="A1513" s="1" t="s">
        <v>2909</v>
      </c>
      <c r="B1513" s="7" t="str">
        <f>IFERROR(__xludf.DUMMYFUNCTION("IF(C1513=4,GOOGLETRANSLATE(A1513, ""en"",""fil""), """")"),"")</f>
        <v/>
      </c>
      <c r="C1513" s="2">
        <v>2.0</v>
      </c>
      <c r="D1513" s="1" t="s">
        <v>2909</v>
      </c>
      <c r="E1513" s="2">
        <v>1.0</v>
      </c>
      <c r="F1513" s="2">
        <v>1.0</v>
      </c>
      <c r="G1513" s="9"/>
    </row>
    <row r="1514">
      <c r="A1514" s="11" t="s">
        <v>2910</v>
      </c>
      <c r="B1514" s="7" t="str">
        <f>IFERROR(__xludf.DUMMYFUNCTION("IF(C1514=4,GOOGLETRANSLATE(A1514, ""en"",""fil""), """")"),"")</f>
        <v/>
      </c>
      <c r="C1514" s="2">
        <v>2.0</v>
      </c>
      <c r="D1514" s="11" t="s">
        <v>2910</v>
      </c>
      <c r="E1514" s="2">
        <v>1.0</v>
      </c>
      <c r="F1514" s="2">
        <v>1.0</v>
      </c>
      <c r="G1514" s="9"/>
    </row>
    <row r="1515">
      <c r="A1515" s="1" t="s">
        <v>2911</v>
      </c>
      <c r="B1515" s="7" t="str">
        <f>IFERROR(__xludf.DUMMYFUNCTION("IF(C1515=4,GOOGLETRANSLATE(A1515, ""en"",""fil""), """")"),"")</f>
        <v/>
      </c>
      <c r="C1515" s="2">
        <v>2.0</v>
      </c>
      <c r="D1515" s="1" t="s">
        <v>2911</v>
      </c>
      <c r="E1515" s="2">
        <v>1.0</v>
      </c>
      <c r="F1515" s="2">
        <v>1.0</v>
      </c>
      <c r="G1515" s="9"/>
    </row>
    <row r="1516">
      <c r="A1516" s="1" t="s">
        <v>2912</v>
      </c>
      <c r="B1516" s="7" t="str">
        <f>IFERROR(__xludf.DUMMYFUNCTION("IF(C1516=4,GOOGLETRANSLATE(A1516, ""en"",""fil""), """")"),"")</f>
        <v/>
      </c>
      <c r="C1516" s="2">
        <v>2.0</v>
      </c>
      <c r="D1516" s="1" t="s">
        <v>2912</v>
      </c>
      <c r="E1516" s="2">
        <v>1.0</v>
      </c>
      <c r="F1516" s="2">
        <v>0.0</v>
      </c>
      <c r="G1516" s="9"/>
    </row>
    <row r="1517">
      <c r="A1517" s="1" t="s">
        <v>2913</v>
      </c>
      <c r="B1517" s="7" t="str">
        <f>IFERROR(__xludf.DUMMYFUNCTION("IF(C1517=4,GOOGLETRANSLATE(A1517, ""en"",""fil""), """")"),"")</f>
        <v/>
      </c>
      <c r="C1517" s="2">
        <v>2.0</v>
      </c>
      <c r="D1517" s="1" t="s">
        <v>2913</v>
      </c>
      <c r="E1517" s="2">
        <v>2.0</v>
      </c>
      <c r="F1517" s="2">
        <v>1.0</v>
      </c>
      <c r="G1517" s="9"/>
    </row>
    <row r="1518">
      <c r="A1518" s="1" t="s">
        <v>2914</v>
      </c>
      <c r="B1518" s="7" t="str">
        <f>IFERROR(__xludf.DUMMYFUNCTION("IF(C1518=4,GOOGLETRANSLATE(A1518, ""en"",""fil""), """")"),"")</f>
        <v/>
      </c>
      <c r="C1518" s="2">
        <v>2.0</v>
      </c>
      <c r="D1518" s="1" t="s">
        <v>2914</v>
      </c>
      <c r="E1518" s="2">
        <v>1.0</v>
      </c>
      <c r="F1518" s="2">
        <v>0.0</v>
      </c>
      <c r="G1518" s="9"/>
    </row>
    <row r="1519">
      <c r="A1519" s="1" t="s">
        <v>2915</v>
      </c>
      <c r="B1519" s="7" t="str">
        <f>IFERROR(__xludf.DUMMYFUNCTION("IF(C1519=4,GOOGLETRANSLATE(A1519, ""en"",""fil""), """")"),"")</f>
        <v/>
      </c>
      <c r="C1519" s="2">
        <v>2.0</v>
      </c>
      <c r="D1519" s="1" t="s">
        <v>2915</v>
      </c>
      <c r="E1519" s="2">
        <v>1.0</v>
      </c>
      <c r="F1519" s="2">
        <v>1.0</v>
      </c>
      <c r="G1519" s="9"/>
    </row>
    <row r="1520">
      <c r="A1520" s="1" t="s">
        <v>2916</v>
      </c>
      <c r="B1520" s="7" t="str">
        <f>IFERROR(__xludf.DUMMYFUNCTION("IF(C1520=4,GOOGLETRANSLATE(A1520, ""en"",""fil""), """")"),"")</f>
        <v/>
      </c>
      <c r="C1520" s="2">
        <v>2.0</v>
      </c>
      <c r="D1520" s="1" t="s">
        <v>2916</v>
      </c>
      <c r="E1520" s="2">
        <v>1.0</v>
      </c>
      <c r="F1520" s="2">
        <v>1.0</v>
      </c>
      <c r="G1520" s="9"/>
    </row>
    <row r="1521">
      <c r="A1521" s="1" t="s">
        <v>2917</v>
      </c>
      <c r="B1521" s="7" t="str">
        <f>IFERROR(__xludf.DUMMYFUNCTION("IF(C1521=4,GOOGLETRANSLATE(A1521, ""en"",""fil""), """")"),"")</f>
        <v/>
      </c>
      <c r="C1521" s="2">
        <v>2.0</v>
      </c>
      <c r="D1521" s="1" t="s">
        <v>2917</v>
      </c>
      <c r="E1521" s="2">
        <v>1.0</v>
      </c>
      <c r="G1521" s="9"/>
    </row>
    <row r="1522">
      <c r="A1522" s="1" t="s">
        <v>2918</v>
      </c>
      <c r="B1522" s="7" t="str">
        <f>IFERROR(__xludf.DUMMYFUNCTION("IF(C1522=4,GOOGLETRANSLATE(A1522, ""en"",""fil""), """")"),"")</f>
        <v/>
      </c>
      <c r="C1522" s="2">
        <v>2.0</v>
      </c>
      <c r="D1522" s="1" t="s">
        <v>2918</v>
      </c>
      <c r="E1522" s="2">
        <v>1.0</v>
      </c>
      <c r="G1522" s="9"/>
    </row>
    <row r="1523">
      <c r="A1523" s="1" t="s">
        <v>2919</v>
      </c>
      <c r="B1523" s="7" t="str">
        <f>IFERROR(__xludf.DUMMYFUNCTION("IF(C1523=4,GOOGLETRANSLATE(A1523, ""en"",""fil""), """")"),"")</f>
        <v/>
      </c>
      <c r="C1523" s="2">
        <v>2.0</v>
      </c>
      <c r="D1523" s="1" t="s">
        <v>2919</v>
      </c>
      <c r="E1523" s="2">
        <v>2.0</v>
      </c>
      <c r="F1523" s="2">
        <v>1.0</v>
      </c>
      <c r="G1523" s="9"/>
    </row>
    <row r="1524">
      <c r="A1524" s="1" t="s">
        <v>2920</v>
      </c>
      <c r="B1524" s="7" t="str">
        <f>IFERROR(__xludf.DUMMYFUNCTION("IF(C1524=4,GOOGLETRANSLATE(A1524, ""en"",""fil""), """")"),"")</f>
        <v/>
      </c>
      <c r="C1524" s="2">
        <v>2.0</v>
      </c>
      <c r="D1524" s="1" t="s">
        <v>2920</v>
      </c>
      <c r="E1524" s="2">
        <v>1.0</v>
      </c>
      <c r="F1524" s="2">
        <v>1.0</v>
      </c>
      <c r="G1524" s="9"/>
    </row>
    <row r="1525">
      <c r="A1525" s="1" t="s">
        <v>2921</v>
      </c>
      <c r="B1525" s="7" t="str">
        <f>IFERROR(__xludf.DUMMYFUNCTION("IF(C1525=4,GOOGLETRANSLATE(A1525, ""en"",""fil""), """")"),"")</f>
        <v/>
      </c>
      <c r="C1525" s="2">
        <v>2.0</v>
      </c>
      <c r="D1525" s="1" t="s">
        <v>2921</v>
      </c>
      <c r="E1525" s="2">
        <v>1.0</v>
      </c>
      <c r="F1525" s="2">
        <v>1.0</v>
      </c>
      <c r="G1525" s="9"/>
    </row>
    <row r="1526">
      <c r="A1526" s="1" t="s">
        <v>2922</v>
      </c>
      <c r="B1526" s="7" t="str">
        <f>IFERROR(__xludf.DUMMYFUNCTION("IF(C1526=4,GOOGLETRANSLATE(A1526, ""en"",""fil""), """")"),"")</f>
        <v/>
      </c>
      <c r="C1526" s="2">
        <v>2.0</v>
      </c>
      <c r="D1526" s="1" t="s">
        <v>2922</v>
      </c>
      <c r="E1526" s="2">
        <v>1.0</v>
      </c>
      <c r="G1526" s="9"/>
    </row>
    <row r="1527">
      <c r="A1527" s="1" t="s">
        <v>2923</v>
      </c>
      <c r="B1527" s="7" t="str">
        <f>IFERROR(__xludf.DUMMYFUNCTION("IF(C1527=4,GOOGLETRANSLATE(A1527, ""en"",""fil""), """")"),"")</f>
        <v/>
      </c>
      <c r="C1527" s="2">
        <v>2.0</v>
      </c>
      <c r="D1527" s="1" t="s">
        <v>2923</v>
      </c>
      <c r="E1527" s="2">
        <v>1.0</v>
      </c>
      <c r="F1527" s="2">
        <v>1.0</v>
      </c>
      <c r="G1527" s="9"/>
    </row>
    <row r="1528">
      <c r="A1528" s="1" t="s">
        <v>2924</v>
      </c>
      <c r="B1528" s="7" t="str">
        <f>IFERROR(__xludf.DUMMYFUNCTION("IF(C1528=4,GOOGLETRANSLATE(A1528, ""en"",""fil""), """")"),"")</f>
        <v/>
      </c>
      <c r="C1528" s="2">
        <v>2.0</v>
      </c>
      <c r="D1528" s="1" t="s">
        <v>2924</v>
      </c>
      <c r="E1528" s="2">
        <v>1.0</v>
      </c>
      <c r="F1528" s="2">
        <v>1.0</v>
      </c>
      <c r="G1528" s="9"/>
    </row>
    <row r="1529">
      <c r="A1529" s="1" t="s">
        <v>2925</v>
      </c>
      <c r="B1529" s="7" t="str">
        <f>IFERROR(__xludf.DUMMYFUNCTION("IF(C1529=4,GOOGLETRANSLATE(A1529, ""en"",""fil""), """")"),"")</f>
        <v/>
      </c>
      <c r="C1529" s="2">
        <v>2.0</v>
      </c>
      <c r="D1529" s="1" t="s">
        <v>2925</v>
      </c>
      <c r="E1529" s="2">
        <v>1.0</v>
      </c>
      <c r="F1529" s="2">
        <v>1.0</v>
      </c>
      <c r="G1529" s="9"/>
    </row>
    <row r="1530">
      <c r="A1530" s="1" t="s">
        <v>2926</v>
      </c>
      <c r="B1530" s="7" t="str">
        <f>IFERROR(__xludf.DUMMYFUNCTION("IF(C1530=4,GOOGLETRANSLATE(A1530, ""en"",""fil""), """")"),"")</f>
        <v/>
      </c>
      <c r="C1530" s="2">
        <v>2.0</v>
      </c>
      <c r="D1530" s="1" t="s">
        <v>2926</v>
      </c>
      <c r="E1530" s="2">
        <v>1.0</v>
      </c>
      <c r="F1530" s="2">
        <v>1.0</v>
      </c>
      <c r="G1530" s="9"/>
    </row>
    <row r="1531">
      <c r="A1531" s="1" t="s">
        <v>2927</v>
      </c>
      <c r="B1531" s="7" t="str">
        <f>IFERROR(__xludf.DUMMYFUNCTION("IF(C1531=4,GOOGLETRANSLATE(A1531, ""en"",""fil""), """")"),"")</f>
        <v/>
      </c>
      <c r="C1531" s="2">
        <v>2.0</v>
      </c>
      <c r="D1531" s="1" t="s">
        <v>2927</v>
      </c>
      <c r="E1531" s="2">
        <v>1.0</v>
      </c>
      <c r="F1531" s="2">
        <v>1.0</v>
      </c>
      <c r="G1531" s="9"/>
    </row>
    <row r="1532">
      <c r="A1532" s="1" t="s">
        <v>2928</v>
      </c>
      <c r="B1532" s="7" t="str">
        <f>IFERROR(__xludf.DUMMYFUNCTION("IF(C1532=4,GOOGLETRANSLATE(A1532, ""en"",""fil""), """")"),"")</f>
        <v/>
      </c>
      <c r="C1532" s="2">
        <v>2.0</v>
      </c>
      <c r="D1532" s="1" t="s">
        <v>2928</v>
      </c>
      <c r="E1532" s="2">
        <v>1.0</v>
      </c>
      <c r="F1532" s="2">
        <v>1.0</v>
      </c>
      <c r="G1532" s="9"/>
    </row>
    <row r="1533">
      <c r="A1533" s="1" t="s">
        <v>2929</v>
      </c>
      <c r="B1533" s="7" t="str">
        <f>IFERROR(__xludf.DUMMYFUNCTION("IF(C1533=4,GOOGLETRANSLATE(A1533, ""en"",""fil""), """")"),"")</f>
        <v/>
      </c>
      <c r="C1533" s="2">
        <v>2.0</v>
      </c>
      <c r="D1533" s="1" t="s">
        <v>2929</v>
      </c>
      <c r="E1533" s="2">
        <v>1.0</v>
      </c>
      <c r="F1533" s="2">
        <v>1.0</v>
      </c>
      <c r="G1533" s="9"/>
    </row>
    <row r="1534">
      <c r="A1534" s="1" t="s">
        <v>2930</v>
      </c>
      <c r="B1534" s="7" t="str">
        <f>IFERROR(__xludf.DUMMYFUNCTION("IF(C1534=4,GOOGLETRANSLATE(A1534, ""en"",""fil""), """")"),"")</f>
        <v/>
      </c>
      <c r="C1534" s="2">
        <v>2.0</v>
      </c>
      <c r="D1534" s="1" t="s">
        <v>2930</v>
      </c>
      <c r="E1534" s="2">
        <v>1.0</v>
      </c>
      <c r="F1534" s="2">
        <v>1.0</v>
      </c>
      <c r="G1534" s="9"/>
    </row>
    <row r="1535">
      <c r="A1535" s="1" t="s">
        <v>2931</v>
      </c>
      <c r="B1535" s="7" t="str">
        <f>IFERROR(__xludf.DUMMYFUNCTION("IF(C1535=4,GOOGLETRANSLATE(A1535, ""en"",""fil""), """")"),"")</f>
        <v/>
      </c>
      <c r="C1535" s="2">
        <v>2.0</v>
      </c>
      <c r="D1535" s="1" t="s">
        <v>2931</v>
      </c>
      <c r="E1535" s="2">
        <v>3.0</v>
      </c>
      <c r="F1535" s="2">
        <v>1.0</v>
      </c>
      <c r="G1535" s="9"/>
    </row>
    <row r="1536">
      <c r="A1536" s="1" t="s">
        <v>2932</v>
      </c>
      <c r="B1536" s="7" t="str">
        <f>IFERROR(__xludf.DUMMYFUNCTION("IF(C1536=4,GOOGLETRANSLATE(A1536, ""en"",""fil""), """")"),"")</f>
        <v/>
      </c>
      <c r="C1536" s="2">
        <v>2.0</v>
      </c>
      <c r="D1536" s="1" t="s">
        <v>2932</v>
      </c>
      <c r="E1536" s="2">
        <v>1.0</v>
      </c>
      <c r="F1536" s="2">
        <v>1.0</v>
      </c>
      <c r="G1536" s="9"/>
    </row>
    <row r="1537">
      <c r="A1537" s="1" t="s">
        <v>2933</v>
      </c>
      <c r="B1537" s="7" t="str">
        <f>IFERROR(__xludf.DUMMYFUNCTION("IF(C1537=4,GOOGLETRANSLATE(A1537, ""en"",""fil""), """")"),"")</f>
        <v/>
      </c>
      <c r="C1537" s="2">
        <v>2.0</v>
      </c>
      <c r="D1537" s="1" t="s">
        <v>2933</v>
      </c>
      <c r="E1537" s="2">
        <v>1.0</v>
      </c>
      <c r="F1537" s="2">
        <v>1.0</v>
      </c>
      <c r="G1537" s="9"/>
    </row>
    <row r="1538">
      <c r="A1538" s="1" t="s">
        <v>2934</v>
      </c>
      <c r="B1538" s="7" t="str">
        <f>IFERROR(__xludf.DUMMYFUNCTION("IF(C1538=4,GOOGLETRANSLATE(A1538, ""en"",""fil""), """")"),"")</f>
        <v/>
      </c>
      <c r="C1538" s="2">
        <v>2.0</v>
      </c>
      <c r="D1538" s="1" t="s">
        <v>2934</v>
      </c>
      <c r="E1538" s="2">
        <v>1.0</v>
      </c>
      <c r="F1538" s="2">
        <v>0.0</v>
      </c>
      <c r="G1538" s="9"/>
    </row>
    <row r="1539">
      <c r="A1539" s="1" t="s">
        <v>2935</v>
      </c>
      <c r="B1539" s="7" t="str">
        <f>IFERROR(__xludf.DUMMYFUNCTION("IF(C1539=4,GOOGLETRANSLATE(A1539, ""en"",""fil""), """")"),"")</f>
        <v/>
      </c>
      <c r="C1539" s="2">
        <v>2.0</v>
      </c>
      <c r="D1539" s="1" t="s">
        <v>2935</v>
      </c>
      <c r="E1539" s="2">
        <v>1.0</v>
      </c>
      <c r="F1539" s="2">
        <v>1.0</v>
      </c>
      <c r="G1539" s="9"/>
    </row>
    <row r="1540">
      <c r="A1540" s="1" t="s">
        <v>2936</v>
      </c>
      <c r="B1540" s="7" t="str">
        <f>IFERROR(__xludf.DUMMYFUNCTION("IF(C1540=4,GOOGLETRANSLATE(A1540, ""en"",""fil""), """")"),"")</f>
        <v/>
      </c>
      <c r="C1540" s="2">
        <v>2.0</v>
      </c>
      <c r="D1540" s="1" t="s">
        <v>2936</v>
      </c>
      <c r="E1540" s="2">
        <v>1.0</v>
      </c>
      <c r="F1540" s="2">
        <v>1.0</v>
      </c>
      <c r="G1540" s="9"/>
    </row>
    <row r="1541">
      <c r="A1541" s="1" t="s">
        <v>2937</v>
      </c>
      <c r="B1541" s="7" t="str">
        <f>IFERROR(__xludf.DUMMYFUNCTION("IF(C1541=4,GOOGLETRANSLATE(A1541, ""en"",""fil""), """")"),"")</f>
        <v/>
      </c>
      <c r="C1541" s="2">
        <v>2.0</v>
      </c>
      <c r="D1541" s="1" t="s">
        <v>2937</v>
      </c>
      <c r="E1541" s="2">
        <v>1.0</v>
      </c>
      <c r="G1541" s="9"/>
    </row>
    <row r="1542">
      <c r="A1542" s="1" t="s">
        <v>2938</v>
      </c>
      <c r="B1542" s="7" t="str">
        <f>IFERROR(__xludf.DUMMYFUNCTION("IF(C1542=4,GOOGLETRANSLATE(A1542, ""en"",""fil""), """")"),"")</f>
        <v/>
      </c>
      <c r="C1542" s="2">
        <v>2.0</v>
      </c>
      <c r="D1542" s="1" t="s">
        <v>2938</v>
      </c>
      <c r="E1542" s="2">
        <v>3.0</v>
      </c>
      <c r="F1542" s="2">
        <v>1.0</v>
      </c>
      <c r="G1542" s="9"/>
    </row>
    <row r="1543">
      <c r="A1543" s="1" t="s">
        <v>2939</v>
      </c>
      <c r="B1543" s="7" t="str">
        <f>IFERROR(__xludf.DUMMYFUNCTION("IF(C1543=4,GOOGLETRANSLATE(A1543, ""en"",""fil""), """")"),"")</f>
        <v/>
      </c>
      <c r="C1543" s="2">
        <v>2.0</v>
      </c>
      <c r="D1543" s="1" t="s">
        <v>2939</v>
      </c>
      <c r="E1543" s="2">
        <v>1.0</v>
      </c>
      <c r="F1543" s="2">
        <v>1.0</v>
      </c>
      <c r="G1543" s="9"/>
    </row>
    <row r="1544">
      <c r="A1544" s="1" t="s">
        <v>2940</v>
      </c>
      <c r="B1544" s="7" t="str">
        <f>IFERROR(__xludf.DUMMYFUNCTION("IF(C1544=4,GOOGLETRANSLATE(A1544, ""en"",""fil""), """")"),"")</f>
        <v/>
      </c>
      <c r="C1544" s="2">
        <v>2.0</v>
      </c>
      <c r="D1544" s="1" t="s">
        <v>2940</v>
      </c>
      <c r="E1544" s="2">
        <v>1.0</v>
      </c>
      <c r="F1544" s="2">
        <v>1.0</v>
      </c>
      <c r="G1544" s="9"/>
    </row>
    <row r="1545">
      <c r="A1545" s="1" t="s">
        <v>2941</v>
      </c>
      <c r="B1545" s="7" t="str">
        <f>IFERROR(__xludf.DUMMYFUNCTION("IF(C1545=4,GOOGLETRANSLATE(A1545, ""en"",""fil""), """")"),"")</f>
        <v/>
      </c>
      <c r="C1545" s="2">
        <v>2.0</v>
      </c>
      <c r="D1545" s="1" t="s">
        <v>2941</v>
      </c>
      <c r="E1545" s="2">
        <v>1.0</v>
      </c>
      <c r="F1545" s="2">
        <v>1.0</v>
      </c>
      <c r="G1545" s="9"/>
    </row>
    <row r="1546">
      <c r="A1546" s="1" t="s">
        <v>2942</v>
      </c>
      <c r="B1546" s="7" t="str">
        <f>IFERROR(__xludf.DUMMYFUNCTION("IF(C1546=4,GOOGLETRANSLATE(A1546, ""en"",""fil""), """")"),"")</f>
        <v/>
      </c>
      <c r="C1546" s="2">
        <v>2.0</v>
      </c>
      <c r="D1546" s="1" t="s">
        <v>2942</v>
      </c>
      <c r="E1546" s="2">
        <v>3.0</v>
      </c>
      <c r="F1546" s="2">
        <v>1.0</v>
      </c>
      <c r="G1546" s="9"/>
    </row>
    <row r="1547">
      <c r="A1547" s="1" t="s">
        <v>2943</v>
      </c>
      <c r="B1547" s="7" t="str">
        <f>IFERROR(__xludf.DUMMYFUNCTION("IF(C1547=4,GOOGLETRANSLATE(A1547, ""en"",""fil""), """")"),"")</f>
        <v/>
      </c>
      <c r="C1547" s="2">
        <v>2.0</v>
      </c>
      <c r="D1547" s="1" t="s">
        <v>2943</v>
      </c>
      <c r="E1547" s="2">
        <v>1.0</v>
      </c>
      <c r="F1547" s="2">
        <v>1.0</v>
      </c>
      <c r="G1547" s="9"/>
    </row>
    <row r="1548">
      <c r="A1548" s="1" t="s">
        <v>2944</v>
      </c>
      <c r="B1548" s="7" t="str">
        <f>IFERROR(__xludf.DUMMYFUNCTION("IF(C1548=4,GOOGLETRANSLATE(A1548, ""en"",""fil""), """")"),"")</f>
        <v/>
      </c>
      <c r="C1548" s="2">
        <v>2.0</v>
      </c>
      <c r="D1548" s="1" t="s">
        <v>2944</v>
      </c>
      <c r="E1548" s="2">
        <v>2.0</v>
      </c>
      <c r="F1548" s="2">
        <v>1.0</v>
      </c>
      <c r="G1548" s="9"/>
    </row>
    <row r="1549">
      <c r="A1549" s="1" t="s">
        <v>2945</v>
      </c>
      <c r="B1549" s="7" t="str">
        <f>IFERROR(__xludf.DUMMYFUNCTION("IF(C1549=4,GOOGLETRANSLATE(A1549, ""en"",""fil""), """")"),"")</f>
        <v/>
      </c>
      <c r="C1549" s="2">
        <v>2.0</v>
      </c>
      <c r="D1549" s="1" t="s">
        <v>2945</v>
      </c>
      <c r="E1549" s="2">
        <v>2.0</v>
      </c>
      <c r="F1549" s="2">
        <v>1.0</v>
      </c>
      <c r="G1549" s="9"/>
    </row>
    <row r="1550">
      <c r="A1550" s="1" t="s">
        <v>2946</v>
      </c>
      <c r="B1550" s="7" t="str">
        <f>IFERROR(__xludf.DUMMYFUNCTION("IF(C1550=4,GOOGLETRANSLATE(A1550, ""en"",""fil""), """")"),"")</f>
        <v/>
      </c>
      <c r="C1550" s="2">
        <v>2.0</v>
      </c>
      <c r="D1550" s="1" t="s">
        <v>2946</v>
      </c>
      <c r="E1550" s="2">
        <v>1.0</v>
      </c>
      <c r="F1550" s="2">
        <v>1.0</v>
      </c>
      <c r="G1550" s="9"/>
    </row>
    <row r="1551">
      <c r="A1551" s="1" t="s">
        <v>2947</v>
      </c>
      <c r="B1551" s="7" t="str">
        <f>IFERROR(__xludf.DUMMYFUNCTION("IF(C1551=4,GOOGLETRANSLATE(A1551, ""en"",""fil""), """")"),"")</f>
        <v/>
      </c>
      <c r="C1551" s="2">
        <v>2.0</v>
      </c>
      <c r="D1551" s="1" t="s">
        <v>2947</v>
      </c>
      <c r="E1551" s="2">
        <v>1.0</v>
      </c>
      <c r="F1551" s="2">
        <v>1.0</v>
      </c>
      <c r="G1551" s="9"/>
    </row>
    <row r="1552">
      <c r="A1552" s="1" t="s">
        <v>2948</v>
      </c>
      <c r="B1552" s="7" t="str">
        <f>IFERROR(__xludf.DUMMYFUNCTION("IF(C1552=4,GOOGLETRANSLATE(A1552, ""en"",""fil""), """")"),"")</f>
        <v/>
      </c>
      <c r="C1552" s="2">
        <v>2.0</v>
      </c>
      <c r="D1552" s="1" t="s">
        <v>2948</v>
      </c>
      <c r="E1552" s="2">
        <v>1.0</v>
      </c>
      <c r="F1552" s="2">
        <v>1.0</v>
      </c>
      <c r="G1552" s="9"/>
    </row>
    <row r="1553">
      <c r="A1553" s="1" t="s">
        <v>2949</v>
      </c>
      <c r="B1553" s="7" t="str">
        <f>IFERROR(__xludf.DUMMYFUNCTION("IF(C1553=4,GOOGLETRANSLATE(A1553, ""en"",""fil""), """")"),"")</f>
        <v/>
      </c>
      <c r="C1553" s="2">
        <v>2.0</v>
      </c>
      <c r="D1553" s="1" t="s">
        <v>2949</v>
      </c>
      <c r="E1553" s="2">
        <v>1.0</v>
      </c>
      <c r="F1553" s="2">
        <v>1.0</v>
      </c>
      <c r="G1553" s="9"/>
    </row>
    <row r="1554">
      <c r="A1554" s="1" t="s">
        <v>2950</v>
      </c>
      <c r="B1554" s="7" t="str">
        <f>IFERROR(__xludf.DUMMYFUNCTION("IF(C1554=4,GOOGLETRANSLATE(A1554, ""en"",""fil""), """")"),"")</f>
        <v/>
      </c>
      <c r="C1554" s="2">
        <v>2.0</v>
      </c>
      <c r="D1554" s="1" t="s">
        <v>2950</v>
      </c>
      <c r="E1554" s="2">
        <v>1.0</v>
      </c>
      <c r="F1554" s="2">
        <v>1.0</v>
      </c>
      <c r="G1554" s="9"/>
    </row>
    <row r="1555">
      <c r="A1555" s="1" t="s">
        <v>2951</v>
      </c>
      <c r="B1555" s="7" t="str">
        <f>IFERROR(__xludf.DUMMYFUNCTION("IF(C1555=4,GOOGLETRANSLATE(A1555, ""en"",""fil""), """")"),"")</f>
        <v/>
      </c>
      <c r="C1555" s="2">
        <v>2.0</v>
      </c>
      <c r="D1555" s="1" t="s">
        <v>2951</v>
      </c>
      <c r="E1555" s="2">
        <v>1.0</v>
      </c>
      <c r="F1555" s="2">
        <v>1.0</v>
      </c>
      <c r="G1555" s="9"/>
    </row>
    <row r="1556">
      <c r="A1556" s="1" t="s">
        <v>2952</v>
      </c>
      <c r="B1556" s="7" t="str">
        <f>IFERROR(__xludf.DUMMYFUNCTION("IF(C1556=4,GOOGLETRANSLATE(A1556, ""en"",""fil""), """")"),"")</f>
        <v/>
      </c>
      <c r="C1556" s="2">
        <v>2.0</v>
      </c>
      <c r="D1556" s="1" t="s">
        <v>2952</v>
      </c>
      <c r="E1556" s="2">
        <v>1.0</v>
      </c>
      <c r="F1556" s="2">
        <v>1.0</v>
      </c>
      <c r="G1556" s="9"/>
    </row>
    <row r="1557">
      <c r="A1557" s="1" t="s">
        <v>2953</v>
      </c>
      <c r="B1557" s="7" t="str">
        <f>IFERROR(__xludf.DUMMYFUNCTION("IF(C1557=4,GOOGLETRANSLATE(A1557, ""en"",""fil""), """")"),"")</f>
        <v/>
      </c>
      <c r="C1557" s="2">
        <v>2.0</v>
      </c>
      <c r="D1557" s="1" t="s">
        <v>2953</v>
      </c>
      <c r="E1557" s="2">
        <v>1.0</v>
      </c>
      <c r="F1557" s="2">
        <v>1.0</v>
      </c>
      <c r="G1557" s="9"/>
    </row>
    <row r="1558">
      <c r="A1558" s="1" t="s">
        <v>2954</v>
      </c>
      <c r="B1558" s="7" t="str">
        <f>IFERROR(__xludf.DUMMYFUNCTION("IF(C1558=4,GOOGLETRANSLATE(A1558, ""en"",""fil""), """")"),"")</f>
        <v/>
      </c>
      <c r="C1558" s="2">
        <v>2.0</v>
      </c>
      <c r="D1558" s="1" t="s">
        <v>2954</v>
      </c>
      <c r="E1558" s="2">
        <v>1.0</v>
      </c>
      <c r="F1558" s="2">
        <v>1.0</v>
      </c>
      <c r="G1558" s="9"/>
    </row>
    <row r="1559">
      <c r="A1559" s="1" t="s">
        <v>2955</v>
      </c>
      <c r="B1559" s="7" t="str">
        <f>IFERROR(__xludf.DUMMYFUNCTION("IF(C1559=4,GOOGLETRANSLATE(A1559, ""en"",""fil""), """")"),"")</f>
        <v/>
      </c>
      <c r="C1559" s="2">
        <v>2.0</v>
      </c>
      <c r="D1559" s="1" t="s">
        <v>2955</v>
      </c>
      <c r="E1559" s="2">
        <v>1.0</v>
      </c>
      <c r="F1559" s="2">
        <v>1.0</v>
      </c>
      <c r="G1559" s="9"/>
    </row>
    <row r="1560">
      <c r="A1560" s="1" t="s">
        <v>2956</v>
      </c>
      <c r="B1560" s="7" t="str">
        <f>IFERROR(__xludf.DUMMYFUNCTION("IF(C1560=4,GOOGLETRANSLATE(A1560, ""en"",""fil""), """")"),"")</f>
        <v/>
      </c>
      <c r="C1560" s="2">
        <v>2.0</v>
      </c>
      <c r="D1560" s="1" t="s">
        <v>2956</v>
      </c>
      <c r="E1560" s="2">
        <v>1.0</v>
      </c>
      <c r="F1560" s="2">
        <v>1.0</v>
      </c>
      <c r="G1560" s="9"/>
    </row>
    <row r="1561">
      <c r="A1561" s="1" t="s">
        <v>2957</v>
      </c>
      <c r="B1561" s="7" t="str">
        <f>IFERROR(__xludf.DUMMYFUNCTION("IF(C1561=4,GOOGLETRANSLATE(A1561, ""en"",""fil""), """")"),"")</f>
        <v/>
      </c>
      <c r="C1561" s="2">
        <v>2.0</v>
      </c>
      <c r="D1561" s="1" t="s">
        <v>2957</v>
      </c>
      <c r="E1561" s="2">
        <v>1.0</v>
      </c>
      <c r="F1561" s="2">
        <v>1.0</v>
      </c>
      <c r="G1561" s="9"/>
    </row>
    <row r="1562">
      <c r="A1562" s="1" t="s">
        <v>2958</v>
      </c>
      <c r="B1562" s="7" t="str">
        <f>IFERROR(__xludf.DUMMYFUNCTION("IF(C1562=4,GOOGLETRANSLATE(A1562, ""en"",""fil""), """")"),"")</f>
        <v/>
      </c>
      <c r="C1562" s="2">
        <v>2.0</v>
      </c>
      <c r="D1562" s="1" t="s">
        <v>2958</v>
      </c>
      <c r="E1562" s="2">
        <v>3.0</v>
      </c>
      <c r="F1562" s="2">
        <v>1.0</v>
      </c>
      <c r="G1562" s="9"/>
    </row>
    <row r="1563">
      <c r="A1563" s="1" t="s">
        <v>2959</v>
      </c>
      <c r="B1563" s="7" t="str">
        <f>IFERROR(__xludf.DUMMYFUNCTION("IF(C1563=4,GOOGLETRANSLATE(A1563, ""en"",""fil""), """")"),"")</f>
        <v/>
      </c>
      <c r="C1563" s="2">
        <v>2.0</v>
      </c>
      <c r="D1563" s="1" t="s">
        <v>2959</v>
      </c>
      <c r="E1563" s="2">
        <v>2.0</v>
      </c>
      <c r="F1563" s="2">
        <v>1.0</v>
      </c>
      <c r="G1563" s="9"/>
    </row>
    <row r="1564">
      <c r="A1564" s="1" t="s">
        <v>2960</v>
      </c>
      <c r="B1564" s="7" t="str">
        <f>IFERROR(__xludf.DUMMYFUNCTION("IF(C1564=4,GOOGLETRANSLATE(A1564, ""en"",""fil""), """")"),"")</f>
        <v/>
      </c>
      <c r="C1564" s="2">
        <v>2.0</v>
      </c>
      <c r="D1564" s="1" t="s">
        <v>2960</v>
      </c>
      <c r="E1564" s="2">
        <v>1.0</v>
      </c>
      <c r="F1564" s="2">
        <v>1.0</v>
      </c>
      <c r="G1564" s="9"/>
    </row>
    <row r="1565">
      <c r="A1565" s="1" t="s">
        <v>2961</v>
      </c>
      <c r="B1565" s="7" t="str">
        <f>IFERROR(__xludf.DUMMYFUNCTION("IF(C1565=4,GOOGLETRANSLATE(A1565, ""en"",""fil""), """")"),"")</f>
        <v/>
      </c>
      <c r="C1565" s="2">
        <v>2.0</v>
      </c>
      <c r="D1565" s="1" t="s">
        <v>2961</v>
      </c>
      <c r="E1565" s="2">
        <v>1.0</v>
      </c>
      <c r="F1565" s="2">
        <v>1.0</v>
      </c>
      <c r="G1565" s="9"/>
    </row>
    <row r="1566">
      <c r="A1566" s="1" t="s">
        <v>2962</v>
      </c>
      <c r="B1566" s="7" t="str">
        <f>IFERROR(__xludf.DUMMYFUNCTION("IF(C1566=4,GOOGLETRANSLATE(A1566, ""en"",""fil""), """")"),"")</f>
        <v/>
      </c>
      <c r="C1566" s="2">
        <v>2.0</v>
      </c>
      <c r="D1566" s="1" t="s">
        <v>2962</v>
      </c>
      <c r="E1566" s="2">
        <v>1.0</v>
      </c>
      <c r="F1566" s="2">
        <v>1.0</v>
      </c>
      <c r="G1566" s="9"/>
    </row>
    <row r="1567">
      <c r="A1567" s="1" t="s">
        <v>2963</v>
      </c>
      <c r="B1567" s="7" t="str">
        <f>IFERROR(__xludf.DUMMYFUNCTION("IF(C1567=4,GOOGLETRANSLATE(A1567, ""en"",""fil""), """")"),"")</f>
        <v/>
      </c>
      <c r="C1567" s="2">
        <v>2.0</v>
      </c>
      <c r="D1567" s="1" t="s">
        <v>2963</v>
      </c>
      <c r="E1567" s="2">
        <v>2.0</v>
      </c>
      <c r="F1567" s="2">
        <v>1.0</v>
      </c>
      <c r="G1567" s="9"/>
    </row>
    <row r="1568">
      <c r="A1568" s="1" t="s">
        <v>2964</v>
      </c>
      <c r="B1568" s="7" t="str">
        <f>IFERROR(__xludf.DUMMYFUNCTION("IF(C1568=4,GOOGLETRANSLATE(A1568, ""en"",""fil""), """")"),"")</f>
        <v/>
      </c>
      <c r="C1568" s="2">
        <v>2.0</v>
      </c>
      <c r="D1568" s="1" t="s">
        <v>2964</v>
      </c>
      <c r="E1568" s="2">
        <v>1.0</v>
      </c>
      <c r="F1568" s="2">
        <v>1.0</v>
      </c>
      <c r="G1568" s="9"/>
    </row>
    <row r="1569">
      <c r="A1569" s="1" t="s">
        <v>2965</v>
      </c>
      <c r="B1569" s="7" t="str">
        <f>IFERROR(__xludf.DUMMYFUNCTION("IF(C1569=4,GOOGLETRANSLATE(A1569, ""en"",""fil""), """")"),"")</f>
        <v/>
      </c>
      <c r="C1569" s="2">
        <v>2.0</v>
      </c>
      <c r="D1569" s="1" t="s">
        <v>2965</v>
      </c>
      <c r="E1569" s="2">
        <v>1.0</v>
      </c>
      <c r="F1569" s="2">
        <v>1.0</v>
      </c>
      <c r="G1569" s="9"/>
    </row>
    <row r="1570">
      <c r="A1570" s="1" t="s">
        <v>2966</v>
      </c>
      <c r="B1570" s="7" t="str">
        <f>IFERROR(__xludf.DUMMYFUNCTION("IF(C1570=4,GOOGLETRANSLATE(A1570, ""en"",""fil""), """")"),"")</f>
        <v/>
      </c>
      <c r="C1570" s="2">
        <v>2.0</v>
      </c>
      <c r="D1570" s="1" t="s">
        <v>2966</v>
      </c>
      <c r="E1570" s="2">
        <v>1.0</v>
      </c>
      <c r="G1570" s="9"/>
    </row>
    <row r="1571">
      <c r="A1571" s="1" t="s">
        <v>2967</v>
      </c>
      <c r="B1571" s="7" t="str">
        <f>IFERROR(__xludf.DUMMYFUNCTION("IF(C1571=4,GOOGLETRANSLATE(A1571, ""en"",""fil""), """")"),"")</f>
        <v/>
      </c>
      <c r="C1571" s="2">
        <v>2.0</v>
      </c>
      <c r="D1571" s="1" t="s">
        <v>2967</v>
      </c>
      <c r="E1571" s="2">
        <v>3.0</v>
      </c>
      <c r="F1571" s="2">
        <v>1.0</v>
      </c>
      <c r="G1571" s="9"/>
    </row>
    <row r="1572">
      <c r="A1572" s="1" t="s">
        <v>2968</v>
      </c>
      <c r="B1572" s="7" t="str">
        <f>IFERROR(__xludf.DUMMYFUNCTION("IF(C1572=4,GOOGLETRANSLATE(A1572, ""en"",""fil""), """")"),"")</f>
        <v/>
      </c>
      <c r="C1572" s="2">
        <v>2.0</v>
      </c>
      <c r="D1572" s="1" t="s">
        <v>2968</v>
      </c>
      <c r="E1572" s="2">
        <v>1.0</v>
      </c>
      <c r="F1572" s="2">
        <v>1.0</v>
      </c>
      <c r="G1572" s="9"/>
    </row>
    <row r="1573">
      <c r="A1573" s="1" t="s">
        <v>2969</v>
      </c>
      <c r="B1573" s="7" t="str">
        <f>IFERROR(__xludf.DUMMYFUNCTION("IF(C1573=4,GOOGLETRANSLATE(A1573, ""en"",""fil""), """")"),"")</f>
        <v/>
      </c>
      <c r="C1573" s="2">
        <v>2.0</v>
      </c>
      <c r="D1573" s="1" t="s">
        <v>2969</v>
      </c>
      <c r="E1573" s="2">
        <v>1.0</v>
      </c>
      <c r="F1573" s="2">
        <v>1.0</v>
      </c>
      <c r="G1573" s="9"/>
    </row>
    <row r="1574">
      <c r="A1574" s="1" t="s">
        <v>2970</v>
      </c>
      <c r="B1574" s="7" t="str">
        <f>IFERROR(__xludf.DUMMYFUNCTION("IF(C1574=4,GOOGLETRANSLATE(A1574, ""en"",""fil""), """")"),"")</f>
        <v/>
      </c>
      <c r="C1574" s="2">
        <v>2.0</v>
      </c>
      <c r="D1574" s="1" t="s">
        <v>2970</v>
      </c>
      <c r="E1574" s="2">
        <v>1.0</v>
      </c>
      <c r="G1574" s="9"/>
    </row>
    <row r="1575">
      <c r="A1575" s="1" t="s">
        <v>2971</v>
      </c>
      <c r="B1575" s="7" t="str">
        <f>IFERROR(__xludf.DUMMYFUNCTION("IF(C1575=4,GOOGLETRANSLATE(A1575, ""en"",""fil""), """")"),"")</f>
        <v/>
      </c>
      <c r="C1575" s="2">
        <v>2.0</v>
      </c>
      <c r="D1575" s="1" t="s">
        <v>2971</v>
      </c>
      <c r="E1575" s="2">
        <v>2.0</v>
      </c>
      <c r="F1575" s="2">
        <v>1.0</v>
      </c>
      <c r="G1575" s="9"/>
    </row>
    <row r="1576">
      <c r="A1576" s="1" t="s">
        <v>2972</v>
      </c>
      <c r="B1576" s="7" t="str">
        <f>IFERROR(__xludf.DUMMYFUNCTION("IF(C1576=4,GOOGLETRANSLATE(A1576, ""en"",""fil""), """")"),"")</f>
        <v/>
      </c>
      <c r="C1576" s="2">
        <v>2.0</v>
      </c>
      <c r="D1576" s="1" t="s">
        <v>2972</v>
      </c>
      <c r="E1576" s="2">
        <v>1.0</v>
      </c>
      <c r="F1576" s="2">
        <v>1.0</v>
      </c>
      <c r="G1576" s="9"/>
    </row>
    <row r="1577">
      <c r="A1577" s="1" t="s">
        <v>2973</v>
      </c>
      <c r="B1577" s="7" t="str">
        <f>IFERROR(__xludf.DUMMYFUNCTION("IF(C1577=4,GOOGLETRANSLATE(A1577, ""en"",""fil""), """")"),"")</f>
        <v/>
      </c>
      <c r="C1577" s="2">
        <v>2.0</v>
      </c>
      <c r="D1577" s="1" t="s">
        <v>2973</v>
      </c>
      <c r="E1577" s="2">
        <v>1.0</v>
      </c>
      <c r="F1577" s="2">
        <v>1.0</v>
      </c>
      <c r="G1577" s="9"/>
    </row>
    <row r="1578">
      <c r="A1578" s="1" t="s">
        <v>2974</v>
      </c>
      <c r="B1578" s="7" t="str">
        <f>IFERROR(__xludf.DUMMYFUNCTION("IF(C1578=4,GOOGLETRANSLATE(A1578, ""en"",""fil""), """")"),"")</f>
        <v/>
      </c>
      <c r="C1578" s="2">
        <v>2.0</v>
      </c>
      <c r="D1578" s="1" t="s">
        <v>2974</v>
      </c>
      <c r="E1578" s="2">
        <v>1.0</v>
      </c>
      <c r="F1578" s="2">
        <v>0.0</v>
      </c>
      <c r="G1578" s="9"/>
    </row>
    <row r="1579">
      <c r="A1579" s="1" t="s">
        <v>2975</v>
      </c>
      <c r="B1579" s="7" t="str">
        <f>IFERROR(__xludf.DUMMYFUNCTION("IF(C1579=4,GOOGLETRANSLATE(A1579, ""en"",""fil""), """")"),"")</f>
        <v/>
      </c>
      <c r="C1579" s="2">
        <v>2.0</v>
      </c>
      <c r="D1579" s="1" t="s">
        <v>2975</v>
      </c>
      <c r="E1579" s="2">
        <v>2.0</v>
      </c>
      <c r="F1579" s="2">
        <v>1.0</v>
      </c>
      <c r="G1579" s="9"/>
    </row>
    <row r="1580">
      <c r="A1580" s="1" t="s">
        <v>2976</v>
      </c>
      <c r="B1580" s="7" t="str">
        <f>IFERROR(__xludf.DUMMYFUNCTION("IF(C1580=4,GOOGLETRANSLATE(A1580, ""en"",""fil""), """")"),"")</f>
        <v/>
      </c>
      <c r="C1580" s="2">
        <v>2.0</v>
      </c>
      <c r="D1580" s="1" t="s">
        <v>2976</v>
      </c>
      <c r="E1580" s="2">
        <v>1.0</v>
      </c>
      <c r="F1580" s="2">
        <v>0.0</v>
      </c>
      <c r="G1580" s="9"/>
    </row>
    <row r="1581">
      <c r="A1581" s="1" t="s">
        <v>2977</v>
      </c>
      <c r="B1581" s="7" t="str">
        <f>IFERROR(__xludf.DUMMYFUNCTION("IF(C1581=4,GOOGLETRANSLATE(A1581, ""en"",""fil""), """")"),"")</f>
        <v/>
      </c>
      <c r="C1581" s="2">
        <v>2.0</v>
      </c>
      <c r="D1581" s="1" t="s">
        <v>2977</v>
      </c>
      <c r="E1581" s="2">
        <v>1.0</v>
      </c>
      <c r="F1581" s="2">
        <v>1.0</v>
      </c>
      <c r="G1581" s="9"/>
    </row>
    <row r="1582">
      <c r="A1582" s="1" t="s">
        <v>2978</v>
      </c>
      <c r="B1582" s="7" t="str">
        <f>IFERROR(__xludf.DUMMYFUNCTION("IF(C1582=4,GOOGLETRANSLATE(A1582, ""en"",""fil""), """")"),"")</f>
        <v/>
      </c>
      <c r="C1582" s="2">
        <v>2.0</v>
      </c>
      <c r="D1582" s="1" t="s">
        <v>2978</v>
      </c>
      <c r="E1582" s="2">
        <v>1.0</v>
      </c>
      <c r="F1582" s="2">
        <v>1.0</v>
      </c>
      <c r="G1582" s="9"/>
    </row>
    <row r="1583">
      <c r="A1583" s="1" t="s">
        <v>2979</v>
      </c>
      <c r="B1583" s="7" t="str">
        <f>IFERROR(__xludf.DUMMYFUNCTION("IF(C1583=4,GOOGLETRANSLATE(A1583, ""en"",""fil""), """")"),"")</f>
        <v/>
      </c>
      <c r="C1583" s="2">
        <v>2.0</v>
      </c>
      <c r="D1583" s="1" t="s">
        <v>2979</v>
      </c>
      <c r="E1583" s="2">
        <v>1.0</v>
      </c>
      <c r="F1583" s="2">
        <v>1.0</v>
      </c>
      <c r="G1583" s="9"/>
    </row>
    <row r="1584">
      <c r="A1584" s="1" t="s">
        <v>2980</v>
      </c>
      <c r="B1584" s="7" t="str">
        <f>IFERROR(__xludf.DUMMYFUNCTION("IF(C1584=4,GOOGLETRANSLATE(A1584, ""en"",""fil""), """")"),"")</f>
        <v/>
      </c>
      <c r="C1584" s="2">
        <v>2.0</v>
      </c>
      <c r="D1584" s="1" t="s">
        <v>2980</v>
      </c>
      <c r="E1584" s="2">
        <v>1.0</v>
      </c>
      <c r="F1584" s="2">
        <v>0.0</v>
      </c>
      <c r="G1584" s="9"/>
    </row>
    <row r="1585">
      <c r="A1585" s="1" t="s">
        <v>2981</v>
      </c>
      <c r="B1585" s="7" t="str">
        <f>IFERROR(__xludf.DUMMYFUNCTION("IF(C1585=4,GOOGLETRANSLATE(A1585, ""en"",""fil""), """")"),"")</f>
        <v/>
      </c>
      <c r="C1585" s="2">
        <v>2.0</v>
      </c>
      <c r="D1585" s="1" t="s">
        <v>2981</v>
      </c>
      <c r="E1585" s="2">
        <v>1.0</v>
      </c>
      <c r="F1585" s="2">
        <v>1.0</v>
      </c>
      <c r="G1585" s="9"/>
    </row>
    <row r="1586">
      <c r="A1586" s="1" t="s">
        <v>2982</v>
      </c>
      <c r="B1586" s="7" t="str">
        <f>IFERROR(__xludf.DUMMYFUNCTION("IF(C1586=4,GOOGLETRANSLATE(A1586, ""en"",""fil""), """")"),"")</f>
        <v/>
      </c>
      <c r="C1586" s="2">
        <v>2.0</v>
      </c>
      <c r="D1586" s="1" t="s">
        <v>2982</v>
      </c>
      <c r="E1586" s="2">
        <v>2.0</v>
      </c>
      <c r="F1586" s="2">
        <v>1.0</v>
      </c>
      <c r="G1586" s="9"/>
    </row>
    <row r="1587">
      <c r="A1587" s="1" t="s">
        <v>2983</v>
      </c>
      <c r="B1587" s="7" t="str">
        <f>IFERROR(__xludf.DUMMYFUNCTION("IF(C1587=4,GOOGLETRANSLATE(A1587, ""en"",""fil""), """")"),"")</f>
        <v/>
      </c>
      <c r="C1587" s="2">
        <v>2.0</v>
      </c>
      <c r="D1587" s="1" t="s">
        <v>2983</v>
      </c>
      <c r="E1587" s="2">
        <v>1.0</v>
      </c>
      <c r="F1587" s="2">
        <v>1.0</v>
      </c>
      <c r="G1587" s="9"/>
    </row>
    <row r="1588">
      <c r="A1588" s="1" t="s">
        <v>2984</v>
      </c>
      <c r="B1588" s="7" t="str">
        <f>IFERROR(__xludf.DUMMYFUNCTION("IF(C1588=4,GOOGLETRANSLATE(A1588, ""en"",""fil""), """")"),"")</f>
        <v/>
      </c>
      <c r="C1588" s="2">
        <v>2.0</v>
      </c>
      <c r="D1588" s="1" t="s">
        <v>2984</v>
      </c>
      <c r="E1588" s="2">
        <v>1.0</v>
      </c>
      <c r="F1588" s="2">
        <v>1.0</v>
      </c>
      <c r="G1588" s="9"/>
    </row>
    <row r="1589">
      <c r="A1589" s="1" t="s">
        <v>2985</v>
      </c>
      <c r="B1589" s="7" t="str">
        <f>IFERROR(__xludf.DUMMYFUNCTION("IF(C1589=4,GOOGLETRANSLATE(A1589, ""en"",""fil""), """")"),"")</f>
        <v/>
      </c>
      <c r="C1589" s="2">
        <v>2.0</v>
      </c>
      <c r="D1589" s="1" t="s">
        <v>2985</v>
      </c>
      <c r="E1589" s="2">
        <v>1.0</v>
      </c>
      <c r="F1589" s="2">
        <v>1.0</v>
      </c>
      <c r="G1589" s="9"/>
    </row>
    <row r="1590">
      <c r="A1590" s="1" t="s">
        <v>2986</v>
      </c>
      <c r="B1590" s="7" t="str">
        <f>IFERROR(__xludf.DUMMYFUNCTION("IF(C1590=4,GOOGLETRANSLATE(A1590, ""en"",""fil""), """")"),"")</f>
        <v/>
      </c>
      <c r="C1590" s="2">
        <v>2.0</v>
      </c>
      <c r="D1590" s="1" t="s">
        <v>2986</v>
      </c>
      <c r="E1590" s="2">
        <v>1.0</v>
      </c>
      <c r="F1590" s="2">
        <v>1.0</v>
      </c>
      <c r="G1590" s="9"/>
    </row>
    <row r="1591">
      <c r="A1591" s="1" t="s">
        <v>2987</v>
      </c>
      <c r="B1591" s="7" t="str">
        <f>IFERROR(__xludf.DUMMYFUNCTION("IF(C1591=4,GOOGLETRANSLATE(A1591, ""en"",""fil""), """")"),"")</f>
        <v/>
      </c>
      <c r="C1591" s="2">
        <v>2.0</v>
      </c>
      <c r="D1591" s="1" t="s">
        <v>2987</v>
      </c>
      <c r="E1591" s="2">
        <v>1.0</v>
      </c>
      <c r="F1591" s="2">
        <v>1.0</v>
      </c>
      <c r="G1591" s="9"/>
    </row>
    <row r="1592">
      <c r="A1592" s="1" t="s">
        <v>2988</v>
      </c>
      <c r="B1592" s="7" t="str">
        <f>IFERROR(__xludf.DUMMYFUNCTION("IF(C1592=4,GOOGLETRANSLATE(A1592, ""en"",""fil""), """")"),"")</f>
        <v/>
      </c>
      <c r="C1592" s="2">
        <v>2.0</v>
      </c>
      <c r="D1592" s="1" t="s">
        <v>2988</v>
      </c>
      <c r="E1592" s="2">
        <v>1.0</v>
      </c>
      <c r="F1592" s="2">
        <v>1.0</v>
      </c>
      <c r="G1592" s="9"/>
    </row>
    <row r="1593">
      <c r="A1593" s="1" t="s">
        <v>2989</v>
      </c>
      <c r="B1593" s="7" t="str">
        <f>IFERROR(__xludf.DUMMYFUNCTION("IF(C1593=4,GOOGLETRANSLATE(A1593, ""en"",""fil""), """")"),"")</f>
        <v/>
      </c>
      <c r="C1593" s="2">
        <v>2.0</v>
      </c>
      <c r="D1593" s="1" t="s">
        <v>2989</v>
      </c>
      <c r="E1593" s="2">
        <v>1.0</v>
      </c>
      <c r="F1593" s="2">
        <v>1.0</v>
      </c>
      <c r="G1593" s="9"/>
    </row>
    <row r="1594">
      <c r="A1594" s="1" t="s">
        <v>2990</v>
      </c>
      <c r="B1594" s="7" t="str">
        <f>IFERROR(__xludf.DUMMYFUNCTION("IF(C1594=4,GOOGLETRANSLATE(A1594, ""en"",""fil""), """")"),"")</f>
        <v/>
      </c>
      <c r="C1594" s="2">
        <v>2.0</v>
      </c>
      <c r="D1594" s="1" t="s">
        <v>2990</v>
      </c>
      <c r="E1594" s="2">
        <v>1.0</v>
      </c>
      <c r="F1594" s="2">
        <v>1.0</v>
      </c>
      <c r="G1594" s="9"/>
    </row>
    <row r="1595">
      <c r="A1595" s="1" t="s">
        <v>2991</v>
      </c>
      <c r="B1595" s="7" t="str">
        <f>IFERROR(__xludf.DUMMYFUNCTION("IF(C1595=4,GOOGLETRANSLATE(A1595, ""en"",""fil""), """")"),"")</f>
        <v/>
      </c>
      <c r="C1595" s="2">
        <v>2.0</v>
      </c>
      <c r="D1595" s="1" t="s">
        <v>2991</v>
      </c>
      <c r="E1595" s="2">
        <v>1.0</v>
      </c>
      <c r="F1595" s="2">
        <v>0.0</v>
      </c>
      <c r="G1595" s="9"/>
    </row>
    <row r="1596">
      <c r="A1596" s="1" t="s">
        <v>2992</v>
      </c>
      <c r="B1596" s="7" t="str">
        <f>IFERROR(__xludf.DUMMYFUNCTION("IF(C1596=4,GOOGLETRANSLATE(A1596, ""en"",""fil""), """")"),"")</f>
        <v/>
      </c>
      <c r="C1596" s="2">
        <v>2.0</v>
      </c>
      <c r="D1596" s="1" t="s">
        <v>2992</v>
      </c>
      <c r="E1596" s="2">
        <v>1.0</v>
      </c>
      <c r="F1596" s="2">
        <v>1.0</v>
      </c>
      <c r="G1596" s="9"/>
    </row>
    <row r="1597">
      <c r="A1597" s="1" t="s">
        <v>2993</v>
      </c>
      <c r="B1597" s="7" t="str">
        <f>IFERROR(__xludf.DUMMYFUNCTION("IF(C1597=4,GOOGLETRANSLATE(A1597, ""en"",""fil""), """")"),"")</f>
        <v/>
      </c>
      <c r="C1597" s="2">
        <v>2.0</v>
      </c>
      <c r="D1597" s="1" t="s">
        <v>2993</v>
      </c>
      <c r="E1597" s="2">
        <v>2.0</v>
      </c>
      <c r="F1597" s="2">
        <v>1.0</v>
      </c>
      <c r="G1597" s="9"/>
    </row>
    <row r="1598">
      <c r="A1598" s="1" t="s">
        <v>2994</v>
      </c>
      <c r="B1598" s="7" t="str">
        <f>IFERROR(__xludf.DUMMYFUNCTION("IF(C1598=4,GOOGLETRANSLATE(A1598, ""en"",""fil""), """")"),"")</f>
        <v/>
      </c>
      <c r="C1598" s="2">
        <v>2.0</v>
      </c>
      <c r="D1598" s="1" t="s">
        <v>2994</v>
      </c>
      <c r="E1598" s="2">
        <v>1.0</v>
      </c>
      <c r="F1598" s="2">
        <v>1.0</v>
      </c>
      <c r="G1598" s="9"/>
    </row>
    <row r="1599">
      <c r="A1599" s="1" t="s">
        <v>2995</v>
      </c>
      <c r="B1599" s="7" t="str">
        <f>IFERROR(__xludf.DUMMYFUNCTION("IF(C1599=4,GOOGLETRANSLATE(A1599, ""en"",""fil""), """")"),"")</f>
        <v/>
      </c>
      <c r="C1599" s="2">
        <v>2.0</v>
      </c>
      <c r="D1599" s="1" t="s">
        <v>2995</v>
      </c>
      <c r="E1599" s="2">
        <v>1.0</v>
      </c>
      <c r="F1599" s="2">
        <v>1.0</v>
      </c>
      <c r="G1599" s="9"/>
    </row>
    <row r="1600">
      <c r="A1600" s="1" t="s">
        <v>2996</v>
      </c>
      <c r="B1600" s="7" t="str">
        <f>IFERROR(__xludf.DUMMYFUNCTION("IF(C1600=4,GOOGLETRANSLATE(A1600, ""en"",""fil""), """")"),"")</f>
        <v/>
      </c>
      <c r="C1600" s="2">
        <v>2.0</v>
      </c>
      <c r="D1600" s="1" t="s">
        <v>2996</v>
      </c>
      <c r="E1600" s="2">
        <v>1.0</v>
      </c>
      <c r="F1600" s="2">
        <v>1.0</v>
      </c>
      <c r="G1600" s="9"/>
    </row>
    <row r="1601">
      <c r="A1601" s="1" t="s">
        <v>2997</v>
      </c>
      <c r="B1601" s="7" t="str">
        <f>IFERROR(__xludf.DUMMYFUNCTION("IF(C1601=4,GOOGLETRANSLATE(A1601, ""en"",""fil""), """")"),"")</f>
        <v/>
      </c>
      <c r="C1601" s="2">
        <v>2.0</v>
      </c>
      <c r="D1601" s="1" t="s">
        <v>2997</v>
      </c>
      <c r="E1601" s="2">
        <v>1.0</v>
      </c>
      <c r="F1601" s="2">
        <v>1.0</v>
      </c>
      <c r="G1601" s="9"/>
    </row>
    <row r="1602">
      <c r="A1602" s="1" t="s">
        <v>2998</v>
      </c>
      <c r="B1602" s="7" t="str">
        <f>IFERROR(__xludf.DUMMYFUNCTION("IF(C1602=4,GOOGLETRANSLATE(A1602, ""en"",""fil""), """")"),"")</f>
        <v/>
      </c>
      <c r="C1602" s="2">
        <v>2.0</v>
      </c>
      <c r="D1602" s="1" t="s">
        <v>2998</v>
      </c>
      <c r="E1602" s="2">
        <v>1.0</v>
      </c>
      <c r="F1602" s="2">
        <v>1.0</v>
      </c>
      <c r="G1602" s="9"/>
    </row>
    <row r="1603">
      <c r="A1603" s="1" t="s">
        <v>2999</v>
      </c>
      <c r="B1603" s="7" t="str">
        <f>IFERROR(__xludf.DUMMYFUNCTION("IF(C1603=4,GOOGLETRANSLATE(A1603, ""en"",""fil""), """")"),"")</f>
        <v/>
      </c>
      <c r="C1603" s="2">
        <v>2.0</v>
      </c>
      <c r="D1603" s="1" t="s">
        <v>2999</v>
      </c>
      <c r="E1603" s="2">
        <v>1.0</v>
      </c>
      <c r="F1603" s="2">
        <v>1.0</v>
      </c>
      <c r="G1603" s="9"/>
    </row>
    <row r="1604">
      <c r="A1604" s="1" t="s">
        <v>3000</v>
      </c>
      <c r="B1604" s="7" t="str">
        <f>IFERROR(__xludf.DUMMYFUNCTION("IF(C1604=4,GOOGLETRANSLATE(A1604, ""en"",""fil""), """")"),"")</f>
        <v/>
      </c>
      <c r="C1604" s="2">
        <v>2.0</v>
      </c>
      <c r="D1604" s="1" t="s">
        <v>3000</v>
      </c>
      <c r="E1604" s="2">
        <v>1.0</v>
      </c>
      <c r="F1604" s="2">
        <v>1.0</v>
      </c>
      <c r="G1604" s="9"/>
    </row>
    <row r="1605">
      <c r="A1605" s="1" t="s">
        <v>3001</v>
      </c>
      <c r="B1605" s="7" t="str">
        <f>IFERROR(__xludf.DUMMYFUNCTION("IF(C1605=4,GOOGLETRANSLATE(A1605, ""en"",""fil""), """")"),"")</f>
        <v/>
      </c>
      <c r="C1605" s="2">
        <v>2.0</v>
      </c>
      <c r="D1605" s="1" t="s">
        <v>3001</v>
      </c>
      <c r="E1605" s="2">
        <v>1.0</v>
      </c>
      <c r="G1605" s="9"/>
    </row>
    <row r="1606">
      <c r="A1606" s="1" t="s">
        <v>3002</v>
      </c>
      <c r="B1606" s="7" t="str">
        <f>IFERROR(__xludf.DUMMYFUNCTION("IF(C1606=4,GOOGLETRANSLATE(A1606, ""en"",""fil""), """")"),"")</f>
        <v/>
      </c>
      <c r="C1606" s="2">
        <v>2.0</v>
      </c>
      <c r="D1606" s="1" t="s">
        <v>3002</v>
      </c>
      <c r="E1606" s="2">
        <v>1.0</v>
      </c>
      <c r="F1606" s="2">
        <v>1.0</v>
      </c>
      <c r="G1606" s="9"/>
    </row>
    <row r="1607">
      <c r="A1607" s="1" t="s">
        <v>3003</v>
      </c>
      <c r="B1607" s="7" t="str">
        <f>IFERROR(__xludf.DUMMYFUNCTION("IF(C1607=4,GOOGLETRANSLATE(A1607, ""en"",""fil""), """")"),"")</f>
        <v/>
      </c>
      <c r="C1607" s="2">
        <v>2.0</v>
      </c>
      <c r="D1607" s="1" t="s">
        <v>3003</v>
      </c>
      <c r="E1607" s="2">
        <v>1.0</v>
      </c>
      <c r="F1607" s="2">
        <v>1.0</v>
      </c>
      <c r="G1607" s="9"/>
    </row>
    <row r="1608">
      <c r="A1608" s="1" t="s">
        <v>3004</v>
      </c>
      <c r="B1608" s="7" t="str">
        <f>IFERROR(__xludf.DUMMYFUNCTION("IF(C1608=4,GOOGLETRANSLATE(A1608, ""en"",""fil""), """")"),"")</f>
        <v/>
      </c>
      <c r="C1608" s="2">
        <v>2.0</v>
      </c>
      <c r="D1608" s="1" t="s">
        <v>3004</v>
      </c>
      <c r="E1608" s="2">
        <v>2.0</v>
      </c>
      <c r="F1608" s="2">
        <v>1.0</v>
      </c>
      <c r="G1608" s="9"/>
    </row>
    <row r="1609">
      <c r="A1609" s="1" t="s">
        <v>3005</v>
      </c>
      <c r="B1609" s="7" t="str">
        <f>IFERROR(__xludf.DUMMYFUNCTION("IF(C1609=4,GOOGLETRANSLATE(A1609, ""en"",""fil""), """")"),"")</f>
        <v/>
      </c>
      <c r="C1609" s="2">
        <v>2.0</v>
      </c>
      <c r="D1609" s="1" t="s">
        <v>3005</v>
      </c>
      <c r="E1609" s="2">
        <v>1.0</v>
      </c>
      <c r="F1609" s="2">
        <v>1.0</v>
      </c>
      <c r="G1609" s="9"/>
    </row>
    <row r="1610">
      <c r="A1610" s="1" t="s">
        <v>3006</v>
      </c>
      <c r="B1610" s="7" t="str">
        <f>IFERROR(__xludf.DUMMYFUNCTION("IF(C1610=4,GOOGLETRANSLATE(A1610, ""en"",""fil""), """")"),"")</f>
        <v/>
      </c>
      <c r="C1610" s="2">
        <v>2.0</v>
      </c>
      <c r="D1610" s="1" t="s">
        <v>3006</v>
      </c>
      <c r="E1610" s="2">
        <v>2.0</v>
      </c>
      <c r="F1610" s="2">
        <v>1.0</v>
      </c>
      <c r="G1610" s="9"/>
    </row>
    <row r="1611">
      <c r="A1611" s="1" t="s">
        <v>3007</v>
      </c>
      <c r="B1611" s="7" t="str">
        <f>IFERROR(__xludf.DUMMYFUNCTION("IF(C1611=4,GOOGLETRANSLATE(A1611, ""en"",""fil""), """")"),"")</f>
        <v/>
      </c>
      <c r="C1611" s="2">
        <v>2.0</v>
      </c>
      <c r="D1611" s="1" t="s">
        <v>3007</v>
      </c>
      <c r="E1611" s="2">
        <v>3.0</v>
      </c>
      <c r="F1611" s="2">
        <v>1.0</v>
      </c>
      <c r="G1611" s="9"/>
    </row>
    <row r="1612">
      <c r="A1612" s="1" t="s">
        <v>3008</v>
      </c>
      <c r="B1612" s="7" t="str">
        <f>IFERROR(__xludf.DUMMYFUNCTION("IF(C1612=4,GOOGLETRANSLATE(A1612, ""en"",""fil""), """")"),"")</f>
        <v/>
      </c>
      <c r="C1612" s="2">
        <v>2.0</v>
      </c>
      <c r="D1612" s="1" t="s">
        <v>3008</v>
      </c>
      <c r="E1612" s="2">
        <v>1.0</v>
      </c>
      <c r="G1612" s="9"/>
    </row>
    <row r="1613">
      <c r="A1613" s="1" t="s">
        <v>3009</v>
      </c>
      <c r="B1613" s="7" t="str">
        <f>IFERROR(__xludf.DUMMYFUNCTION("IF(C1613=4,GOOGLETRANSLATE(A1613, ""en"",""fil""), """")"),"")</f>
        <v/>
      </c>
      <c r="C1613" s="2">
        <v>2.0</v>
      </c>
      <c r="D1613" s="1" t="s">
        <v>3009</v>
      </c>
      <c r="E1613" s="2">
        <v>1.0</v>
      </c>
      <c r="F1613" s="2">
        <v>1.0</v>
      </c>
      <c r="G1613" s="9"/>
    </row>
    <row r="1614">
      <c r="A1614" s="1" t="s">
        <v>3010</v>
      </c>
      <c r="B1614" s="7" t="str">
        <f>IFERROR(__xludf.DUMMYFUNCTION("IF(C1614=4,GOOGLETRANSLATE(A1614, ""en"",""fil""), """")"),"")</f>
        <v/>
      </c>
      <c r="C1614" s="2">
        <v>2.0</v>
      </c>
      <c r="D1614" s="1" t="s">
        <v>3010</v>
      </c>
      <c r="E1614" s="2">
        <v>2.0</v>
      </c>
      <c r="F1614" s="2">
        <v>1.0</v>
      </c>
      <c r="G1614" s="9"/>
    </row>
    <row r="1615">
      <c r="A1615" s="1" t="s">
        <v>3011</v>
      </c>
      <c r="B1615" s="7" t="str">
        <f>IFERROR(__xludf.DUMMYFUNCTION("IF(C1615=4,GOOGLETRANSLATE(A1615, ""en"",""fil""), """")"),"")</f>
        <v/>
      </c>
      <c r="C1615" s="2">
        <v>2.0</v>
      </c>
      <c r="D1615" s="1" t="s">
        <v>3011</v>
      </c>
      <c r="E1615" s="2">
        <v>1.0</v>
      </c>
      <c r="F1615" s="2">
        <v>1.0</v>
      </c>
      <c r="G1615" s="9"/>
    </row>
    <row r="1616">
      <c r="A1616" s="1" t="s">
        <v>3012</v>
      </c>
      <c r="B1616" s="7" t="str">
        <f>IFERROR(__xludf.DUMMYFUNCTION("IF(C1616=4,GOOGLETRANSLATE(A1616, ""en"",""fil""), """")"),"")</f>
        <v/>
      </c>
      <c r="C1616" s="2">
        <v>2.0</v>
      </c>
      <c r="D1616" s="1" t="s">
        <v>3012</v>
      </c>
      <c r="E1616" s="2">
        <v>1.0</v>
      </c>
      <c r="F1616" s="2">
        <v>1.0</v>
      </c>
      <c r="G1616" s="9"/>
    </row>
    <row r="1617">
      <c r="A1617" s="1" t="s">
        <v>3013</v>
      </c>
      <c r="B1617" s="7" t="str">
        <f>IFERROR(__xludf.DUMMYFUNCTION("IF(C1617=4,GOOGLETRANSLATE(A1617, ""en"",""fil""), """")"),"")</f>
        <v/>
      </c>
      <c r="C1617" s="2">
        <v>2.0</v>
      </c>
      <c r="D1617" s="1" t="s">
        <v>3013</v>
      </c>
      <c r="E1617" s="2">
        <v>1.0</v>
      </c>
      <c r="F1617" s="2">
        <v>1.0</v>
      </c>
      <c r="G1617" s="9"/>
    </row>
    <row r="1618">
      <c r="A1618" s="1" t="s">
        <v>3014</v>
      </c>
      <c r="B1618" s="7" t="str">
        <f>IFERROR(__xludf.DUMMYFUNCTION("IF(C1618=4,GOOGLETRANSLATE(A1618, ""en"",""fil""), """")"),"")</f>
        <v/>
      </c>
      <c r="C1618" s="2">
        <v>2.0</v>
      </c>
      <c r="D1618" s="1" t="s">
        <v>3014</v>
      </c>
      <c r="E1618" s="2">
        <v>1.0</v>
      </c>
      <c r="F1618" s="2">
        <v>1.0</v>
      </c>
      <c r="G1618" s="9"/>
    </row>
    <row r="1619">
      <c r="A1619" s="1" t="s">
        <v>3015</v>
      </c>
      <c r="B1619" s="7" t="str">
        <f>IFERROR(__xludf.DUMMYFUNCTION("IF(C1619=4,GOOGLETRANSLATE(A1619, ""en"",""fil""), """")"),"")</f>
        <v/>
      </c>
      <c r="C1619" s="2">
        <v>2.0</v>
      </c>
      <c r="D1619" s="1" t="s">
        <v>3015</v>
      </c>
      <c r="E1619" s="2">
        <v>1.0</v>
      </c>
      <c r="F1619" s="2">
        <v>1.0</v>
      </c>
      <c r="G1619" s="9"/>
    </row>
    <row r="1620">
      <c r="A1620" s="1" t="s">
        <v>3016</v>
      </c>
      <c r="B1620" s="7" t="str">
        <f>IFERROR(__xludf.DUMMYFUNCTION("IF(C1620=4,GOOGLETRANSLATE(A1620, ""en"",""fil""), """")"),"")</f>
        <v/>
      </c>
      <c r="C1620" s="2">
        <v>2.0</v>
      </c>
      <c r="D1620" s="1" t="s">
        <v>3016</v>
      </c>
      <c r="E1620" s="2">
        <v>1.0</v>
      </c>
      <c r="F1620" s="2">
        <v>1.0</v>
      </c>
      <c r="G1620" s="9"/>
    </row>
    <row r="1621">
      <c r="A1621" s="1" t="s">
        <v>3017</v>
      </c>
      <c r="B1621" s="7" t="str">
        <f>IFERROR(__xludf.DUMMYFUNCTION("IF(C1621=4,GOOGLETRANSLATE(A1621, ""en"",""fil""), """")"),"")</f>
        <v/>
      </c>
      <c r="C1621" s="2">
        <v>2.0</v>
      </c>
      <c r="D1621" s="1" t="s">
        <v>3017</v>
      </c>
      <c r="E1621" s="2">
        <v>2.0</v>
      </c>
      <c r="F1621" s="2">
        <v>1.0</v>
      </c>
      <c r="G1621" s="9"/>
    </row>
    <row r="1622">
      <c r="A1622" s="1" t="s">
        <v>3018</v>
      </c>
      <c r="B1622" s="7" t="str">
        <f>IFERROR(__xludf.DUMMYFUNCTION("IF(C1622=4,GOOGLETRANSLATE(A1622, ""en"",""fil""), """")"),"")</f>
        <v/>
      </c>
      <c r="C1622" s="2">
        <v>2.0</v>
      </c>
      <c r="D1622" s="1" t="s">
        <v>3018</v>
      </c>
      <c r="E1622" s="2">
        <v>2.0</v>
      </c>
      <c r="F1622" s="2">
        <v>1.0</v>
      </c>
      <c r="G1622" s="9"/>
    </row>
    <row r="1623">
      <c r="A1623" s="1" t="s">
        <v>3019</v>
      </c>
      <c r="B1623" s="7" t="str">
        <f>IFERROR(__xludf.DUMMYFUNCTION("IF(C1623=4,GOOGLETRANSLATE(A1623, ""en"",""fil""), """")"),"")</f>
        <v/>
      </c>
      <c r="C1623" s="2">
        <v>2.0</v>
      </c>
      <c r="D1623" s="1" t="s">
        <v>3019</v>
      </c>
      <c r="E1623" s="2">
        <v>1.0</v>
      </c>
      <c r="F1623" s="2">
        <v>1.0</v>
      </c>
      <c r="G1623" s="9"/>
    </row>
    <row r="1624">
      <c r="A1624" s="1" t="s">
        <v>3020</v>
      </c>
      <c r="B1624" s="7" t="str">
        <f>IFERROR(__xludf.DUMMYFUNCTION("IF(C1624=4,GOOGLETRANSLATE(A1624, ""en"",""fil""), """")"),"")</f>
        <v/>
      </c>
      <c r="C1624" s="2">
        <v>2.0</v>
      </c>
      <c r="D1624" s="1" t="s">
        <v>3020</v>
      </c>
      <c r="E1624" s="2">
        <v>1.0</v>
      </c>
      <c r="F1624" s="2">
        <v>1.0</v>
      </c>
      <c r="G1624" s="9"/>
    </row>
    <row r="1625">
      <c r="A1625" s="1" t="s">
        <v>3021</v>
      </c>
      <c r="B1625" s="7" t="str">
        <f>IFERROR(__xludf.DUMMYFUNCTION("IF(C1625=4,GOOGLETRANSLATE(A1625, ""en"",""fil""), """")"),"")</f>
        <v/>
      </c>
      <c r="C1625" s="2">
        <v>2.0</v>
      </c>
      <c r="D1625" s="1" t="s">
        <v>3021</v>
      </c>
      <c r="E1625" s="2">
        <v>1.0</v>
      </c>
      <c r="F1625" s="2">
        <v>1.0</v>
      </c>
      <c r="G1625" s="9"/>
    </row>
    <row r="1626">
      <c r="A1626" s="1" t="s">
        <v>3022</v>
      </c>
      <c r="B1626" s="7" t="str">
        <f>IFERROR(__xludf.DUMMYFUNCTION("IF(C1626=4,GOOGLETRANSLATE(A1626, ""en"",""fil""), """")"),"")</f>
        <v/>
      </c>
      <c r="C1626" s="2">
        <v>2.0</v>
      </c>
      <c r="D1626" s="1" t="s">
        <v>3022</v>
      </c>
      <c r="E1626" s="2">
        <v>1.0</v>
      </c>
      <c r="F1626" s="2">
        <v>1.0</v>
      </c>
      <c r="G1626" s="9"/>
    </row>
    <row r="1627">
      <c r="A1627" s="1" t="s">
        <v>3023</v>
      </c>
      <c r="B1627" s="7" t="str">
        <f>IFERROR(__xludf.DUMMYFUNCTION("IF(C1627=4,GOOGLETRANSLATE(A1627, ""en"",""fil""), """")"),"")</f>
        <v/>
      </c>
      <c r="C1627" s="2">
        <v>2.0</v>
      </c>
      <c r="D1627" s="1" t="s">
        <v>3023</v>
      </c>
      <c r="E1627" s="2">
        <v>1.0</v>
      </c>
      <c r="F1627" s="2">
        <v>1.0</v>
      </c>
      <c r="G1627" s="9"/>
    </row>
    <row r="1628">
      <c r="A1628" s="1" t="s">
        <v>3024</v>
      </c>
      <c r="B1628" s="7" t="str">
        <f>IFERROR(__xludf.DUMMYFUNCTION("IF(C1628=4,GOOGLETRANSLATE(A1628, ""en"",""fil""), """")"),"")</f>
        <v/>
      </c>
      <c r="C1628" s="2">
        <v>2.0</v>
      </c>
      <c r="D1628" s="1" t="s">
        <v>3024</v>
      </c>
      <c r="E1628" s="2">
        <v>1.0</v>
      </c>
      <c r="F1628" s="2">
        <v>1.0</v>
      </c>
      <c r="G1628" s="9"/>
    </row>
    <row r="1629">
      <c r="A1629" s="1" t="s">
        <v>3025</v>
      </c>
      <c r="B1629" s="7" t="str">
        <f>IFERROR(__xludf.DUMMYFUNCTION("IF(C1629=4,GOOGLETRANSLATE(A1629, ""en"",""fil""), """")"),"")</f>
        <v/>
      </c>
      <c r="C1629" s="2">
        <v>2.0</v>
      </c>
      <c r="D1629" s="1" t="s">
        <v>3025</v>
      </c>
      <c r="E1629" s="2">
        <v>1.0</v>
      </c>
      <c r="F1629" s="2">
        <v>1.0</v>
      </c>
      <c r="G1629" s="9"/>
    </row>
    <row r="1630">
      <c r="A1630" s="1" t="s">
        <v>3026</v>
      </c>
      <c r="B1630" s="7" t="str">
        <f>IFERROR(__xludf.DUMMYFUNCTION("IF(C1630=4,GOOGLETRANSLATE(A1630, ""en"",""fil""), """")"),"")</f>
        <v/>
      </c>
      <c r="C1630" s="2">
        <v>2.0</v>
      </c>
      <c r="D1630" s="1" t="s">
        <v>3026</v>
      </c>
      <c r="E1630" s="2">
        <v>1.0</v>
      </c>
      <c r="G1630" s="9"/>
    </row>
    <row r="1631">
      <c r="A1631" s="1" t="s">
        <v>3027</v>
      </c>
      <c r="B1631" s="7" t="str">
        <f>IFERROR(__xludf.DUMMYFUNCTION("IF(C1631=4,GOOGLETRANSLATE(A1631, ""en"",""fil""), """")"),"")</f>
        <v/>
      </c>
      <c r="C1631" s="2">
        <v>2.0</v>
      </c>
      <c r="D1631" s="1" t="s">
        <v>3027</v>
      </c>
      <c r="E1631" s="2">
        <v>1.0</v>
      </c>
      <c r="F1631" s="2">
        <v>1.0</v>
      </c>
      <c r="G1631" s="9"/>
    </row>
    <row r="1632">
      <c r="A1632" s="1" t="s">
        <v>3028</v>
      </c>
      <c r="B1632" s="7" t="str">
        <f>IFERROR(__xludf.DUMMYFUNCTION("IF(C1632=4,GOOGLETRANSLATE(A1632, ""en"",""fil""), """")"),"")</f>
        <v/>
      </c>
      <c r="C1632" s="2">
        <v>2.0</v>
      </c>
      <c r="D1632" s="1" t="s">
        <v>3028</v>
      </c>
      <c r="E1632" s="2">
        <v>2.0</v>
      </c>
      <c r="F1632" s="2">
        <v>1.0</v>
      </c>
      <c r="G1632" s="9"/>
    </row>
    <row r="1633">
      <c r="A1633" s="1" t="s">
        <v>3029</v>
      </c>
      <c r="B1633" s="7" t="str">
        <f>IFERROR(__xludf.DUMMYFUNCTION("IF(C1633=4,GOOGLETRANSLATE(A1633, ""en"",""fil""), """")"),"")</f>
        <v/>
      </c>
      <c r="C1633" s="2">
        <v>2.0</v>
      </c>
      <c r="D1633" s="1" t="s">
        <v>3029</v>
      </c>
      <c r="E1633" s="2">
        <v>3.0</v>
      </c>
      <c r="F1633" s="2">
        <v>1.0</v>
      </c>
      <c r="G1633" s="9"/>
    </row>
    <row r="1634">
      <c r="A1634" s="1" t="s">
        <v>3030</v>
      </c>
      <c r="B1634" s="7" t="str">
        <f>IFERROR(__xludf.DUMMYFUNCTION("IF(C1634=4,GOOGLETRANSLATE(A1634, ""en"",""fil""), """")"),"")</f>
        <v/>
      </c>
      <c r="C1634" s="2">
        <v>2.0</v>
      </c>
      <c r="D1634" s="1" t="s">
        <v>3030</v>
      </c>
      <c r="E1634" s="2">
        <v>1.0</v>
      </c>
      <c r="F1634" s="2">
        <v>0.0</v>
      </c>
      <c r="G1634" s="9"/>
    </row>
    <row r="1635">
      <c r="A1635" s="1" t="s">
        <v>3031</v>
      </c>
      <c r="B1635" s="7" t="str">
        <f>IFERROR(__xludf.DUMMYFUNCTION("IF(C1635=4,GOOGLETRANSLATE(A1635, ""en"",""fil""), """")"),"")</f>
        <v/>
      </c>
      <c r="C1635" s="2">
        <v>2.0</v>
      </c>
      <c r="D1635" s="1" t="s">
        <v>3031</v>
      </c>
      <c r="E1635" s="2">
        <v>1.0</v>
      </c>
      <c r="F1635" s="2">
        <v>0.0</v>
      </c>
      <c r="G1635" s="9"/>
    </row>
    <row r="1636">
      <c r="A1636" s="1" t="s">
        <v>3032</v>
      </c>
      <c r="B1636" s="7" t="str">
        <f>IFERROR(__xludf.DUMMYFUNCTION("IF(C1636=4,GOOGLETRANSLATE(A1636, ""en"",""fil""), """")"),"")</f>
        <v/>
      </c>
      <c r="C1636" s="2">
        <v>2.0</v>
      </c>
      <c r="D1636" s="1" t="s">
        <v>3032</v>
      </c>
      <c r="E1636" s="2">
        <v>1.0</v>
      </c>
      <c r="F1636" s="2">
        <v>1.0</v>
      </c>
      <c r="G1636" s="9"/>
    </row>
    <row r="1637">
      <c r="A1637" s="1" t="s">
        <v>3033</v>
      </c>
      <c r="B1637" s="7" t="str">
        <f>IFERROR(__xludf.DUMMYFUNCTION("IF(C1637=4,GOOGLETRANSLATE(A1637, ""en"",""fil""), """")"),"")</f>
        <v/>
      </c>
      <c r="C1637" s="2">
        <v>2.0</v>
      </c>
      <c r="D1637" s="1" t="s">
        <v>3033</v>
      </c>
      <c r="E1637" s="2">
        <v>1.0</v>
      </c>
      <c r="F1637" s="2">
        <v>1.0</v>
      </c>
      <c r="G1637" s="9"/>
    </row>
    <row r="1638">
      <c r="A1638" s="1" t="s">
        <v>3034</v>
      </c>
      <c r="B1638" s="7" t="str">
        <f>IFERROR(__xludf.DUMMYFUNCTION("IF(C1638=4,GOOGLETRANSLATE(A1638, ""en"",""fil""), """")"),"")</f>
        <v/>
      </c>
      <c r="C1638" s="2">
        <v>2.0</v>
      </c>
      <c r="D1638" s="1" t="s">
        <v>3034</v>
      </c>
      <c r="E1638" s="2">
        <v>1.0</v>
      </c>
      <c r="F1638" s="2">
        <v>1.0</v>
      </c>
      <c r="G1638" s="9"/>
    </row>
    <row r="1639">
      <c r="A1639" s="1" t="s">
        <v>3035</v>
      </c>
      <c r="B1639" s="7" t="str">
        <f>IFERROR(__xludf.DUMMYFUNCTION("IF(C1639=4,GOOGLETRANSLATE(A1639, ""en"",""fil""), """")"),"")</f>
        <v/>
      </c>
      <c r="C1639" s="2">
        <v>2.0</v>
      </c>
      <c r="D1639" s="1" t="s">
        <v>3035</v>
      </c>
      <c r="E1639" s="2">
        <v>1.0</v>
      </c>
      <c r="F1639" s="2">
        <v>1.0</v>
      </c>
      <c r="G1639" s="9"/>
    </row>
    <row r="1640">
      <c r="A1640" s="1" t="s">
        <v>3036</v>
      </c>
      <c r="B1640" s="7" t="str">
        <f>IFERROR(__xludf.DUMMYFUNCTION("IF(C1640=4,GOOGLETRANSLATE(A1640, ""en"",""fil""), """")"),"")</f>
        <v/>
      </c>
      <c r="C1640" s="2">
        <v>2.0</v>
      </c>
      <c r="D1640" s="1" t="s">
        <v>3036</v>
      </c>
      <c r="E1640" s="2">
        <v>1.0</v>
      </c>
      <c r="F1640" s="2">
        <v>1.0</v>
      </c>
      <c r="G1640" s="9"/>
    </row>
    <row r="1641">
      <c r="A1641" s="1" t="s">
        <v>3037</v>
      </c>
      <c r="B1641" s="7" t="str">
        <f>IFERROR(__xludf.DUMMYFUNCTION("IF(C1641=4,GOOGLETRANSLATE(A1641, ""en"",""fil""), """")"),"")</f>
        <v/>
      </c>
      <c r="C1641" s="2">
        <v>2.0</v>
      </c>
      <c r="D1641" s="1" t="s">
        <v>3037</v>
      </c>
      <c r="E1641" s="2">
        <v>1.0</v>
      </c>
      <c r="F1641" s="2">
        <v>1.0</v>
      </c>
      <c r="G1641" s="9"/>
    </row>
    <row r="1642">
      <c r="A1642" s="1" t="s">
        <v>3038</v>
      </c>
      <c r="B1642" s="7" t="str">
        <f>IFERROR(__xludf.DUMMYFUNCTION("IF(C1642=4,GOOGLETRANSLATE(A1642, ""en"",""fil""), """")"),"")</f>
        <v/>
      </c>
      <c r="C1642" s="2">
        <v>2.0</v>
      </c>
      <c r="D1642" s="1" t="s">
        <v>3038</v>
      </c>
      <c r="E1642" s="2">
        <v>1.0</v>
      </c>
      <c r="F1642" s="2">
        <v>1.0</v>
      </c>
      <c r="G1642" s="9"/>
    </row>
    <row r="1643">
      <c r="A1643" s="1" t="s">
        <v>3039</v>
      </c>
      <c r="B1643" s="7" t="str">
        <f>IFERROR(__xludf.DUMMYFUNCTION("IF(C1643=4,GOOGLETRANSLATE(A1643, ""en"",""fil""), """")"),"")</f>
        <v/>
      </c>
      <c r="C1643" s="2">
        <v>2.0</v>
      </c>
      <c r="D1643" s="1" t="s">
        <v>3039</v>
      </c>
      <c r="E1643" s="2">
        <v>1.0</v>
      </c>
      <c r="F1643" s="2">
        <v>0.0</v>
      </c>
      <c r="G1643" s="9"/>
    </row>
    <row r="1644">
      <c r="A1644" s="1" t="s">
        <v>3040</v>
      </c>
      <c r="B1644" s="7" t="str">
        <f>IFERROR(__xludf.DUMMYFUNCTION("IF(C1644=4,GOOGLETRANSLATE(A1644, ""en"",""fil""), """")"),"")</f>
        <v/>
      </c>
      <c r="C1644" s="2">
        <v>2.0</v>
      </c>
      <c r="D1644" s="1" t="s">
        <v>3040</v>
      </c>
      <c r="E1644" s="2">
        <v>1.0</v>
      </c>
      <c r="F1644" s="2">
        <v>0.0</v>
      </c>
      <c r="G1644" s="9"/>
    </row>
    <row r="1645">
      <c r="A1645" s="1" t="s">
        <v>3041</v>
      </c>
      <c r="B1645" s="7" t="str">
        <f>IFERROR(__xludf.DUMMYFUNCTION("IF(C1645=4,GOOGLETRANSLATE(A1645, ""en"",""fil""), """")"),"")</f>
        <v/>
      </c>
      <c r="C1645" s="2">
        <v>2.0</v>
      </c>
      <c r="D1645" s="1" t="s">
        <v>3041</v>
      </c>
      <c r="E1645" s="2">
        <v>1.0</v>
      </c>
      <c r="F1645" s="2">
        <v>1.0</v>
      </c>
      <c r="G1645" s="9"/>
    </row>
    <row r="1646">
      <c r="A1646" s="1" t="s">
        <v>3042</v>
      </c>
      <c r="B1646" s="7" t="str">
        <f>IFERROR(__xludf.DUMMYFUNCTION("IF(C1646=4,GOOGLETRANSLATE(A1646, ""en"",""fil""), """")"),"")</f>
        <v/>
      </c>
      <c r="C1646" s="2">
        <v>2.0</v>
      </c>
      <c r="D1646" s="1" t="s">
        <v>3042</v>
      </c>
      <c r="E1646" s="2">
        <v>3.0</v>
      </c>
      <c r="F1646" s="2">
        <v>1.0</v>
      </c>
      <c r="G1646" s="9"/>
    </row>
    <row r="1647">
      <c r="A1647" s="1" t="s">
        <v>3043</v>
      </c>
      <c r="B1647" s="7" t="str">
        <f>IFERROR(__xludf.DUMMYFUNCTION("IF(C1647=4,GOOGLETRANSLATE(A1647, ""en"",""fil""), """")"),"")</f>
        <v/>
      </c>
      <c r="C1647" s="2">
        <v>2.0</v>
      </c>
      <c r="D1647" s="1" t="s">
        <v>3043</v>
      </c>
      <c r="E1647" s="2">
        <v>1.0</v>
      </c>
      <c r="F1647" s="2">
        <v>1.0</v>
      </c>
      <c r="G1647" s="9"/>
    </row>
    <row r="1648">
      <c r="A1648" s="1" t="s">
        <v>3044</v>
      </c>
      <c r="B1648" s="7" t="str">
        <f>IFERROR(__xludf.DUMMYFUNCTION("IF(C1648=4,GOOGLETRANSLATE(A1648, ""en"",""fil""), """")"),"")</f>
        <v/>
      </c>
      <c r="C1648" s="2">
        <v>2.0</v>
      </c>
      <c r="D1648" s="1" t="s">
        <v>3044</v>
      </c>
      <c r="E1648" s="2">
        <v>1.0</v>
      </c>
      <c r="F1648" s="2">
        <v>1.0</v>
      </c>
      <c r="G1648" s="9"/>
    </row>
    <row r="1649">
      <c r="A1649" s="1" t="s">
        <v>3045</v>
      </c>
      <c r="B1649" s="7" t="str">
        <f>IFERROR(__xludf.DUMMYFUNCTION("IF(C1649=4,GOOGLETRANSLATE(A1649, ""en"",""fil""), """")"),"")</f>
        <v/>
      </c>
      <c r="C1649" s="2">
        <v>2.0</v>
      </c>
      <c r="D1649" s="1" t="s">
        <v>3045</v>
      </c>
      <c r="E1649" s="2">
        <v>1.0</v>
      </c>
      <c r="F1649" s="2">
        <v>1.0</v>
      </c>
      <c r="G1649" s="9"/>
    </row>
    <row r="1650">
      <c r="A1650" s="1" t="s">
        <v>3046</v>
      </c>
      <c r="B1650" s="7" t="str">
        <f>IFERROR(__xludf.DUMMYFUNCTION("IF(C1650=4,GOOGLETRANSLATE(A1650, ""en"",""fil""), """")"),"")</f>
        <v/>
      </c>
      <c r="C1650" s="2">
        <v>2.0</v>
      </c>
      <c r="D1650" s="1" t="s">
        <v>3046</v>
      </c>
      <c r="E1650" s="2">
        <v>1.0</v>
      </c>
      <c r="F1650" s="2">
        <v>1.0</v>
      </c>
      <c r="G1650" s="9"/>
    </row>
    <row r="1651">
      <c r="A1651" s="1" t="s">
        <v>3047</v>
      </c>
      <c r="B1651" s="7" t="str">
        <f>IFERROR(__xludf.DUMMYFUNCTION("IF(C1651=4,GOOGLETRANSLATE(A1651, ""en"",""fil""), """")"),"")</f>
        <v/>
      </c>
      <c r="C1651" s="2">
        <v>2.0</v>
      </c>
      <c r="D1651" s="1" t="s">
        <v>3047</v>
      </c>
      <c r="E1651" s="2">
        <v>1.0</v>
      </c>
      <c r="F1651" s="2">
        <v>1.0</v>
      </c>
      <c r="G1651" s="9"/>
    </row>
    <row r="1652">
      <c r="A1652" s="1" t="s">
        <v>3048</v>
      </c>
      <c r="B1652" s="7" t="str">
        <f>IFERROR(__xludf.DUMMYFUNCTION("IF(C1652=4,GOOGLETRANSLATE(A1652, ""en"",""fil""), """")"),"")</f>
        <v/>
      </c>
      <c r="C1652" s="2">
        <v>2.0</v>
      </c>
      <c r="D1652" s="1" t="s">
        <v>3048</v>
      </c>
      <c r="E1652" s="2">
        <v>1.0</v>
      </c>
      <c r="F1652" s="2">
        <v>1.0</v>
      </c>
      <c r="G1652" s="9"/>
    </row>
    <row r="1653">
      <c r="A1653" s="1" t="s">
        <v>3049</v>
      </c>
      <c r="B1653" s="7" t="str">
        <f>IFERROR(__xludf.DUMMYFUNCTION("IF(C1653=4,GOOGLETRANSLATE(A1653, ""en"",""fil""), """")"),"")</f>
        <v/>
      </c>
      <c r="C1653" s="2">
        <v>2.0</v>
      </c>
      <c r="D1653" s="1" t="s">
        <v>3049</v>
      </c>
      <c r="E1653" s="2">
        <v>1.0</v>
      </c>
      <c r="F1653" s="2">
        <v>1.0</v>
      </c>
      <c r="G1653" s="9"/>
    </row>
    <row r="1654">
      <c r="A1654" s="1" t="s">
        <v>3050</v>
      </c>
      <c r="B1654" s="7" t="str">
        <f>IFERROR(__xludf.DUMMYFUNCTION("IF(C1654=4,GOOGLETRANSLATE(A1654, ""en"",""fil""), """")"),"")</f>
        <v/>
      </c>
      <c r="C1654" s="2">
        <v>2.0</v>
      </c>
      <c r="D1654" s="1" t="s">
        <v>3050</v>
      </c>
      <c r="E1654" s="2">
        <v>1.0</v>
      </c>
      <c r="F1654" s="2">
        <v>1.0</v>
      </c>
      <c r="G1654" s="9"/>
    </row>
    <row r="1655">
      <c r="A1655" s="1" t="s">
        <v>3051</v>
      </c>
      <c r="B1655" s="7" t="str">
        <f>IFERROR(__xludf.DUMMYFUNCTION("IF(C1655=4,GOOGLETRANSLATE(A1655, ""en"",""fil""), """")"),"")</f>
        <v/>
      </c>
      <c r="C1655" s="2">
        <v>2.0</v>
      </c>
      <c r="D1655" s="1" t="s">
        <v>3051</v>
      </c>
      <c r="E1655" s="2">
        <v>1.0</v>
      </c>
      <c r="F1655" s="2">
        <v>1.0</v>
      </c>
      <c r="G1655" s="9"/>
    </row>
    <row r="1656">
      <c r="A1656" s="1" t="s">
        <v>3052</v>
      </c>
      <c r="B1656" s="7" t="str">
        <f>IFERROR(__xludf.DUMMYFUNCTION("IF(C1656=4,GOOGLETRANSLATE(A1656, ""en"",""fil""), """")"),"")</f>
        <v/>
      </c>
      <c r="C1656" s="2">
        <v>2.0</v>
      </c>
      <c r="D1656" s="1" t="s">
        <v>3052</v>
      </c>
      <c r="E1656" s="2">
        <v>1.0</v>
      </c>
      <c r="F1656" s="2">
        <v>1.0</v>
      </c>
      <c r="G1656" s="9"/>
    </row>
    <row r="1657">
      <c r="A1657" s="1" t="s">
        <v>3053</v>
      </c>
      <c r="B1657" s="7" t="str">
        <f>IFERROR(__xludf.DUMMYFUNCTION("IF(C1657=4,GOOGLETRANSLATE(A1657, ""en"",""fil""), """")"),"")</f>
        <v/>
      </c>
      <c r="C1657" s="2">
        <v>2.0</v>
      </c>
      <c r="D1657" s="1" t="s">
        <v>3053</v>
      </c>
      <c r="E1657" s="2">
        <v>1.0</v>
      </c>
      <c r="F1657" s="2">
        <v>1.0</v>
      </c>
      <c r="G1657" s="9"/>
    </row>
    <row r="1658">
      <c r="A1658" s="1" t="s">
        <v>3054</v>
      </c>
      <c r="B1658" s="7" t="str">
        <f>IFERROR(__xludf.DUMMYFUNCTION("IF(C1658=4,GOOGLETRANSLATE(A1658, ""en"",""fil""), """")"),"")</f>
        <v/>
      </c>
      <c r="C1658" s="2">
        <v>2.0</v>
      </c>
      <c r="D1658" s="1" t="s">
        <v>3054</v>
      </c>
      <c r="E1658" s="2">
        <v>1.0</v>
      </c>
      <c r="F1658" s="2">
        <v>1.0</v>
      </c>
      <c r="G1658" s="9"/>
    </row>
    <row r="1659">
      <c r="A1659" s="1" t="s">
        <v>3055</v>
      </c>
      <c r="B1659" s="7" t="str">
        <f>IFERROR(__xludf.DUMMYFUNCTION("IF(C1659=4,GOOGLETRANSLATE(A1659, ""en"",""fil""), """")"),"")</f>
        <v/>
      </c>
      <c r="C1659" s="2">
        <v>2.0</v>
      </c>
      <c r="D1659" s="1" t="s">
        <v>3055</v>
      </c>
      <c r="E1659" s="2">
        <v>1.0</v>
      </c>
      <c r="F1659" s="2">
        <v>1.0</v>
      </c>
      <c r="G1659" s="9"/>
    </row>
    <row r="1660">
      <c r="A1660" s="1" t="s">
        <v>3056</v>
      </c>
      <c r="B1660" s="7" t="str">
        <f>IFERROR(__xludf.DUMMYFUNCTION("IF(C1660=4,GOOGLETRANSLATE(A1660, ""en"",""fil""), """")"),"")</f>
        <v/>
      </c>
      <c r="C1660" s="2">
        <v>2.0</v>
      </c>
      <c r="D1660" s="1" t="s">
        <v>3056</v>
      </c>
      <c r="E1660" s="2">
        <v>1.0</v>
      </c>
      <c r="F1660" s="2">
        <v>0.0</v>
      </c>
      <c r="G1660" s="9"/>
    </row>
    <row r="1661">
      <c r="A1661" s="1" t="s">
        <v>3057</v>
      </c>
      <c r="B1661" s="7" t="str">
        <f>IFERROR(__xludf.DUMMYFUNCTION("IF(C1661=4,GOOGLETRANSLATE(A1661, ""en"",""fil""), """")"),"")</f>
        <v/>
      </c>
      <c r="C1661" s="2">
        <v>2.0</v>
      </c>
      <c r="D1661" s="1" t="s">
        <v>3057</v>
      </c>
      <c r="E1661" s="2">
        <v>1.0</v>
      </c>
      <c r="F1661" s="2">
        <v>1.0</v>
      </c>
      <c r="G1661" s="9"/>
    </row>
    <row r="1662">
      <c r="A1662" s="1" t="s">
        <v>3058</v>
      </c>
      <c r="B1662" s="7" t="str">
        <f>IFERROR(__xludf.DUMMYFUNCTION("IF(C1662=4,GOOGLETRANSLATE(A1662, ""en"",""fil""), """")"),"")</f>
        <v/>
      </c>
      <c r="C1662" s="2">
        <v>2.0</v>
      </c>
      <c r="D1662" s="1" t="s">
        <v>3058</v>
      </c>
      <c r="E1662" s="2">
        <v>1.0</v>
      </c>
      <c r="F1662" s="2">
        <v>1.0</v>
      </c>
      <c r="G1662" s="9"/>
    </row>
    <row r="1663">
      <c r="A1663" s="1" t="s">
        <v>3059</v>
      </c>
      <c r="B1663" s="7" t="str">
        <f>IFERROR(__xludf.DUMMYFUNCTION("IF(C1663=4,GOOGLETRANSLATE(A1663, ""en"",""fil""), """")"),"")</f>
        <v/>
      </c>
      <c r="C1663" s="2">
        <v>2.0</v>
      </c>
      <c r="D1663" s="1" t="s">
        <v>3059</v>
      </c>
      <c r="E1663" s="2">
        <v>1.0</v>
      </c>
      <c r="F1663" s="2">
        <v>1.0</v>
      </c>
      <c r="G1663" s="9"/>
    </row>
    <row r="1664">
      <c r="A1664" s="1" t="s">
        <v>3060</v>
      </c>
      <c r="B1664" s="7" t="str">
        <f>IFERROR(__xludf.DUMMYFUNCTION("IF(C1664=4,GOOGLETRANSLATE(A1664, ""en"",""fil""), """")"),"")</f>
        <v/>
      </c>
      <c r="C1664" s="2">
        <v>2.0</v>
      </c>
      <c r="D1664" s="1" t="s">
        <v>3060</v>
      </c>
      <c r="E1664" s="2">
        <v>1.0</v>
      </c>
      <c r="F1664" s="2">
        <v>1.0</v>
      </c>
      <c r="G1664" s="9"/>
    </row>
    <row r="1665">
      <c r="A1665" s="1" t="s">
        <v>3061</v>
      </c>
      <c r="B1665" s="7" t="str">
        <f>IFERROR(__xludf.DUMMYFUNCTION("IF(C1665=4,GOOGLETRANSLATE(A1665, ""en"",""fil""), """")"),"")</f>
        <v/>
      </c>
      <c r="C1665" s="2">
        <v>2.0</v>
      </c>
      <c r="D1665" s="1" t="s">
        <v>3061</v>
      </c>
      <c r="E1665" s="2">
        <v>1.0</v>
      </c>
      <c r="F1665" s="2">
        <v>1.0</v>
      </c>
      <c r="G1665" s="9"/>
    </row>
    <row r="1666">
      <c r="A1666" s="1" t="s">
        <v>3062</v>
      </c>
      <c r="B1666" s="7" t="str">
        <f>IFERROR(__xludf.DUMMYFUNCTION("IF(C1666=4,GOOGLETRANSLATE(A1666, ""en"",""fil""), """")"),"")</f>
        <v/>
      </c>
      <c r="C1666" s="2">
        <v>2.0</v>
      </c>
      <c r="D1666" s="1" t="s">
        <v>3062</v>
      </c>
      <c r="E1666" s="2">
        <v>1.0</v>
      </c>
      <c r="F1666" s="2">
        <v>1.0</v>
      </c>
      <c r="G1666" s="9"/>
    </row>
    <row r="1667">
      <c r="A1667" s="1" t="s">
        <v>3063</v>
      </c>
      <c r="B1667" s="7" t="str">
        <f>IFERROR(__xludf.DUMMYFUNCTION("IF(C1667=4,GOOGLETRANSLATE(A1667, ""en"",""fil""), """")"),"")</f>
        <v/>
      </c>
      <c r="C1667" s="2">
        <v>2.0</v>
      </c>
      <c r="D1667" s="1" t="s">
        <v>3063</v>
      </c>
      <c r="E1667" s="2">
        <v>1.0</v>
      </c>
      <c r="F1667" s="2">
        <v>1.0</v>
      </c>
      <c r="G1667" s="9"/>
    </row>
    <row r="1668">
      <c r="A1668" s="1" t="s">
        <v>3064</v>
      </c>
      <c r="B1668" s="7" t="str">
        <f>IFERROR(__xludf.DUMMYFUNCTION("IF(C1668=4,GOOGLETRANSLATE(A1668, ""en"",""fil""), """")"),"")</f>
        <v/>
      </c>
      <c r="C1668" s="2">
        <v>2.0</v>
      </c>
      <c r="D1668" s="1" t="s">
        <v>3064</v>
      </c>
      <c r="E1668" s="2">
        <v>1.0</v>
      </c>
      <c r="F1668" s="2">
        <v>1.0</v>
      </c>
      <c r="G1668" s="9"/>
    </row>
    <row r="1669">
      <c r="A1669" s="1" t="s">
        <v>3065</v>
      </c>
      <c r="B1669" s="7" t="str">
        <f>IFERROR(__xludf.DUMMYFUNCTION("IF(C1669=4,GOOGLETRANSLATE(A1669, ""en"",""fil""), """")"),"")</f>
        <v/>
      </c>
      <c r="C1669" s="2">
        <v>2.0</v>
      </c>
      <c r="D1669" s="1" t="s">
        <v>3065</v>
      </c>
      <c r="E1669" s="2">
        <v>1.0</v>
      </c>
      <c r="F1669" s="2">
        <v>1.0</v>
      </c>
      <c r="G1669" s="9"/>
    </row>
    <row r="1670">
      <c r="A1670" s="1" t="s">
        <v>3066</v>
      </c>
      <c r="B1670" s="7" t="str">
        <f>IFERROR(__xludf.DUMMYFUNCTION("IF(C1670=4,GOOGLETRANSLATE(A1670, ""en"",""fil""), """")"),"")</f>
        <v/>
      </c>
      <c r="C1670" s="2">
        <v>2.0</v>
      </c>
      <c r="D1670" s="1" t="s">
        <v>3066</v>
      </c>
      <c r="E1670" s="2">
        <v>1.0</v>
      </c>
      <c r="F1670" s="2">
        <v>1.0</v>
      </c>
      <c r="G1670" s="9"/>
    </row>
    <row r="1671">
      <c r="A1671" s="1" t="s">
        <v>3067</v>
      </c>
      <c r="B1671" s="7" t="str">
        <f>IFERROR(__xludf.DUMMYFUNCTION("IF(C1671=4,GOOGLETRANSLATE(A1671, ""en"",""fil""), """")"),"")</f>
        <v/>
      </c>
      <c r="C1671" s="2">
        <v>2.0</v>
      </c>
      <c r="D1671" s="1" t="s">
        <v>3067</v>
      </c>
      <c r="E1671" s="2">
        <v>1.0</v>
      </c>
      <c r="F1671" s="2">
        <v>1.0</v>
      </c>
      <c r="G1671" s="9"/>
    </row>
    <row r="1672">
      <c r="A1672" s="1" t="s">
        <v>3068</v>
      </c>
      <c r="B1672" s="7" t="str">
        <f>IFERROR(__xludf.DUMMYFUNCTION("IF(C1672=4,GOOGLETRANSLATE(A1672, ""en"",""fil""), """")"),"")</f>
        <v/>
      </c>
      <c r="C1672" s="2">
        <v>2.0</v>
      </c>
      <c r="D1672" s="1" t="s">
        <v>3068</v>
      </c>
      <c r="E1672" s="2">
        <v>1.0</v>
      </c>
      <c r="F1672" s="2">
        <v>1.0</v>
      </c>
      <c r="G1672" s="9"/>
    </row>
    <row r="1673">
      <c r="A1673" s="1" t="s">
        <v>3069</v>
      </c>
      <c r="B1673" s="7" t="str">
        <f>IFERROR(__xludf.DUMMYFUNCTION("IF(C1673=4,GOOGLETRANSLATE(A1673, ""en"",""fil""), """")"),"")</f>
        <v/>
      </c>
      <c r="C1673" s="2">
        <v>2.0</v>
      </c>
      <c r="D1673" s="1" t="s">
        <v>3069</v>
      </c>
      <c r="E1673" s="2">
        <v>1.0</v>
      </c>
      <c r="F1673" s="2">
        <v>1.0</v>
      </c>
      <c r="G1673" s="9"/>
    </row>
    <row r="1674">
      <c r="A1674" s="1" t="s">
        <v>3070</v>
      </c>
      <c r="B1674" s="7" t="str">
        <f>IFERROR(__xludf.DUMMYFUNCTION("IF(C1674=4,GOOGLETRANSLATE(A1674, ""en"",""fil""), """")"),"")</f>
        <v/>
      </c>
      <c r="C1674" s="2">
        <v>2.0</v>
      </c>
      <c r="D1674" s="1" t="s">
        <v>3070</v>
      </c>
      <c r="E1674" s="2">
        <v>1.0</v>
      </c>
      <c r="F1674" s="2">
        <v>1.0</v>
      </c>
      <c r="G1674" s="9"/>
    </row>
    <row r="1675">
      <c r="A1675" s="1" t="s">
        <v>3071</v>
      </c>
      <c r="B1675" s="7" t="str">
        <f>IFERROR(__xludf.DUMMYFUNCTION("IF(C1675=4,GOOGLETRANSLATE(A1675, ""en"",""fil""), """")"),"")</f>
        <v/>
      </c>
      <c r="C1675" s="2">
        <v>2.0</v>
      </c>
      <c r="D1675" s="1" t="s">
        <v>3071</v>
      </c>
      <c r="E1675" s="2">
        <v>2.0</v>
      </c>
      <c r="F1675" s="2">
        <v>1.0</v>
      </c>
      <c r="G1675" s="9"/>
    </row>
    <row r="1676">
      <c r="A1676" s="1" t="s">
        <v>3072</v>
      </c>
      <c r="B1676" s="7" t="str">
        <f>IFERROR(__xludf.DUMMYFUNCTION("IF(C1676=4,GOOGLETRANSLATE(A1676, ""en"",""fil""), """")"),"")</f>
        <v/>
      </c>
      <c r="C1676" s="2">
        <v>2.0</v>
      </c>
      <c r="D1676" s="1" t="s">
        <v>3072</v>
      </c>
      <c r="E1676" s="2">
        <v>2.0</v>
      </c>
      <c r="F1676" s="2">
        <v>1.0</v>
      </c>
      <c r="G1676" s="9"/>
    </row>
    <row r="1677">
      <c r="A1677" s="1" t="s">
        <v>3073</v>
      </c>
      <c r="B1677" s="7" t="str">
        <f>IFERROR(__xludf.DUMMYFUNCTION("IF(C1677=4,GOOGLETRANSLATE(A1677, ""en"",""fil""), """")"),"")</f>
        <v/>
      </c>
      <c r="C1677" s="2">
        <v>2.0</v>
      </c>
      <c r="D1677" s="1" t="s">
        <v>3073</v>
      </c>
      <c r="E1677" s="2">
        <v>1.0</v>
      </c>
      <c r="F1677" s="2">
        <v>1.0</v>
      </c>
      <c r="G1677" s="9"/>
    </row>
    <row r="1678">
      <c r="A1678" s="1" t="s">
        <v>3074</v>
      </c>
      <c r="B1678" s="7" t="str">
        <f>IFERROR(__xludf.DUMMYFUNCTION("IF(C1678=4,GOOGLETRANSLATE(A1678, ""en"",""fil""), """")"),"")</f>
        <v/>
      </c>
      <c r="C1678" s="2">
        <v>2.0</v>
      </c>
      <c r="D1678" s="1" t="s">
        <v>3074</v>
      </c>
      <c r="E1678" s="2">
        <v>1.0</v>
      </c>
      <c r="F1678" s="2">
        <v>1.0</v>
      </c>
      <c r="G1678" s="9"/>
    </row>
    <row r="1679">
      <c r="A1679" s="1" t="s">
        <v>3075</v>
      </c>
      <c r="B1679" s="7" t="str">
        <f>IFERROR(__xludf.DUMMYFUNCTION("IF(C1679=4,GOOGLETRANSLATE(A1679, ""en"",""fil""), """")"),"")</f>
        <v/>
      </c>
      <c r="C1679" s="2">
        <v>2.0</v>
      </c>
      <c r="D1679" s="1" t="s">
        <v>3075</v>
      </c>
      <c r="E1679" s="2">
        <v>1.0</v>
      </c>
      <c r="F1679" s="2">
        <v>1.0</v>
      </c>
      <c r="G1679" s="9"/>
    </row>
    <row r="1680">
      <c r="A1680" s="1" t="s">
        <v>3076</v>
      </c>
      <c r="B1680" s="7" t="str">
        <f>IFERROR(__xludf.DUMMYFUNCTION("IF(C1680=4,GOOGLETRANSLATE(A1680, ""en"",""fil""), """")"),"")</f>
        <v/>
      </c>
      <c r="C1680" s="2">
        <v>2.0</v>
      </c>
      <c r="D1680" s="1" t="s">
        <v>3076</v>
      </c>
      <c r="E1680" s="2">
        <v>2.0</v>
      </c>
      <c r="F1680" s="2">
        <v>1.0</v>
      </c>
      <c r="G1680" s="9"/>
    </row>
    <row r="1681">
      <c r="A1681" s="1" t="s">
        <v>3077</v>
      </c>
      <c r="B1681" s="7" t="str">
        <f>IFERROR(__xludf.DUMMYFUNCTION("IF(C1681=4,GOOGLETRANSLATE(A1681, ""en"",""fil""), """")"),"")</f>
        <v/>
      </c>
      <c r="C1681" s="2">
        <v>2.0</v>
      </c>
      <c r="D1681" s="1" t="s">
        <v>3077</v>
      </c>
      <c r="E1681" s="2">
        <v>1.0</v>
      </c>
      <c r="F1681" s="2">
        <v>0.0</v>
      </c>
      <c r="G1681" s="9"/>
    </row>
    <row r="1682">
      <c r="A1682" s="1" t="s">
        <v>3078</v>
      </c>
      <c r="B1682" s="7" t="str">
        <f>IFERROR(__xludf.DUMMYFUNCTION("IF(C1682=4,GOOGLETRANSLATE(A1682, ""en"",""fil""), """")"),"")</f>
        <v/>
      </c>
      <c r="C1682" s="2">
        <v>2.0</v>
      </c>
      <c r="D1682" s="1" t="s">
        <v>3078</v>
      </c>
      <c r="E1682" s="2">
        <v>1.0</v>
      </c>
      <c r="F1682" s="2">
        <v>1.0</v>
      </c>
      <c r="G1682" s="9"/>
    </row>
    <row r="1683">
      <c r="A1683" s="1" t="s">
        <v>3079</v>
      </c>
      <c r="B1683" s="7" t="str">
        <f>IFERROR(__xludf.DUMMYFUNCTION("IF(C1683=4,GOOGLETRANSLATE(A1683, ""en"",""fil""), """")"),"")</f>
        <v/>
      </c>
      <c r="C1683" s="2">
        <v>2.0</v>
      </c>
      <c r="D1683" s="1" t="s">
        <v>3079</v>
      </c>
      <c r="E1683" s="2">
        <v>1.0</v>
      </c>
      <c r="F1683" s="2">
        <v>1.0</v>
      </c>
      <c r="G1683" s="9"/>
    </row>
    <row r="1684">
      <c r="A1684" s="1" t="s">
        <v>3080</v>
      </c>
      <c r="B1684" s="7" t="str">
        <f>IFERROR(__xludf.DUMMYFUNCTION("IF(C1684=4,GOOGLETRANSLATE(A1684, ""en"",""fil""), """")"),"")</f>
        <v/>
      </c>
      <c r="C1684" s="2">
        <v>2.0</v>
      </c>
      <c r="D1684" s="1" t="s">
        <v>3080</v>
      </c>
      <c r="E1684" s="2">
        <v>1.0</v>
      </c>
      <c r="F1684" s="2">
        <v>1.0</v>
      </c>
      <c r="G1684" s="9"/>
    </row>
    <row r="1685">
      <c r="A1685" s="1" t="s">
        <v>3081</v>
      </c>
      <c r="B1685" s="7" t="str">
        <f>IFERROR(__xludf.DUMMYFUNCTION("IF(C1685=4,GOOGLETRANSLATE(A1685, ""en"",""fil""), """")"),"")</f>
        <v/>
      </c>
      <c r="C1685" s="2">
        <v>2.0</v>
      </c>
      <c r="D1685" s="1" t="s">
        <v>3081</v>
      </c>
      <c r="E1685" s="2">
        <v>1.0</v>
      </c>
      <c r="F1685" s="2">
        <v>1.0</v>
      </c>
      <c r="G1685" s="9"/>
    </row>
    <row r="1686">
      <c r="A1686" s="1" t="s">
        <v>3082</v>
      </c>
      <c r="B1686" s="7" t="str">
        <f>IFERROR(__xludf.DUMMYFUNCTION("IF(C1686=4,GOOGLETRANSLATE(A1686, ""en"",""fil""), """")"),"")</f>
        <v/>
      </c>
      <c r="C1686" s="2">
        <v>2.0</v>
      </c>
      <c r="D1686" s="1" t="s">
        <v>3082</v>
      </c>
      <c r="E1686" s="2">
        <v>1.0</v>
      </c>
      <c r="F1686" s="2">
        <v>1.0</v>
      </c>
      <c r="G1686" s="9"/>
    </row>
    <row r="1687">
      <c r="A1687" s="1" t="s">
        <v>3083</v>
      </c>
      <c r="B1687" s="7" t="str">
        <f>IFERROR(__xludf.DUMMYFUNCTION("IF(C1687=4,GOOGLETRANSLATE(A1687, ""en"",""fil""), """")"),"")</f>
        <v/>
      </c>
      <c r="C1687" s="2">
        <v>2.0</v>
      </c>
      <c r="D1687" s="1" t="s">
        <v>3083</v>
      </c>
      <c r="E1687" s="2">
        <v>1.0</v>
      </c>
      <c r="F1687" s="2">
        <v>0.0</v>
      </c>
      <c r="G1687" s="9"/>
    </row>
    <row r="1688">
      <c r="A1688" s="1" t="s">
        <v>3084</v>
      </c>
      <c r="B1688" s="7" t="str">
        <f>IFERROR(__xludf.DUMMYFUNCTION("IF(C1688=4,GOOGLETRANSLATE(A1688, ""en"",""fil""), """")"),"")</f>
        <v/>
      </c>
      <c r="C1688" s="2">
        <v>2.0</v>
      </c>
      <c r="D1688" s="1" t="s">
        <v>3084</v>
      </c>
      <c r="E1688" s="2">
        <v>2.0</v>
      </c>
      <c r="F1688" s="2">
        <v>1.0</v>
      </c>
      <c r="G1688" s="9"/>
    </row>
    <row r="1689">
      <c r="A1689" s="1" t="s">
        <v>3085</v>
      </c>
      <c r="B1689" s="7" t="str">
        <f>IFERROR(__xludf.DUMMYFUNCTION("IF(C1689=4,GOOGLETRANSLATE(A1689, ""en"",""fil""), """")"),"")</f>
        <v/>
      </c>
      <c r="C1689" s="2">
        <v>2.0</v>
      </c>
      <c r="D1689" s="1" t="s">
        <v>3085</v>
      </c>
      <c r="E1689" s="2">
        <v>1.0</v>
      </c>
      <c r="F1689" s="2">
        <v>1.0</v>
      </c>
      <c r="G1689" s="9"/>
    </row>
    <row r="1690">
      <c r="A1690" s="1" t="s">
        <v>3086</v>
      </c>
      <c r="B1690" s="7" t="str">
        <f>IFERROR(__xludf.DUMMYFUNCTION("IF(C1690=4,GOOGLETRANSLATE(A1690, ""en"",""fil""), """")"),"")</f>
        <v/>
      </c>
      <c r="C1690" s="2">
        <v>2.0</v>
      </c>
      <c r="D1690" s="1" t="s">
        <v>3086</v>
      </c>
      <c r="E1690" s="2">
        <v>1.0</v>
      </c>
      <c r="F1690" s="2">
        <v>1.0</v>
      </c>
      <c r="G1690" s="9"/>
    </row>
    <row r="1691">
      <c r="A1691" s="1" t="s">
        <v>3087</v>
      </c>
      <c r="B1691" s="7" t="str">
        <f>IFERROR(__xludf.DUMMYFUNCTION("IF(C1691=4,GOOGLETRANSLATE(A1691, ""en"",""fil""), """")"),"")</f>
        <v/>
      </c>
      <c r="C1691" s="2">
        <v>2.0</v>
      </c>
      <c r="D1691" s="1" t="s">
        <v>3087</v>
      </c>
      <c r="E1691" s="2">
        <v>1.0</v>
      </c>
      <c r="F1691" s="2">
        <v>1.0</v>
      </c>
      <c r="G1691" s="9"/>
    </row>
    <row r="1692">
      <c r="A1692" s="1" t="s">
        <v>3088</v>
      </c>
      <c r="B1692" s="7" t="str">
        <f>IFERROR(__xludf.DUMMYFUNCTION("IF(C1692=4,GOOGLETRANSLATE(A1692, ""en"",""fil""), """")"),"")</f>
        <v/>
      </c>
      <c r="C1692" s="2">
        <v>2.0</v>
      </c>
      <c r="D1692" s="1" t="s">
        <v>3088</v>
      </c>
      <c r="E1692" s="2">
        <v>1.0</v>
      </c>
      <c r="F1692" s="2">
        <v>1.0</v>
      </c>
      <c r="G1692" s="9"/>
    </row>
    <row r="1693">
      <c r="A1693" s="1" t="s">
        <v>3089</v>
      </c>
      <c r="B1693" s="7" t="str">
        <f>IFERROR(__xludf.DUMMYFUNCTION("IF(C1693=4,GOOGLETRANSLATE(A1693, ""en"",""fil""), """")"),"")</f>
        <v/>
      </c>
      <c r="C1693" s="2">
        <v>2.0</v>
      </c>
      <c r="D1693" s="1" t="s">
        <v>3089</v>
      </c>
      <c r="E1693" s="2">
        <v>1.0</v>
      </c>
      <c r="F1693" s="2">
        <v>1.0</v>
      </c>
      <c r="G1693" s="9"/>
    </row>
    <row r="1694">
      <c r="A1694" s="1" t="s">
        <v>3090</v>
      </c>
      <c r="B1694" s="7" t="str">
        <f>IFERROR(__xludf.DUMMYFUNCTION("IF(C1694=4,GOOGLETRANSLATE(A1694, ""en"",""fil""), """")"),"")</f>
        <v/>
      </c>
      <c r="C1694" s="2">
        <v>2.0</v>
      </c>
      <c r="D1694" s="1" t="s">
        <v>3090</v>
      </c>
      <c r="E1694" s="2">
        <v>2.0</v>
      </c>
      <c r="F1694" s="2">
        <v>1.0</v>
      </c>
      <c r="G1694" s="9"/>
    </row>
    <row r="1695">
      <c r="A1695" s="1" t="s">
        <v>3091</v>
      </c>
      <c r="B1695" s="7" t="str">
        <f>IFERROR(__xludf.DUMMYFUNCTION("IF(C1695=4,GOOGLETRANSLATE(A1695, ""en"",""fil""), """")"),"")</f>
        <v/>
      </c>
      <c r="C1695" s="2">
        <v>2.0</v>
      </c>
      <c r="D1695" s="1" t="s">
        <v>3091</v>
      </c>
      <c r="E1695" s="2">
        <v>1.0</v>
      </c>
      <c r="F1695" s="2">
        <v>1.0</v>
      </c>
      <c r="G1695" s="9"/>
    </row>
    <row r="1696">
      <c r="A1696" s="1" t="s">
        <v>3092</v>
      </c>
      <c r="B1696" s="7" t="str">
        <f>IFERROR(__xludf.DUMMYFUNCTION("IF(C1696=4,GOOGLETRANSLATE(A1696, ""en"",""fil""), """")"),"")</f>
        <v/>
      </c>
      <c r="C1696" s="2">
        <v>2.0</v>
      </c>
      <c r="D1696" s="1" t="s">
        <v>3092</v>
      </c>
      <c r="E1696" s="2">
        <v>3.0</v>
      </c>
      <c r="F1696" s="2">
        <v>1.0</v>
      </c>
      <c r="G1696" s="9"/>
    </row>
    <row r="1697">
      <c r="A1697" s="1" t="s">
        <v>3093</v>
      </c>
      <c r="B1697" s="7" t="str">
        <f>IFERROR(__xludf.DUMMYFUNCTION("IF(C1697=4,GOOGLETRANSLATE(A1697, ""en"",""fil""), """")"),"")</f>
        <v/>
      </c>
      <c r="C1697" s="2">
        <v>2.0</v>
      </c>
      <c r="D1697" s="1" t="s">
        <v>3093</v>
      </c>
      <c r="E1697" s="2">
        <v>1.0</v>
      </c>
      <c r="G1697" s="9"/>
    </row>
    <row r="1698">
      <c r="A1698" s="1" t="s">
        <v>3094</v>
      </c>
      <c r="B1698" s="7" t="str">
        <f>IFERROR(__xludf.DUMMYFUNCTION("IF(C1698=4,GOOGLETRANSLATE(A1698, ""en"",""fil""), """")"),"")</f>
        <v/>
      </c>
      <c r="C1698" s="2">
        <v>2.0</v>
      </c>
      <c r="D1698" s="1" t="s">
        <v>3094</v>
      </c>
      <c r="E1698" s="2">
        <v>1.0</v>
      </c>
      <c r="F1698" s="2">
        <v>1.0</v>
      </c>
      <c r="G1698" s="9"/>
    </row>
    <row r="1699">
      <c r="A1699" s="1" t="s">
        <v>3095</v>
      </c>
      <c r="B1699" s="7" t="str">
        <f>IFERROR(__xludf.DUMMYFUNCTION("IF(C1699=4,GOOGLETRANSLATE(A1699, ""en"",""fil""), """")"),"")</f>
        <v/>
      </c>
      <c r="C1699" s="2">
        <v>2.0</v>
      </c>
      <c r="D1699" s="1" t="s">
        <v>3095</v>
      </c>
      <c r="E1699" s="2">
        <v>1.0</v>
      </c>
      <c r="F1699" s="2">
        <v>1.0</v>
      </c>
      <c r="G1699" s="9"/>
    </row>
    <row r="1700">
      <c r="A1700" s="1" t="s">
        <v>3096</v>
      </c>
      <c r="B1700" s="7" t="str">
        <f>IFERROR(__xludf.DUMMYFUNCTION("IF(C1700=4,GOOGLETRANSLATE(A1700, ""en"",""fil""), """")"),"")</f>
        <v/>
      </c>
      <c r="C1700" s="2">
        <v>2.0</v>
      </c>
      <c r="D1700" s="1" t="s">
        <v>3096</v>
      </c>
      <c r="E1700" s="2">
        <v>1.0</v>
      </c>
      <c r="F1700" s="2">
        <v>0.0</v>
      </c>
      <c r="G1700" s="9"/>
    </row>
    <row r="1701">
      <c r="A1701" s="1" t="s">
        <v>3097</v>
      </c>
      <c r="B1701" s="7" t="str">
        <f>IFERROR(__xludf.DUMMYFUNCTION("IF(C1701=4,GOOGLETRANSLATE(A1701, ""en"",""fil""), """")"),"")</f>
        <v/>
      </c>
      <c r="C1701" s="2">
        <v>2.0</v>
      </c>
      <c r="D1701" s="1" t="s">
        <v>3097</v>
      </c>
      <c r="E1701" s="2">
        <v>1.0</v>
      </c>
      <c r="F1701" s="2">
        <v>0.0</v>
      </c>
      <c r="G1701" s="9"/>
    </row>
    <row r="1702">
      <c r="A1702" s="1" t="s">
        <v>3098</v>
      </c>
      <c r="B1702" s="7" t="str">
        <f>IFERROR(__xludf.DUMMYFUNCTION("IF(C1702=4,GOOGLETRANSLATE(A1702, ""en"",""fil""), """")"),"")</f>
        <v/>
      </c>
      <c r="C1702" s="2">
        <v>2.0</v>
      </c>
      <c r="D1702" s="1" t="s">
        <v>3098</v>
      </c>
      <c r="E1702" s="2">
        <v>1.0</v>
      </c>
      <c r="F1702" s="2">
        <v>1.0</v>
      </c>
      <c r="G1702" s="9"/>
    </row>
    <row r="1703">
      <c r="A1703" s="1" t="s">
        <v>3099</v>
      </c>
      <c r="B1703" s="7" t="str">
        <f>IFERROR(__xludf.DUMMYFUNCTION("IF(C1703=4,GOOGLETRANSLATE(A1703, ""en"",""fil""), """")"),"")</f>
        <v/>
      </c>
      <c r="C1703" s="2">
        <v>2.0</v>
      </c>
      <c r="D1703" s="1" t="s">
        <v>3099</v>
      </c>
      <c r="E1703" s="2">
        <v>1.0</v>
      </c>
      <c r="F1703" s="2">
        <v>1.0</v>
      </c>
      <c r="G1703" s="9"/>
    </row>
    <row r="1704">
      <c r="A1704" s="1" t="s">
        <v>3100</v>
      </c>
      <c r="B1704" s="7" t="str">
        <f>IFERROR(__xludf.DUMMYFUNCTION("IF(C1704=4,GOOGLETRANSLATE(A1704, ""en"",""fil""), """")"),"")</f>
        <v/>
      </c>
      <c r="C1704" s="2">
        <v>2.0</v>
      </c>
      <c r="D1704" s="1" t="s">
        <v>3100</v>
      </c>
      <c r="E1704" s="2">
        <v>1.0</v>
      </c>
      <c r="F1704" s="2">
        <v>1.0</v>
      </c>
      <c r="G1704" s="9"/>
    </row>
    <row r="1705">
      <c r="A1705" s="1" t="s">
        <v>3101</v>
      </c>
      <c r="B1705" s="7" t="str">
        <f>IFERROR(__xludf.DUMMYFUNCTION("IF(C1705=4,GOOGLETRANSLATE(A1705, ""en"",""fil""), """")"),"")</f>
        <v/>
      </c>
      <c r="C1705" s="2">
        <v>2.0</v>
      </c>
      <c r="D1705" s="1" t="s">
        <v>3101</v>
      </c>
      <c r="E1705" s="2">
        <v>1.0</v>
      </c>
      <c r="F1705" s="2">
        <v>1.0</v>
      </c>
      <c r="G1705" s="9"/>
    </row>
    <row r="1706">
      <c r="A1706" s="1" t="s">
        <v>3102</v>
      </c>
      <c r="B1706" s="7" t="str">
        <f>IFERROR(__xludf.DUMMYFUNCTION("IF(C1706=4,GOOGLETRANSLATE(A1706, ""en"",""fil""), """")"),"")</f>
        <v/>
      </c>
      <c r="C1706" s="2">
        <v>2.0</v>
      </c>
      <c r="D1706" s="1" t="s">
        <v>3102</v>
      </c>
      <c r="E1706" s="2">
        <v>1.0</v>
      </c>
      <c r="F1706" s="2">
        <v>1.0</v>
      </c>
      <c r="G1706" s="9"/>
    </row>
    <row r="1707">
      <c r="A1707" s="1" t="s">
        <v>3103</v>
      </c>
      <c r="B1707" s="7" t="str">
        <f>IFERROR(__xludf.DUMMYFUNCTION("IF(C1707=4,GOOGLETRANSLATE(A1707, ""en"",""fil""), """")"),"")</f>
        <v/>
      </c>
      <c r="C1707" s="2">
        <v>2.0</v>
      </c>
      <c r="D1707" s="1" t="s">
        <v>3103</v>
      </c>
      <c r="E1707" s="2">
        <v>1.0</v>
      </c>
      <c r="F1707" s="2">
        <v>1.0</v>
      </c>
      <c r="G1707" s="9"/>
    </row>
    <row r="1708">
      <c r="A1708" s="1" t="s">
        <v>3104</v>
      </c>
      <c r="B1708" s="7" t="str">
        <f>IFERROR(__xludf.DUMMYFUNCTION("IF(C1708=4,GOOGLETRANSLATE(A1708, ""en"",""fil""), """")"),"")</f>
        <v/>
      </c>
      <c r="C1708" s="2">
        <v>2.0</v>
      </c>
      <c r="D1708" s="1" t="s">
        <v>3104</v>
      </c>
      <c r="E1708" s="2">
        <v>1.0</v>
      </c>
      <c r="F1708" s="2">
        <v>0.0</v>
      </c>
      <c r="G1708" s="9"/>
    </row>
    <row r="1709">
      <c r="A1709" s="1" t="s">
        <v>3105</v>
      </c>
      <c r="B1709" s="7" t="str">
        <f>IFERROR(__xludf.DUMMYFUNCTION("IF(C1709=4,GOOGLETRANSLATE(A1709, ""en"",""fil""), """")"),"")</f>
        <v/>
      </c>
      <c r="C1709" s="2">
        <v>2.0</v>
      </c>
      <c r="D1709" s="1" t="s">
        <v>3105</v>
      </c>
      <c r="E1709" s="2">
        <v>1.0</v>
      </c>
      <c r="F1709" s="2">
        <v>1.0</v>
      </c>
      <c r="G1709" s="9"/>
    </row>
    <row r="1710">
      <c r="A1710" s="1" t="s">
        <v>3106</v>
      </c>
      <c r="B1710" s="7" t="str">
        <f>IFERROR(__xludf.DUMMYFUNCTION("IF(C1710=4,GOOGLETRANSLATE(A1710, ""en"",""fil""), """")"),"")</f>
        <v/>
      </c>
      <c r="C1710" s="2">
        <v>2.0</v>
      </c>
      <c r="D1710" s="1" t="s">
        <v>3106</v>
      </c>
      <c r="E1710" s="2">
        <v>1.0</v>
      </c>
      <c r="F1710" s="2">
        <v>0.0</v>
      </c>
      <c r="G1710" s="9"/>
    </row>
    <row r="1711">
      <c r="A1711" s="1" t="s">
        <v>3107</v>
      </c>
      <c r="B1711" s="7" t="str">
        <f>IFERROR(__xludf.DUMMYFUNCTION("IF(C1711=4,GOOGLETRANSLATE(A1711, ""en"",""fil""), """")"),"")</f>
        <v/>
      </c>
      <c r="C1711" s="2">
        <v>2.0</v>
      </c>
      <c r="D1711" s="1" t="s">
        <v>3107</v>
      </c>
      <c r="E1711" s="2">
        <v>1.0</v>
      </c>
      <c r="F1711" s="2">
        <v>1.0</v>
      </c>
      <c r="G1711" s="9"/>
    </row>
    <row r="1712">
      <c r="A1712" s="1" t="s">
        <v>3108</v>
      </c>
      <c r="B1712" s="7" t="str">
        <f>IFERROR(__xludf.DUMMYFUNCTION("IF(C1712=4,GOOGLETRANSLATE(A1712, ""en"",""fil""), """")"),"")</f>
        <v/>
      </c>
      <c r="C1712" s="2">
        <v>2.0</v>
      </c>
      <c r="D1712" s="13" t="s">
        <v>3109</v>
      </c>
      <c r="E1712" s="2">
        <v>1.0</v>
      </c>
      <c r="F1712" s="2">
        <v>1.0</v>
      </c>
      <c r="G1712" s="9"/>
    </row>
    <row r="1713">
      <c r="A1713" s="1" t="s">
        <v>3110</v>
      </c>
      <c r="B1713" s="7" t="str">
        <f>IFERROR(__xludf.DUMMYFUNCTION("IF(C1713=4,GOOGLETRANSLATE(A1713, ""en"",""fil""), """")"),"")</f>
        <v/>
      </c>
      <c r="C1713" s="2">
        <v>2.0</v>
      </c>
      <c r="D1713" s="1" t="s">
        <v>3110</v>
      </c>
      <c r="E1713" s="2">
        <v>1.0</v>
      </c>
      <c r="F1713" s="2">
        <v>1.0</v>
      </c>
      <c r="G1713" s="9"/>
    </row>
    <row r="1714">
      <c r="A1714" s="1" t="s">
        <v>3111</v>
      </c>
      <c r="B1714" s="7" t="str">
        <f>IFERROR(__xludf.DUMMYFUNCTION("IF(C1714=4,GOOGLETRANSLATE(A1714, ""en"",""fil""), """")"),"")</f>
        <v/>
      </c>
      <c r="C1714" s="2">
        <v>2.0</v>
      </c>
      <c r="D1714" s="1" t="s">
        <v>3111</v>
      </c>
      <c r="E1714" s="2">
        <v>1.0</v>
      </c>
      <c r="F1714" s="2">
        <v>1.0</v>
      </c>
      <c r="G1714" s="9"/>
    </row>
    <row r="1715">
      <c r="A1715" s="1" t="s">
        <v>3112</v>
      </c>
      <c r="B1715" s="7" t="str">
        <f>IFERROR(__xludf.DUMMYFUNCTION("IF(C1715=4,GOOGLETRANSLATE(A1715, ""en"",""fil""), """")"),"")</f>
        <v/>
      </c>
      <c r="C1715" s="2">
        <v>2.0</v>
      </c>
      <c r="D1715" s="1" t="s">
        <v>3112</v>
      </c>
      <c r="E1715" s="2">
        <v>1.0</v>
      </c>
      <c r="F1715" s="2">
        <v>1.0</v>
      </c>
      <c r="G1715" s="9"/>
    </row>
    <row r="1716">
      <c r="A1716" s="1" t="s">
        <v>3113</v>
      </c>
      <c r="B1716" s="7" t="str">
        <f>IFERROR(__xludf.DUMMYFUNCTION("IF(C1716=4,GOOGLETRANSLATE(A1716, ""en"",""fil""), """")"),"")</f>
        <v/>
      </c>
      <c r="C1716" s="2">
        <v>2.0</v>
      </c>
      <c r="D1716" s="1" t="s">
        <v>3113</v>
      </c>
      <c r="E1716" s="2">
        <v>1.0</v>
      </c>
      <c r="F1716" s="2">
        <v>1.0</v>
      </c>
      <c r="G1716" s="9"/>
    </row>
    <row r="1717">
      <c r="A1717" s="1" t="s">
        <v>3114</v>
      </c>
      <c r="B1717" s="7" t="str">
        <f>IFERROR(__xludf.DUMMYFUNCTION("IF(C1717=4,GOOGLETRANSLATE(A1717, ""en"",""fil""), """")"),"")</f>
        <v/>
      </c>
      <c r="C1717" s="2">
        <v>2.0</v>
      </c>
      <c r="D1717" s="1" t="s">
        <v>3114</v>
      </c>
      <c r="E1717" s="2">
        <v>1.0</v>
      </c>
      <c r="F1717" s="2">
        <v>1.0</v>
      </c>
      <c r="G1717" s="9"/>
    </row>
    <row r="1718">
      <c r="A1718" s="1" t="s">
        <v>3115</v>
      </c>
      <c r="B1718" s="7" t="str">
        <f>IFERROR(__xludf.DUMMYFUNCTION("IF(C1718=4,GOOGLETRANSLATE(A1718, ""en"",""fil""), """")"),"")</f>
        <v/>
      </c>
      <c r="C1718" s="2">
        <v>2.0</v>
      </c>
      <c r="D1718" s="1" t="s">
        <v>3115</v>
      </c>
      <c r="E1718" s="2">
        <v>1.0</v>
      </c>
      <c r="F1718" s="2">
        <v>1.0</v>
      </c>
      <c r="G1718" s="9"/>
    </row>
    <row r="1719">
      <c r="A1719" s="1" t="s">
        <v>3116</v>
      </c>
      <c r="B1719" s="7" t="str">
        <f>IFERROR(__xludf.DUMMYFUNCTION("IF(C1719=4,GOOGLETRANSLATE(A1719, ""en"",""fil""), """")"),"")</f>
        <v/>
      </c>
      <c r="C1719" s="2">
        <v>2.0</v>
      </c>
      <c r="D1719" s="1" t="s">
        <v>3116</v>
      </c>
      <c r="E1719" s="2">
        <v>1.0</v>
      </c>
      <c r="F1719" s="2">
        <v>1.0</v>
      </c>
      <c r="G1719" s="9"/>
    </row>
    <row r="1720">
      <c r="A1720" s="1" t="s">
        <v>3117</v>
      </c>
      <c r="B1720" s="7" t="str">
        <f>IFERROR(__xludf.DUMMYFUNCTION("IF(C1720=4,GOOGLETRANSLATE(A1720, ""en"",""fil""), """")"),"")</f>
        <v/>
      </c>
      <c r="C1720" s="2">
        <v>2.0</v>
      </c>
      <c r="D1720" s="1" t="s">
        <v>3117</v>
      </c>
      <c r="E1720" s="2">
        <v>1.0</v>
      </c>
      <c r="F1720" s="2">
        <v>1.0</v>
      </c>
      <c r="G1720" s="9"/>
    </row>
    <row r="1721">
      <c r="A1721" s="1" t="s">
        <v>3118</v>
      </c>
      <c r="B1721" s="7" t="str">
        <f>IFERROR(__xludf.DUMMYFUNCTION("IF(C1721=4,GOOGLETRANSLATE(A1721, ""en"",""fil""), """")"),"")</f>
        <v/>
      </c>
      <c r="C1721" s="2">
        <v>2.0</v>
      </c>
      <c r="D1721" s="1" t="s">
        <v>3118</v>
      </c>
      <c r="E1721" s="2">
        <v>1.0</v>
      </c>
      <c r="F1721" s="2">
        <v>1.0</v>
      </c>
      <c r="G1721" s="9"/>
    </row>
    <row r="1722">
      <c r="A1722" s="1" t="s">
        <v>3119</v>
      </c>
      <c r="B1722" s="7" t="str">
        <f>IFERROR(__xludf.DUMMYFUNCTION("IF(C1722=4,GOOGLETRANSLATE(A1722, ""en"",""fil""), """")"),"")</f>
        <v/>
      </c>
      <c r="C1722" s="2">
        <v>2.0</v>
      </c>
      <c r="D1722" s="14" t="s">
        <v>3120</v>
      </c>
      <c r="E1722" s="2">
        <v>1.0</v>
      </c>
      <c r="F1722" s="2">
        <v>0.0</v>
      </c>
      <c r="G1722" s="9"/>
    </row>
    <row r="1723">
      <c r="A1723" s="1" t="s">
        <v>3121</v>
      </c>
      <c r="B1723" s="7" t="str">
        <f>IFERROR(__xludf.DUMMYFUNCTION("IF(C1723=4,GOOGLETRANSLATE(A1723, ""en"",""fil""), """")"),"")</f>
        <v/>
      </c>
      <c r="C1723" s="2">
        <v>2.0</v>
      </c>
      <c r="D1723" s="1" t="s">
        <v>3121</v>
      </c>
      <c r="E1723" s="2">
        <v>1.0</v>
      </c>
      <c r="F1723" s="2">
        <v>1.0</v>
      </c>
      <c r="G1723" s="9"/>
    </row>
    <row r="1724">
      <c r="A1724" s="1" t="s">
        <v>3122</v>
      </c>
      <c r="B1724" s="7" t="str">
        <f>IFERROR(__xludf.DUMMYFUNCTION("IF(C1724=4,GOOGLETRANSLATE(A1724, ""en"",""fil""), """")"),"")</f>
        <v/>
      </c>
      <c r="C1724" s="2">
        <v>2.0</v>
      </c>
      <c r="D1724" s="1" t="s">
        <v>3122</v>
      </c>
      <c r="E1724" s="2">
        <v>2.0</v>
      </c>
      <c r="F1724" s="2">
        <v>1.0</v>
      </c>
      <c r="G1724" s="9"/>
    </row>
    <row r="1725">
      <c r="A1725" s="1" t="s">
        <v>3123</v>
      </c>
      <c r="B1725" s="7" t="str">
        <f>IFERROR(__xludf.DUMMYFUNCTION("IF(C1725=4,GOOGLETRANSLATE(A1725, ""en"",""fil""), """")"),"")</f>
        <v/>
      </c>
      <c r="C1725" s="2">
        <v>2.0</v>
      </c>
      <c r="D1725" s="1" t="s">
        <v>3123</v>
      </c>
      <c r="E1725" s="2">
        <v>1.0</v>
      </c>
      <c r="F1725" s="2">
        <v>1.0</v>
      </c>
      <c r="G1725" s="9"/>
    </row>
    <row r="1726">
      <c r="A1726" s="1" t="s">
        <v>3124</v>
      </c>
      <c r="B1726" s="7" t="str">
        <f>IFERROR(__xludf.DUMMYFUNCTION("IF(C1726=4,GOOGLETRANSLATE(A1726, ""en"",""fil""), """")"),"")</f>
        <v/>
      </c>
      <c r="C1726" s="2">
        <v>2.0</v>
      </c>
      <c r="D1726" s="1" t="s">
        <v>3124</v>
      </c>
      <c r="E1726" s="2">
        <v>1.0</v>
      </c>
      <c r="F1726" s="2">
        <v>1.0</v>
      </c>
      <c r="G1726" s="9"/>
    </row>
    <row r="1727">
      <c r="A1727" s="1" t="s">
        <v>3125</v>
      </c>
      <c r="B1727" s="7" t="str">
        <f>IFERROR(__xludf.DUMMYFUNCTION("IF(C1727=4,GOOGLETRANSLATE(A1727, ""en"",""fil""), """")"),"")</f>
        <v/>
      </c>
      <c r="C1727" s="2">
        <v>2.0</v>
      </c>
      <c r="D1727" s="1" t="s">
        <v>3125</v>
      </c>
      <c r="E1727" s="2">
        <v>1.0</v>
      </c>
      <c r="F1727" s="2">
        <v>1.0</v>
      </c>
      <c r="G1727" s="9"/>
    </row>
    <row r="1728">
      <c r="A1728" s="1" t="s">
        <v>3126</v>
      </c>
      <c r="B1728" s="7" t="str">
        <f>IFERROR(__xludf.DUMMYFUNCTION("IF(C1728=4,GOOGLETRANSLATE(A1728, ""en"",""fil""), """")"),"")</f>
        <v/>
      </c>
      <c r="C1728" s="2">
        <v>2.0</v>
      </c>
      <c r="D1728" s="1" t="s">
        <v>3126</v>
      </c>
      <c r="E1728" s="2">
        <v>1.0</v>
      </c>
      <c r="F1728" s="2">
        <v>1.0</v>
      </c>
      <c r="G1728" s="9"/>
    </row>
    <row r="1729">
      <c r="A1729" s="1" t="s">
        <v>3127</v>
      </c>
      <c r="B1729" s="7" t="str">
        <f>IFERROR(__xludf.DUMMYFUNCTION("IF(C1729=4,GOOGLETRANSLATE(A1729, ""en"",""fil""), """")"),"")</f>
        <v/>
      </c>
      <c r="C1729" s="2">
        <v>2.0</v>
      </c>
      <c r="D1729" s="1" t="s">
        <v>3127</v>
      </c>
      <c r="E1729" s="2">
        <v>1.0</v>
      </c>
      <c r="F1729" s="2">
        <v>1.0</v>
      </c>
      <c r="G1729" s="9"/>
    </row>
    <row r="1730">
      <c r="A1730" s="1" t="s">
        <v>3128</v>
      </c>
      <c r="B1730" s="7" t="str">
        <f>IFERROR(__xludf.DUMMYFUNCTION("IF(C1730=4,GOOGLETRANSLATE(A1730, ""en"",""fil""), """")"),"")</f>
        <v/>
      </c>
      <c r="C1730" s="2">
        <v>2.0</v>
      </c>
      <c r="D1730" s="1" t="s">
        <v>3128</v>
      </c>
      <c r="E1730" s="2">
        <v>1.0</v>
      </c>
      <c r="F1730" s="2">
        <v>1.0</v>
      </c>
      <c r="G1730" s="9"/>
    </row>
    <row r="1731">
      <c r="A1731" s="1" t="s">
        <v>3129</v>
      </c>
      <c r="B1731" s="7" t="str">
        <f>IFERROR(__xludf.DUMMYFUNCTION("IF(C1731=4,GOOGLETRANSLATE(A1731, ""en"",""fil""), """")"),"")</f>
        <v/>
      </c>
      <c r="C1731" s="2">
        <v>2.0</v>
      </c>
      <c r="D1731" s="1" t="s">
        <v>3129</v>
      </c>
      <c r="E1731" s="2">
        <v>1.0</v>
      </c>
      <c r="F1731" s="2">
        <v>1.0</v>
      </c>
      <c r="G1731" s="9"/>
    </row>
    <row r="1732">
      <c r="A1732" s="1" t="s">
        <v>3130</v>
      </c>
      <c r="B1732" s="7" t="str">
        <f>IFERROR(__xludf.DUMMYFUNCTION("IF(C1732=4,GOOGLETRANSLATE(A1732, ""en"",""fil""), """")"),"")</f>
        <v/>
      </c>
      <c r="C1732" s="2">
        <v>2.0</v>
      </c>
      <c r="D1732" s="1" t="s">
        <v>3130</v>
      </c>
      <c r="E1732" s="2">
        <v>3.0</v>
      </c>
      <c r="F1732" s="2">
        <v>1.0</v>
      </c>
      <c r="G1732" s="9"/>
    </row>
    <row r="1733">
      <c r="A1733" s="1" t="s">
        <v>3131</v>
      </c>
      <c r="B1733" s="7" t="str">
        <f>IFERROR(__xludf.DUMMYFUNCTION("IF(C1733=4,GOOGLETRANSLATE(A1733, ""en"",""fil""), """")"),"")</f>
        <v/>
      </c>
      <c r="C1733" s="2">
        <v>2.0</v>
      </c>
      <c r="D1733" s="1" t="s">
        <v>3131</v>
      </c>
      <c r="E1733" s="2">
        <v>3.0</v>
      </c>
      <c r="F1733" s="2">
        <v>1.0</v>
      </c>
      <c r="G1733" s="9"/>
    </row>
    <row r="1734">
      <c r="A1734" s="1" t="s">
        <v>3132</v>
      </c>
      <c r="B1734" s="7" t="str">
        <f>IFERROR(__xludf.DUMMYFUNCTION("IF(C1734=4,GOOGLETRANSLATE(A1734, ""en"",""fil""), """")"),"")</f>
        <v/>
      </c>
      <c r="C1734" s="2">
        <v>2.0</v>
      </c>
      <c r="D1734" s="1" t="s">
        <v>3132</v>
      </c>
      <c r="E1734" s="2">
        <v>1.0</v>
      </c>
      <c r="F1734" s="2">
        <v>1.0</v>
      </c>
      <c r="G1734" s="9"/>
    </row>
    <row r="1735">
      <c r="A1735" s="1" t="s">
        <v>3133</v>
      </c>
      <c r="B1735" s="7" t="str">
        <f>IFERROR(__xludf.DUMMYFUNCTION("IF(C1735=4,GOOGLETRANSLATE(A1735, ""en"",""fil""), """")"),"")</f>
        <v/>
      </c>
      <c r="C1735" s="2">
        <v>2.0</v>
      </c>
      <c r="D1735" s="1" t="s">
        <v>3133</v>
      </c>
      <c r="E1735" s="2">
        <v>1.0</v>
      </c>
      <c r="F1735" s="2">
        <v>1.0</v>
      </c>
      <c r="G1735" s="9"/>
    </row>
    <row r="1736">
      <c r="A1736" s="1" t="s">
        <v>3134</v>
      </c>
      <c r="B1736" s="7" t="str">
        <f>IFERROR(__xludf.DUMMYFUNCTION("IF(C1736=4,GOOGLETRANSLATE(A1736, ""en"",""fil""), """")"),"")</f>
        <v/>
      </c>
      <c r="C1736" s="2">
        <v>2.0</v>
      </c>
      <c r="D1736" s="1" t="s">
        <v>3134</v>
      </c>
      <c r="E1736" s="2">
        <v>2.0</v>
      </c>
      <c r="F1736" s="2">
        <v>1.0</v>
      </c>
      <c r="G1736" s="9"/>
    </row>
    <row r="1737">
      <c r="A1737" s="1" t="s">
        <v>3135</v>
      </c>
      <c r="B1737" s="7" t="str">
        <f>IFERROR(__xludf.DUMMYFUNCTION("IF(C1737=4,GOOGLETRANSLATE(A1737, ""en"",""fil""), """")"),"")</f>
        <v/>
      </c>
      <c r="C1737" s="2">
        <v>2.0</v>
      </c>
      <c r="D1737" s="1" t="s">
        <v>3135</v>
      </c>
      <c r="E1737" s="2">
        <v>2.0</v>
      </c>
      <c r="F1737" s="2">
        <v>0.0</v>
      </c>
      <c r="G1737" s="9"/>
    </row>
    <row r="1738">
      <c r="A1738" s="1" t="s">
        <v>3136</v>
      </c>
      <c r="B1738" s="7" t="str">
        <f>IFERROR(__xludf.DUMMYFUNCTION("IF(C1738=4,GOOGLETRANSLATE(A1738, ""en"",""fil""), """")"),"")</f>
        <v/>
      </c>
      <c r="C1738" s="2">
        <v>2.0</v>
      </c>
      <c r="D1738" s="1" t="s">
        <v>3137</v>
      </c>
      <c r="E1738" s="2">
        <v>2.0</v>
      </c>
      <c r="F1738" s="2">
        <v>1.0</v>
      </c>
      <c r="G1738" s="9"/>
    </row>
    <row r="1739">
      <c r="A1739" s="1" t="s">
        <v>3138</v>
      </c>
      <c r="B1739" s="7" t="str">
        <f>IFERROR(__xludf.DUMMYFUNCTION("IF(C1739=4,GOOGLETRANSLATE(A1739, ""en"",""fil""), """")"),"")</f>
        <v/>
      </c>
      <c r="C1739" s="2">
        <v>2.0</v>
      </c>
      <c r="D1739" s="1" t="s">
        <v>3138</v>
      </c>
      <c r="E1739" s="2">
        <v>2.0</v>
      </c>
      <c r="F1739" s="2">
        <v>1.0</v>
      </c>
      <c r="G1739" s="9"/>
    </row>
    <row r="1740">
      <c r="A1740" s="1" t="s">
        <v>3139</v>
      </c>
      <c r="B1740" s="7" t="str">
        <f>IFERROR(__xludf.DUMMYFUNCTION("IF(C1740=4,GOOGLETRANSLATE(A1740, ""en"",""fil""), """")"),"")</f>
        <v/>
      </c>
      <c r="C1740" s="2">
        <v>2.0</v>
      </c>
      <c r="D1740" s="1" t="s">
        <v>3139</v>
      </c>
      <c r="E1740" s="2">
        <v>2.0</v>
      </c>
      <c r="F1740" s="2">
        <v>1.0</v>
      </c>
      <c r="G1740" s="9"/>
    </row>
    <row r="1741">
      <c r="A1741" s="1" t="s">
        <v>3140</v>
      </c>
      <c r="B1741" s="7" t="str">
        <f>IFERROR(__xludf.DUMMYFUNCTION("IF(C1741=4,GOOGLETRANSLATE(A1741, ""en"",""fil""), """")"),"")</f>
        <v/>
      </c>
      <c r="C1741" s="2">
        <v>2.0</v>
      </c>
      <c r="D1741" s="1" t="s">
        <v>3141</v>
      </c>
      <c r="E1741" s="2">
        <v>2.0</v>
      </c>
      <c r="F1741" s="2">
        <v>1.0</v>
      </c>
      <c r="G1741" s="9"/>
    </row>
    <row r="1742">
      <c r="A1742" s="1" t="s">
        <v>3142</v>
      </c>
      <c r="B1742" s="7" t="str">
        <f>IFERROR(__xludf.DUMMYFUNCTION("IF(C1742=4,GOOGLETRANSLATE(A1742, ""en"",""fil""), """")"),"")</f>
        <v/>
      </c>
      <c r="C1742" s="2">
        <v>2.0</v>
      </c>
      <c r="D1742" s="1" t="s">
        <v>3143</v>
      </c>
      <c r="E1742" s="2">
        <v>1.0</v>
      </c>
      <c r="F1742" s="2">
        <v>1.0</v>
      </c>
      <c r="G1742" s="9"/>
    </row>
    <row r="1743">
      <c r="A1743" s="1" t="s">
        <v>3144</v>
      </c>
      <c r="B1743" s="7" t="str">
        <f>IFERROR(__xludf.DUMMYFUNCTION("IF(C1743=4,GOOGLETRANSLATE(A1743, ""en"",""fil""), """")"),"")</f>
        <v/>
      </c>
      <c r="C1743" s="2">
        <v>2.0</v>
      </c>
      <c r="D1743" s="1" t="s">
        <v>3145</v>
      </c>
      <c r="E1743" s="2">
        <v>2.0</v>
      </c>
      <c r="G1743" s="9"/>
    </row>
    <row r="1744">
      <c r="A1744" s="1" t="s">
        <v>3146</v>
      </c>
      <c r="B1744" s="7" t="str">
        <f>IFERROR(__xludf.DUMMYFUNCTION("IF(C1744=4,GOOGLETRANSLATE(A1744, ""en"",""fil""), """")"),"")</f>
        <v/>
      </c>
      <c r="C1744" s="2">
        <v>2.0</v>
      </c>
      <c r="D1744" s="1" t="s">
        <v>3147</v>
      </c>
      <c r="E1744" s="2">
        <v>3.0</v>
      </c>
      <c r="F1744" s="2">
        <v>0.0</v>
      </c>
      <c r="G1744" s="9"/>
    </row>
    <row r="1745">
      <c r="A1745" s="1" t="s">
        <v>3148</v>
      </c>
      <c r="B1745" s="7" t="str">
        <f>IFERROR(__xludf.DUMMYFUNCTION("IF(C1745=4,GOOGLETRANSLATE(A1745, ""en"",""fil""), """")"),"")</f>
        <v/>
      </c>
      <c r="C1745" s="2">
        <v>2.0</v>
      </c>
      <c r="D1745" s="1" t="s">
        <v>3148</v>
      </c>
      <c r="E1745" s="2">
        <v>3.0</v>
      </c>
      <c r="F1745" s="2">
        <v>1.0</v>
      </c>
      <c r="G1745" s="9"/>
    </row>
    <row r="1746">
      <c r="A1746" s="1" t="s">
        <v>3149</v>
      </c>
      <c r="B1746" s="7" t="str">
        <f>IFERROR(__xludf.DUMMYFUNCTION("IF(C1746=4,GOOGLETRANSLATE(A1746, ""en"",""fil""), """")"),"")</f>
        <v/>
      </c>
      <c r="C1746" s="2">
        <v>2.0</v>
      </c>
      <c r="D1746" s="1" t="s">
        <v>3150</v>
      </c>
      <c r="E1746" s="2">
        <v>2.0</v>
      </c>
      <c r="F1746" s="2">
        <v>1.0</v>
      </c>
      <c r="G1746" s="9"/>
    </row>
    <row r="1747">
      <c r="A1747" s="1" t="s">
        <v>3151</v>
      </c>
      <c r="B1747" s="7" t="str">
        <f>IFERROR(__xludf.DUMMYFUNCTION("IF(C1747=4,GOOGLETRANSLATE(A1747, ""en"",""fil""), """")"),"")</f>
        <v/>
      </c>
      <c r="C1747" s="2">
        <v>2.0</v>
      </c>
      <c r="D1747" s="3" t="s">
        <v>3152</v>
      </c>
      <c r="E1747" s="2">
        <v>2.0</v>
      </c>
      <c r="F1747" s="2">
        <v>1.0</v>
      </c>
      <c r="G1747" s="9"/>
    </row>
    <row r="1748">
      <c r="A1748" s="1" t="s">
        <v>3153</v>
      </c>
      <c r="B1748" s="7" t="str">
        <f>IFERROR(__xludf.DUMMYFUNCTION("IF(C1748=4,GOOGLETRANSLATE(A1748, ""en"",""fil""), """")"),"")</f>
        <v/>
      </c>
      <c r="C1748" s="2">
        <v>2.0</v>
      </c>
      <c r="D1748" s="15" t="s">
        <v>3154</v>
      </c>
      <c r="E1748" s="2">
        <v>1.0</v>
      </c>
      <c r="F1748" s="2">
        <v>1.0</v>
      </c>
      <c r="G1748" s="9"/>
    </row>
    <row r="1749">
      <c r="A1749" s="1" t="s">
        <v>3155</v>
      </c>
      <c r="B1749" s="7" t="str">
        <f>IFERROR(__xludf.DUMMYFUNCTION("IF(C1749=4,GOOGLETRANSLATE(A1749, ""en"",""fil""), """")"),"")</f>
        <v/>
      </c>
      <c r="C1749" s="2">
        <v>2.0</v>
      </c>
      <c r="D1749" s="3" t="s">
        <v>3156</v>
      </c>
      <c r="E1749" s="2">
        <v>1.0</v>
      </c>
      <c r="F1749" s="2">
        <v>1.0</v>
      </c>
      <c r="G1749" s="9"/>
    </row>
    <row r="1750">
      <c r="A1750" s="1" t="s">
        <v>3157</v>
      </c>
      <c r="B1750" s="7" t="str">
        <f>IFERROR(__xludf.DUMMYFUNCTION("IF(C1750=4,GOOGLETRANSLATE(A1750, ""en"",""fil""), """")"),"")</f>
        <v/>
      </c>
      <c r="C1750" s="2">
        <v>2.0</v>
      </c>
      <c r="D1750" s="1" t="s">
        <v>3157</v>
      </c>
      <c r="E1750" s="16">
        <v>1.0</v>
      </c>
      <c r="F1750" s="2">
        <v>0.0</v>
      </c>
      <c r="G1750" s="9"/>
    </row>
    <row r="1751">
      <c r="A1751" s="1" t="s">
        <v>3158</v>
      </c>
      <c r="B1751" s="7" t="str">
        <f>IFERROR(__xludf.DUMMYFUNCTION("IF(C1751=4,GOOGLETRANSLATE(A1751, ""en"",""fil""), """")"),"")</f>
        <v/>
      </c>
      <c r="C1751" s="2">
        <v>2.0</v>
      </c>
      <c r="D1751" s="1" t="s">
        <v>3158</v>
      </c>
      <c r="E1751" s="2">
        <v>2.0</v>
      </c>
      <c r="F1751" s="2">
        <v>0.0</v>
      </c>
      <c r="G1751" s="9"/>
    </row>
    <row r="1752">
      <c r="A1752" s="1" t="s">
        <v>3159</v>
      </c>
      <c r="B1752" s="7" t="str">
        <f>IFERROR(__xludf.DUMMYFUNCTION("IF(C1752=4,GOOGLETRANSLATE(A1752, ""en"",""fil""), """")"),"")</f>
        <v/>
      </c>
      <c r="C1752" s="2">
        <v>2.0</v>
      </c>
      <c r="D1752" s="1" t="s">
        <v>3159</v>
      </c>
      <c r="E1752" s="2">
        <v>1.0</v>
      </c>
      <c r="F1752" s="2">
        <v>0.0</v>
      </c>
      <c r="G1752" s="9"/>
    </row>
    <row r="1753">
      <c r="A1753" s="1" t="s">
        <v>3160</v>
      </c>
      <c r="B1753" s="7" t="str">
        <f>IFERROR(__xludf.DUMMYFUNCTION("IF(C1753=4,GOOGLETRANSLATE(A1753, ""en"",""fil""), """")"),"")</f>
        <v/>
      </c>
      <c r="C1753" s="2">
        <v>2.0</v>
      </c>
      <c r="D1753" s="1" t="s">
        <v>3160</v>
      </c>
      <c r="E1753" s="2">
        <v>1.0</v>
      </c>
      <c r="F1753" s="2">
        <v>0.0</v>
      </c>
      <c r="G1753" s="9"/>
    </row>
    <row r="1754">
      <c r="A1754" s="11" t="s">
        <v>3161</v>
      </c>
      <c r="B1754" s="7" t="str">
        <f>IFERROR(__xludf.DUMMYFUNCTION("IF(C1754=4,GOOGLETRANSLATE(A1754, ""en"",""fil""), """")"),"")</f>
        <v/>
      </c>
      <c r="C1754" s="2">
        <v>2.0</v>
      </c>
      <c r="D1754" s="11" t="s">
        <v>3161</v>
      </c>
      <c r="E1754" s="2">
        <v>1.0</v>
      </c>
      <c r="F1754" s="2">
        <v>0.0</v>
      </c>
      <c r="G1754" s="9"/>
    </row>
    <row r="1755">
      <c r="A1755" s="1" t="s">
        <v>3162</v>
      </c>
      <c r="B1755" s="7" t="str">
        <f>IFERROR(__xludf.DUMMYFUNCTION("IF(C1755=4,GOOGLETRANSLATE(A1755, ""en"",""fil""), """")"),"")</f>
        <v/>
      </c>
      <c r="C1755" s="2">
        <v>2.0</v>
      </c>
      <c r="D1755" s="1" t="s">
        <v>3162</v>
      </c>
      <c r="E1755" s="2">
        <v>1.0</v>
      </c>
      <c r="F1755" s="2">
        <v>1.0</v>
      </c>
      <c r="G1755" s="9"/>
    </row>
    <row r="1756">
      <c r="A1756" s="1" t="s">
        <v>3163</v>
      </c>
      <c r="B1756" s="7" t="str">
        <f>IFERROR(__xludf.DUMMYFUNCTION("IF(C1756=4,GOOGLETRANSLATE(A1756, ""en"",""fil""), """")"),"")</f>
        <v/>
      </c>
      <c r="C1756" s="2">
        <v>2.0</v>
      </c>
      <c r="D1756" s="1" t="s">
        <v>3163</v>
      </c>
      <c r="E1756" s="2">
        <v>2.0</v>
      </c>
      <c r="G1756" s="9"/>
    </row>
    <row r="1757">
      <c r="A1757" s="1" t="s">
        <v>3164</v>
      </c>
      <c r="B1757" s="7" t="str">
        <f>IFERROR(__xludf.DUMMYFUNCTION("IF(C1757=4,GOOGLETRANSLATE(A1757, ""en"",""fil""), """")"),"")</f>
        <v/>
      </c>
      <c r="C1757" s="2">
        <v>2.0</v>
      </c>
      <c r="D1757" s="1" t="s">
        <v>3164</v>
      </c>
      <c r="E1757" s="2">
        <v>2.0</v>
      </c>
      <c r="F1757" s="2">
        <v>1.0</v>
      </c>
      <c r="G1757" s="9"/>
    </row>
    <row r="1758">
      <c r="A1758" s="1" t="s">
        <v>3165</v>
      </c>
      <c r="B1758" s="7" t="str">
        <f>IFERROR(__xludf.DUMMYFUNCTION("IF(C1758=4,GOOGLETRANSLATE(A1758, ""en"",""fil""), """")"),"")</f>
        <v/>
      </c>
      <c r="C1758" s="2">
        <v>2.0</v>
      </c>
      <c r="D1758" s="1" t="s">
        <v>3165</v>
      </c>
      <c r="E1758" s="2">
        <v>1.0</v>
      </c>
      <c r="F1758" s="2">
        <v>1.0</v>
      </c>
      <c r="G1758" s="9"/>
    </row>
    <row r="1759">
      <c r="A1759" s="1" t="s">
        <v>3166</v>
      </c>
      <c r="B1759" s="7" t="str">
        <f>IFERROR(__xludf.DUMMYFUNCTION("IF(C1759=4,GOOGLETRANSLATE(A1759, ""en"",""fil""), """")"),"")</f>
        <v/>
      </c>
      <c r="C1759" s="2">
        <v>2.0</v>
      </c>
      <c r="D1759" s="1" t="s">
        <v>3166</v>
      </c>
      <c r="E1759" s="2">
        <v>1.0</v>
      </c>
      <c r="F1759" s="2">
        <v>1.0</v>
      </c>
      <c r="G1759" s="9"/>
    </row>
    <row r="1760">
      <c r="A1760" s="1" t="s">
        <v>3167</v>
      </c>
      <c r="B1760" s="7" t="str">
        <f>IFERROR(__xludf.DUMMYFUNCTION("IF(C1760=4,GOOGLETRANSLATE(A1760, ""en"",""fil""), """")"),"")</f>
        <v/>
      </c>
      <c r="C1760" s="2">
        <v>2.0</v>
      </c>
      <c r="D1760" s="1" t="s">
        <v>3167</v>
      </c>
      <c r="E1760" s="2">
        <v>1.0</v>
      </c>
      <c r="F1760" s="2">
        <v>1.0</v>
      </c>
      <c r="G1760" s="9"/>
    </row>
    <row r="1761">
      <c r="A1761" s="1" t="s">
        <v>3168</v>
      </c>
      <c r="B1761" s="7" t="str">
        <f>IFERROR(__xludf.DUMMYFUNCTION("IF(C1761=4,GOOGLETRANSLATE(A1761, ""en"",""fil""), """")"),"")</f>
        <v/>
      </c>
      <c r="C1761" s="2">
        <v>2.0</v>
      </c>
      <c r="D1761" s="1" t="s">
        <v>3168</v>
      </c>
      <c r="E1761" s="2">
        <v>1.0</v>
      </c>
      <c r="G1761" s="9"/>
    </row>
    <row r="1762">
      <c r="A1762" s="1" t="s">
        <v>3169</v>
      </c>
      <c r="B1762" s="7" t="str">
        <f>IFERROR(__xludf.DUMMYFUNCTION("IF(C1762=4,GOOGLETRANSLATE(A1762, ""en"",""fil""), """")"),"")</f>
        <v/>
      </c>
      <c r="C1762" s="2">
        <v>2.0</v>
      </c>
      <c r="D1762" s="1" t="s">
        <v>3169</v>
      </c>
      <c r="E1762" s="2">
        <v>2.0</v>
      </c>
      <c r="F1762" s="2">
        <v>0.0</v>
      </c>
      <c r="G1762" s="9"/>
    </row>
    <row r="1763">
      <c r="A1763" s="1" t="s">
        <v>3170</v>
      </c>
      <c r="B1763" s="7" t="str">
        <f>IFERROR(__xludf.DUMMYFUNCTION("IF(C1763=4,GOOGLETRANSLATE(A1763, ""en"",""fil""), """")"),"")</f>
        <v/>
      </c>
      <c r="C1763" s="2">
        <v>2.0</v>
      </c>
      <c r="D1763" s="1" t="s">
        <v>3170</v>
      </c>
      <c r="E1763" s="2">
        <v>1.0</v>
      </c>
      <c r="F1763" s="2">
        <v>0.0</v>
      </c>
      <c r="G1763" s="9"/>
    </row>
    <row r="1764">
      <c r="A1764" s="1" t="s">
        <v>3171</v>
      </c>
      <c r="B1764" s="7" t="str">
        <f>IFERROR(__xludf.DUMMYFUNCTION("IF(C1764=4,GOOGLETRANSLATE(A1764, ""en"",""fil""), """")"),"")</f>
        <v/>
      </c>
      <c r="C1764" s="2">
        <v>2.0</v>
      </c>
      <c r="D1764" s="1" t="s">
        <v>3171</v>
      </c>
      <c r="E1764" s="2">
        <v>1.0</v>
      </c>
      <c r="F1764" s="2">
        <v>0.0</v>
      </c>
      <c r="G1764" s="9"/>
    </row>
    <row r="1765">
      <c r="A1765" s="1" t="s">
        <v>3172</v>
      </c>
      <c r="B1765" s="7" t="str">
        <f>IFERROR(__xludf.DUMMYFUNCTION("IF(C1765=4,GOOGLETRANSLATE(A1765, ""en"",""fil""), """")"),"")</f>
        <v/>
      </c>
      <c r="C1765" s="2">
        <v>2.0</v>
      </c>
      <c r="D1765" s="1" t="s">
        <v>3172</v>
      </c>
      <c r="E1765" s="2">
        <v>1.0</v>
      </c>
      <c r="G1765" s="9"/>
    </row>
    <row r="1766">
      <c r="A1766" s="1" t="s">
        <v>3173</v>
      </c>
      <c r="B1766" s="7" t="str">
        <f>IFERROR(__xludf.DUMMYFUNCTION("IF(C1766=4,GOOGLETRANSLATE(A1766, ""en"",""fil""), """")"),"")</f>
        <v/>
      </c>
      <c r="C1766" s="2">
        <v>2.0</v>
      </c>
      <c r="D1766" s="1" t="s">
        <v>3173</v>
      </c>
      <c r="E1766" s="2">
        <v>1.0</v>
      </c>
      <c r="F1766" s="2">
        <v>0.0</v>
      </c>
      <c r="G1766" s="9"/>
    </row>
    <row r="1767">
      <c r="A1767" s="1" t="s">
        <v>3174</v>
      </c>
      <c r="B1767" s="7" t="str">
        <f>IFERROR(__xludf.DUMMYFUNCTION("IF(C1767=4,GOOGLETRANSLATE(A1767, ""en"",""fil""), """")"),"")</f>
        <v/>
      </c>
      <c r="C1767" s="2">
        <v>2.0</v>
      </c>
      <c r="D1767" s="1" t="s">
        <v>3174</v>
      </c>
      <c r="E1767" s="2">
        <v>1.0</v>
      </c>
      <c r="F1767" s="2">
        <v>0.0</v>
      </c>
      <c r="G1767" s="9"/>
    </row>
    <row r="1768">
      <c r="A1768" s="1" t="s">
        <v>3175</v>
      </c>
      <c r="B1768" s="7" t="str">
        <f>IFERROR(__xludf.DUMMYFUNCTION("IF(C1768=4,GOOGLETRANSLATE(A1768, ""en"",""fil""), """")"),"")</f>
        <v/>
      </c>
      <c r="C1768" s="2">
        <v>2.0</v>
      </c>
      <c r="D1768" s="1" t="s">
        <v>3175</v>
      </c>
      <c r="E1768" s="2">
        <v>1.0</v>
      </c>
      <c r="G1768" s="9"/>
    </row>
    <row r="1769">
      <c r="A1769" s="1" t="s">
        <v>3176</v>
      </c>
      <c r="B1769" s="7" t="str">
        <f>IFERROR(__xludf.DUMMYFUNCTION("IF(C1769=4,GOOGLETRANSLATE(A1769, ""en"",""fil""), """")"),"")</f>
        <v/>
      </c>
      <c r="C1769" s="2">
        <v>2.0</v>
      </c>
      <c r="D1769" s="1" t="s">
        <v>3176</v>
      </c>
      <c r="E1769" s="2">
        <v>1.0</v>
      </c>
      <c r="F1769" s="2">
        <v>0.0</v>
      </c>
      <c r="G1769" s="9"/>
    </row>
    <row r="1770">
      <c r="A1770" s="1" t="s">
        <v>3177</v>
      </c>
      <c r="B1770" s="7" t="str">
        <f>IFERROR(__xludf.DUMMYFUNCTION("IF(C1770=4,GOOGLETRANSLATE(A1770, ""en"",""fil""), """")"),"")</f>
        <v/>
      </c>
      <c r="C1770" s="2">
        <v>2.0</v>
      </c>
      <c r="D1770" s="1" t="s">
        <v>3177</v>
      </c>
      <c r="E1770" s="2">
        <v>1.0</v>
      </c>
      <c r="G1770" s="9"/>
    </row>
    <row r="1771">
      <c r="A1771" s="1" t="s">
        <v>3178</v>
      </c>
      <c r="B1771" s="7" t="str">
        <f>IFERROR(__xludf.DUMMYFUNCTION("IF(C1771=4,GOOGLETRANSLATE(A1771, ""en"",""fil""), """")"),"")</f>
        <v/>
      </c>
      <c r="C1771" s="2">
        <v>2.0</v>
      </c>
      <c r="D1771" s="1" t="s">
        <v>3178</v>
      </c>
      <c r="E1771" s="2">
        <v>1.0</v>
      </c>
      <c r="G1771" s="9"/>
    </row>
    <row r="1772">
      <c r="A1772" s="1" t="s">
        <v>3179</v>
      </c>
      <c r="B1772" s="7" t="str">
        <f>IFERROR(__xludf.DUMMYFUNCTION("IF(C1772=4,GOOGLETRANSLATE(A1772, ""en"",""fil""), """")"),"")</f>
        <v/>
      </c>
      <c r="C1772" s="2">
        <v>2.0</v>
      </c>
      <c r="D1772" s="1" t="s">
        <v>3179</v>
      </c>
      <c r="E1772" s="2">
        <v>1.0</v>
      </c>
      <c r="F1772" s="2">
        <v>0.0</v>
      </c>
      <c r="G1772" s="9"/>
    </row>
    <row r="1773">
      <c r="A1773" s="1" t="s">
        <v>3180</v>
      </c>
      <c r="B1773" s="7" t="str">
        <f>IFERROR(__xludf.DUMMYFUNCTION("IF(C1773=4,GOOGLETRANSLATE(A1773, ""en"",""fil""), """")"),"")</f>
        <v/>
      </c>
      <c r="C1773" s="2">
        <v>2.0</v>
      </c>
      <c r="D1773" s="1" t="s">
        <v>3180</v>
      </c>
      <c r="E1773" s="2">
        <v>1.0</v>
      </c>
      <c r="F1773" s="2">
        <v>1.0</v>
      </c>
      <c r="G1773" s="9"/>
    </row>
    <row r="1774">
      <c r="A1774" s="1" t="s">
        <v>3181</v>
      </c>
      <c r="B1774" s="7" t="str">
        <f>IFERROR(__xludf.DUMMYFUNCTION("IF(C1774=4,GOOGLETRANSLATE(A1774, ""en"",""fil""), """")"),"")</f>
        <v/>
      </c>
      <c r="C1774" s="2">
        <v>2.0</v>
      </c>
      <c r="D1774" s="1" t="s">
        <v>3181</v>
      </c>
      <c r="E1774" s="2">
        <v>1.0</v>
      </c>
      <c r="F1774" s="2">
        <v>1.0</v>
      </c>
      <c r="G1774" s="9"/>
    </row>
    <row r="1775">
      <c r="A1775" s="1" t="s">
        <v>3182</v>
      </c>
      <c r="B1775" s="7" t="str">
        <f>IFERROR(__xludf.DUMMYFUNCTION("IF(C1775=4,GOOGLETRANSLATE(A1775, ""en"",""fil""), """")"),"")</f>
        <v/>
      </c>
      <c r="C1775" s="2">
        <v>2.0</v>
      </c>
      <c r="D1775" s="1" t="s">
        <v>3182</v>
      </c>
      <c r="E1775" s="2">
        <v>1.0</v>
      </c>
      <c r="F1775" s="2">
        <v>1.0</v>
      </c>
      <c r="G1775" s="9"/>
    </row>
    <row r="1776">
      <c r="A1776" s="1" t="s">
        <v>3183</v>
      </c>
      <c r="B1776" s="7" t="str">
        <f>IFERROR(__xludf.DUMMYFUNCTION("IF(C1776=4,GOOGLETRANSLATE(A1776, ""en"",""fil""), """")"),"")</f>
        <v/>
      </c>
      <c r="C1776" s="2">
        <v>2.0</v>
      </c>
      <c r="D1776" s="1" t="s">
        <v>3183</v>
      </c>
      <c r="E1776" s="2">
        <v>1.0</v>
      </c>
      <c r="F1776" s="2">
        <v>0.0</v>
      </c>
      <c r="G1776" s="9"/>
    </row>
    <row r="1777">
      <c r="A1777" s="1" t="s">
        <v>3184</v>
      </c>
      <c r="B1777" s="7" t="str">
        <f>IFERROR(__xludf.DUMMYFUNCTION("IF(C1777=4,GOOGLETRANSLATE(A1777, ""en"",""fil""), """")"),"")</f>
        <v/>
      </c>
      <c r="C1777" s="2">
        <v>2.0</v>
      </c>
      <c r="D1777" s="1" t="s">
        <v>3184</v>
      </c>
      <c r="E1777" s="2">
        <v>1.0</v>
      </c>
      <c r="F1777" s="2">
        <v>1.0</v>
      </c>
      <c r="G1777" s="9"/>
    </row>
    <row r="1778">
      <c r="A1778" s="1" t="s">
        <v>3185</v>
      </c>
      <c r="B1778" s="7" t="str">
        <f>IFERROR(__xludf.DUMMYFUNCTION("IF(C1778=4,GOOGLETRANSLATE(A1778, ""en"",""fil""), """")"),"")</f>
        <v/>
      </c>
      <c r="C1778" s="2">
        <v>2.0</v>
      </c>
      <c r="D1778" s="1" t="s">
        <v>3185</v>
      </c>
      <c r="E1778" s="2">
        <v>1.0</v>
      </c>
      <c r="F1778" s="2">
        <v>1.0</v>
      </c>
      <c r="G1778" s="9"/>
    </row>
    <row r="1779">
      <c r="A1779" s="1" t="s">
        <v>3186</v>
      </c>
      <c r="B1779" s="7" t="str">
        <f>IFERROR(__xludf.DUMMYFUNCTION("IF(C1779=4,GOOGLETRANSLATE(A1779, ""en"",""fil""), """")"),"")</f>
        <v/>
      </c>
      <c r="C1779" s="2">
        <v>2.0</v>
      </c>
      <c r="D1779" s="1" t="s">
        <v>3186</v>
      </c>
      <c r="E1779" s="2">
        <v>1.0</v>
      </c>
      <c r="F1779" s="2">
        <v>1.0</v>
      </c>
      <c r="G1779" s="9"/>
    </row>
    <row r="1780">
      <c r="A1780" s="1" t="s">
        <v>3187</v>
      </c>
      <c r="B1780" s="7" t="str">
        <f>IFERROR(__xludf.DUMMYFUNCTION("IF(C1780=4,GOOGLETRANSLATE(A1780, ""en"",""fil""), """")"),"")</f>
        <v/>
      </c>
      <c r="C1780" s="2">
        <v>2.0</v>
      </c>
      <c r="D1780" s="1" t="s">
        <v>3187</v>
      </c>
      <c r="E1780" s="2">
        <v>1.0</v>
      </c>
      <c r="F1780" s="2">
        <v>1.0</v>
      </c>
      <c r="G1780" s="9"/>
    </row>
    <row r="1781">
      <c r="A1781" s="1" t="s">
        <v>3188</v>
      </c>
      <c r="B1781" s="7" t="str">
        <f>IFERROR(__xludf.DUMMYFUNCTION("IF(C1781=4,GOOGLETRANSLATE(A1781, ""en"",""fil""), """")"),"")</f>
        <v/>
      </c>
      <c r="C1781" s="2">
        <v>2.0</v>
      </c>
      <c r="D1781" s="1" t="s">
        <v>3188</v>
      </c>
      <c r="E1781" s="2">
        <v>1.0</v>
      </c>
      <c r="F1781" s="2">
        <v>1.0</v>
      </c>
      <c r="G1781" s="9"/>
    </row>
    <row r="1782">
      <c r="A1782" s="1" t="s">
        <v>3189</v>
      </c>
      <c r="B1782" s="7" t="str">
        <f>IFERROR(__xludf.DUMMYFUNCTION("IF(C1782=4,GOOGLETRANSLATE(A1782, ""en"",""fil""), """")"),"")</f>
        <v/>
      </c>
      <c r="C1782" s="2">
        <v>2.0</v>
      </c>
      <c r="D1782" s="1" t="s">
        <v>3189</v>
      </c>
      <c r="E1782" s="2">
        <v>1.0</v>
      </c>
      <c r="F1782" s="2">
        <v>0.0</v>
      </c>
      <c r="G1782" s="9"/>
    </row>
    <row r="1783">
      <c r="A1783" s="1" t="s">
        <v>3190</v>
      </c>
      <c r="B1783" s="7" t="str">
        <f>IFERROR(__xludf.DUMMYFUNCTION("IF(C1783=4,GOOGLETRANSLATE(A1783, ""en"",""fil""), """")"),"")</f>
        <v/>
      </c>
      <c r="C1783" s="2">
        <v>2.0</v>
      </c>
      <c r="D1783" s="1" t="s">
        <v>3190</v>
      </c>
      <c r="E1783" s="2">
        <v>1.0</v>
      </c>
      <c r="F1783" s="2">
        <v>0.0</v>
      </c>
      <c r="G1783" s="9"/>
    </row>
    <row r="1784">
      <c r="A1784" s="1" t="s">
        <v>3191</v>
      </c>
      <c r="B1784" s="7" t="str">
        <f>IFERROR(__xludf.DUMMYFUNCTION("IF(C1784=4,GOOGLETRANSLATE(A1784, ""en"",""fil""), """")"),"")</f>
        <v/>
      </c>
      <c r="C1784" s="2">
        <v>2.0</v>
      </c>
      <c r="D1784" s="1" t="s">
        <v>3191</v>
      </c>
      <c r="E1784" s="2">
        <v>1.0</v>
      </c>
      <c r="G1784" s="9"/>
    </row>
    <row r="1785">
      <c r="A1785" s="1" t="s">
        <v>3192</v>
      </c>
      <c r="B1785" s="7" t="str">
        <f>IFERROR(__xludf.DUMMYFUNCTION("IF(C1785=4,GOOGLETRANSLATE(A1785, ""en"",""fil""), """")"),"")</f>
        <v/>
      </c>
      <c r="C1785" s="2">
        <v>2.0</v>
      </c>
      <c r="D1785" s="1" t="s">
        <v>3192</v>
      </c>
      <c r="E1785" s="2">
        <v>2.0</v>
      </c>
      <c r="G1785" s="9"/>
    </row>
    <row r="1786">
      <c r="A1786" s="1" t="s">
        <v>3193</v>
      </c>
      <c r="B1786" s="7" t="str">
        <f>IFERROR(__xludf.DUMMYFUNCTION("IF(C1786=4,GOOGLETRANSLATE(A1786, ""en"",""fil""), """")"),"")</f>
        <v/>
      </c>
      <c r="C1786" s="2">
        <v>2.0</v>
      </c>
      <c r="D1786" s="1" t="s">
        <v>3193</v>
      </c>
      <c r="E1786" s="2">
        <v>1.0</v>
      </c>
      <c r="G1786" s="9"/>
    </row>
    <row r="1787">
      <c r="A1787" s="1" t="s">
        <v>3194</v>
      </c>
      <c r="B1787" s="7" t="str">
        <f>IFERROR(__xludf.DUMMYFUNCTION("IF(C1787=4,GOOGLETRANSLATE(A1787, ""en"",""fil""), """")"),"")</f>
        <v/>
      </c>
      <c r="C1787" s="2">
        <v>2.0</v>
      </c>
      <c r="D1787" s="1" t="s">
        <v>3194</v>
      </c>
      <c r="E1787" s="2">
        <v>1.0</v>
      </c>
      <c r="G1787" s="9"/>
    </row>
    <row r="1788">
      <c r="A1788" s="1" t="s">
        <v>3195</v>
      </c>
      <c r="B1788" s="7" t="str">
        <f>IFERROR(__xludf.DUMMYFUNCTION("IF(C1788=4,GOOGLETRANSLATE(A1788, ""en"",""fil""), """")"),"")</f>
        <v/>
      </c>
      <c r="C1788" s="2">
        <v>2.0</v>
      </c>
      <c r="D1788" s="1" t="s">
        <v>3195</v>
      </c>
      <c r="E1788" s="2">
        <v>1.0</v>
      </c>
      <c r="F1788" s="2">
        <v>0.0</v>
      </c>
      <c r="G1788" s="9"/>
    </row>
    <row r="1789">
      <c r="A1789" s="1" t="s">
        <v>3196</v>
      </c>
      <c r="B1789" s="7" t="str">
        <f>IFERROR(__xludf.DUMMYFUNCTION("IF(C1789=4,GOOGLETRANSLATE(A1789, ""en"",""fil""), """")"),"")</f>
        <v/>
      </c>
      <c r="C1789" s="2">
        <v>2.0</v>
      </c>
      <c r="D1789" s="1" t="s">
        <v>3196</v>
      </c>
      <c r="E1789" s="2">
        <v>1.0</v>
      </c>
      <c r="G1789" s="9"/>
    </row>
    <row r="1790">
      <c r="A1790" s="1" t="s">
        <v>3197</v>
      </c>
      <c r="B1790" s="7" t="str">
        <f>IFERROR(__xludf.DUMMYFUNCTION("IF(C1790=4,GOOGLETRANSLATE(A1790, ""en"",""fil""), """")"),"")</f>
        <v/>
      </c>
      <c r="C1790" s="2">
        <v>2.0</v>
      </c>
      <c r="D1790" s="1" t="s">
        <v>3197</v>
      </c>
      <c r="E1790" s="2">
        <v>1.0</v>
      </c>
      <c r="F1790" s="2">
        <v>0.0</v>
      </c>
      <c r="G1790" s="9"/>
    </row>
    <row r="1791">
      <c r="A1791" s="1" t="s">
        <v>3198</v>
      </c>
      <c r="B1791" s="7" t="str">
        <f>IFERROR(__xludf.DUMMYFUNCTION("IF(C1791=4,GOOGLETRANSLATE(A1791, ""en"",""fil""), """")"),"")</f>
        <v/>
      </c>
      <c r="C1791" s="2">
        <v>2.0</v>
      </c>
      <c r="D1791" s="1" t="s">
        <v>3198</v>
      </c>
      <c r="E1791" s="2">
        <v>1.0</v>
      </c>
      <c r="F1791" s="2">
        <v>0.0</v>
      </c>
      <c r="G1791" s="9"/>
    </row>
    <row r="1792">
      <c r="A1792" s="1" t="s">
        <v>3199</v>
      </c>
      <c r="B1792" s="7" t="str">
        <f>IFERROR(__xludf.DUMMYFUNCTION("IF(C1792=4,GOOGLETRANSLATE(A1792, ""en"",""fil""), """")"),"")</f>
        <v/>
      </c>
      <c r="C1792" s="2">
        <v>2.0</v>
      </c>
      <c r="D1792" s="1" t="s">
        <v>3199</v>
      </c>
      <c r="E1792" s="2">
        <v>1.0</v>
      </c>
      <c r="F1792" s="2">
        <v>0.0</v>
      </c>
      <c r="G1792" s="9"/>
    </row>
    <row r="1793">
      <c r="A1793" s="1" t="s">
        <v>3200</v>
      </c>
      <c r="B1793" s="7" t="str">
        <f>IFERROR(__xludf.DUMMYFUNCTION("IF(C1793=4,GOOGLETRANSLATE(A1793, ""en"",""fil""), """")"),"")</f>
        <v/>
      </c>
      <c r="C1793" s="2">
        <v>2.0</v>
      </c>
      <c r="D1793" s="14" t="s">
        <v>3200</v>
      </c>
      <c r="E1793" s="2">
        <v>1.0</v>
      </c>
      <c r="F1793" s="2">
        <v>0.0</v>
      </c>
      <c r="G1793" s="9"/>
    </row>
    <row r="1794">
      <c r="A1794" s="1" t="s">
        <v>3201</v>
      </c>
      <c r="B1794" s="7" t="str">
        <f>IFERROR(__xludf.DUMMYFUNCTION("IF(C1794=4,GOOGLETRANSLATE(A1794, ""en"",""fil""), """")"),"")</f>
        <v/>
      </c>
      <c r="C1794" s="2">
        <v>2.0</v>
      </c>
      <c r="D1794" s="1" t="s">
        <v>3201</v>
      </c>
      <c r="E1794" s="2">
        <v>1.0</v>
      </c>
      <c r="F1794" s="2">
        <v>0.0</v>
      </c>
      <c r="G1794" s="9"/>
    </row>
    <row r="1795">
      <c r="A1795" s="1" t="s">
        <v>3202</v>
      </c>
      <c r="B1795" s="7" t="str">
        <f>IFERROR(__xludf.DUMMYFUNCTION("IF(C1795=4,GOOGLETRANSLATE(A1795, ""en"",""fil""), """")"),"")</f>
        <v/>
      </c>
      <c r="C1795" s="2">
        <v>2.0</v>
      </c>
      <c r="D1795" s="1" t="s">
        <v>3202</v>
      </c>
      <c r="E1795" s="2">
        <v>3.0</v>
      </c>
      <c r="F1795" s="2">
        <v>0.0</v>
      </c>
      <c r="G1795" s="9"/>
    </row>
    <row r="1796">
      <c r="A1796" s="1" t="s">
        <v>3203</v>
      </c>
      <c r="B1796" s="7" t="str">
        <f>IFERROR(__xludf.DUMMYFUNCTION("IF(C1796=4,GOOGLETRANSLATE(A1796, ""en"",""fil""), """")"),"")</f>
        <v/>
      </c>
      <c r="C1796" s="2">
        <v>2.0</v>
      </c>
      <c r="D1796" s="1" t="s">
        <v>3203</v>
      </c>
      <c r="E1796" s="2">
        <v>1.0</v>
      </c>
      <c r="F1796" s="2">
        <v>0.0</v>
      </c>
      <c r="G1796" s="9"/>
    </row>
    <row r="1797">
      <c r="A1797" s="1" t="s">
        <v>3204</v>
      </c>
      <c r="B1797" s="7" t="str">
        <f>IFERROR(__xludf.DUMMYFUNCTION("IF(C1797=4,GOOGLETRANSLATE(A1797, ""en"",""fil""), """")"),"")</f>
        <v/>
      </c>
      <c r="C1797" s="2">
        <v>2.0</v>
      </c>
      <c r="D1797" s="1" t="s">
        <v>3204</v>
      </c>
      <c r="E1797" s="2">
        <v>1.0</v>
      </c>
      <c r="F1797" s="2">
        <v>1.0</v>
      </c>
      <c r="G1797" s="9"/>
    </row>
    <row r="1798">
      <c r="A1798" s="1" t="s">
        <v>3205</v>
      </c>
      <c r="B1798" s="7" t="str">
        <f>IFERROR(__xludf.DUMMYFUNCTION("IF(C1798=4,GOOGLETRANSLATE(A1798, ""en"",""fil""), """")"),"")</f>
        <v/>
      </c>
      <c r="C1798" s="2">
        <v>2.0</v>
      </c>
      <c r="D1798" s="1" t="s">
        <v>3205</v>
      </c>
      <c r="E1798" s="2">
        <v>1.0</v>
      </c>
      <c r="F1798" s="2">
        <v>1.0</v>
      </c>
      <c r="G1798" s="9"/>
    </row>
    <row r="1799">
      <c r="A1799" s="1" t="s">
        <v>3206</v>
      </c>
      <c r="B1799" s="7" t="str">
        <f>IFERROR(__xludf.DUMMYFUNCTION("IF(C1799=4,GOOGLETRANSLATE(A1799, ""en"",""fil""), """")"),"")</f>
        <v/>
      </c>
      <c r="C1799" s="2">
        <v>2.0</v>
      </c>
      <c r="D1799" s="1" t="s">
        <v>3206</v>
      </c>
      <c r="E1799" s="2">
        <v>1.0</v>
      </c>
      <c r="F1799" s="2">
        <v>1.0</v>
      </c>
      <c r="G1799" s="9"/>
    </row>
    <row r="1800">
      <c r="A1800" s="1" t="s">
        <v>3207</v>
      </c>
      <c r="B1800" s="7" t="str">
        <f>IFERROR(__xludf.DUMMYFUNCTION("IF(C1800=4,GOOGLETRANSLATE(A1800, ""en"",""fil""), """")"),"")</f>
        <v/>
      </c>
      <c r="C1800" s="2">
        <v>2.0</v>
      </c>
      <c r="D1800" s="1" t="s">
        <v>3207</v>
      </c>
      <c r="E1800" s="2">
        <v>1.0</v>
      </c>
      <c r="G1800" s="9"/>
    </row>
    <row r="1801">
      <c r="A1801" s="1" t="s">
        <v>3208</v>
      </c>
      <c r="B1801" s="7" t="str">
        <f>IFERROR(__xludf.DUMMYFUNCTION("IF(C1801=4,GOOGLETRANSLATE(A1801, ""en"",""fil""), """")"),"")</f>
        <v/>
      </c>
      <c r="C1801" s="2">
        <v>2.0</v>
      </c>
      <c r="D1801" s="1" t="s">
        <v>3208</v>
      </c>
      <c r="E1801" s="2">
        <v>1.0</v>
      </c>
      <c r="G1801" s="9"/>
    </row>
    <row r="1802">
      <c r="A1802" s="1" t="s">
        <v>3209</v>
      </c>
      <c r="B1802" s="7" t="str">
        <f>IFERROR(__xludf.DUMMYFUNCTION("IF(C1802=4,GOOGLETRANSLATE(A1802, ""en"",""fil""), """")"),"")</f>
        <v/>
      </c>
      <c r="C1802" s="2">
        <v>2.0</v>
      </c>
      <c r="D1802" s="1" t="s">
        <v>3209</v>
      </c>
      <c r="E1802" s="2">
        <v>1.0</v>
      </c>
      <c r="G1802" s="9"/>
    </row>
    <row r="1803">
      <c r="A1803" s="1" t="s">
        <v>3210</v>
      </c>
      <c r="B1803" s="7" t="str">
        <f>IFERROR(__xludf.DUMMYFUNCTION("IF(C1803=4,GOOGLETRANSLATE(A1803, ""en"",""fil""), """")"),"")</f>
        <v/>
      </c>
      <c r="C1803" s="2">
        <v>2.0</v>
      </c>
      <c r="D1803" s="1" t="s">
        <v>3210</v>
      </c>
      <c r="E1803" s="2">
        <v>1.0</v>
      </c>
      <c r="G1803" s="9"/>
    </row>
    <row r="1804">
      <c r="A1804" s="1" t="s">
        <v>3211</v>
      </c>
      <c r="B1804" s="7" t="str">
        <f>IFERROR(__xludf.DUMMYFUNCTION("IF(C1804=4,GOOGLETRANSLATE(A1804, ""en"",""fil""), """")"),"")</f>
        <v/>
      </c>
      <c r="C1804" s="2">
        <v>2.0</v>
      </c>
      <c r="D1804" s="1" t="s">
        <v>3211</v>
      </c>
      <c r="E1804" s="2">
        <v>1.0</v>
      </c>
      <c r="F1804" s="2">
        <v>0.0</v>
      </c>
      <c r="G1804" s="9"/>
    </row>
    <row r="1805">
      <c r="A1805" s="1" t="s">
        <v>3212</v>
      </c>
      <c r="B1805" s="7" t="str">
        <f>IFERROR(__xludf.DUMMYFUNCTION("IF(C1805=4,GOOGLETRANSLATE(A1805, ""en"",""fil""), """")"),"")</f>
        <v/>
      </c>
      <c r="C1805" s="2">
        <v>2.0</v>
      </c>
      <c r="D1805" s="1" t="s">
        <v>3212</v>
      </c>
      <c r="E1805" s="2">
        <v>1.0</v>
      </c>
      <c r="G1805" s="9"/>
    </row>
    <row r="1806">
      <c r="A1806" s="1" t="s">
        <v>3213</v>
      </c>
      <c r="B1806" s="7" t="str">
        <f>IFERROR(__xludf.DUMMYFUNCTION("IF(C1806=4,GOOGLETRANSLATE(A1806, ""en"",""fil""), """")"),"")</f>
        <v/>
      </c>
      <c r="C1806" s="2">
        <v>2.0</v>
      </c>
      <c r="D1806" s="1" t="s">
        <v>3213</v>
      </c>
      <c r="E1806" s="2">
        <v>2.0</v>
      </c>
      <c r="F1806" s="2">
        <v>1.0</v>
      </c>
      <c r="G1806" s="9"/>
    </row>
    <row r="1807">
      <c r="A1807" s="1" t="s">
        <v>3214</v>
      </c>
      <c r="B1807" s="7" t="str">
        <f>IFERROR(__xludf.DUMMYFUNCTION("IF(C1807=4,GOOGLETRANSLATE(A1807, ""en"",""fil""), """")"),"")</f>
        <v/>
      </c>
      <c r="C1807" s="2">
        <v>2.0</v>
      </c>
      <c r="D1807" s="1" t="s">
        <v>3214</v>
      </c>
      <c r="E1807" s="2">
        <v>1.0</v>
      </c>
      <c r="F1807" s="2">
        <v>1.0</v>
      </c>
      <c r="G1807" s="9"/>
    </row>
    <row r="1808">
      <c r="A1808" s="1" t="s">
        <v>3215</v>
      </c>
      <c r="B1808" s="7" t="str">
        <f>IFERROR(__xludf.DUMMYFUNCTION("IF(C1808=4,GOOGLETRANSLATE(A1808, ""en"",""fil""), """")"),"")</f>
        <v/>
      </c>
      <c r="C1808" s="2">
        <v>2.0</v>
      </c>
      <c r="D1808" s="1" t="s">
        <v>3215</v>
      </c>
      <c r="E1808" s="2">
        <v>3.0</v>
      </c>
      <c r="F1808" s="2">
        <v>1.0</v>
      </c>
      <c r="G1808" s="9"/>
    </row>
    <row r="1809">
      <c r="A1809" s="1" t="s">
        <v>3216</v>
      </c>
      <c r="B1809" s="7" t="str">
        <f>IFERROR(__xludf.DUMMYFUNCTION("IF(C1809=4,GOOGLETRANSLATE(A1809, ""en"",""fil""), """")"),"")</f>
        <v/>
      </c>
      <c r="C1809" s="2">
        <v>2.0</v>
      </c>
      <c r="D1809" s="1" t="s">
        <v>3216</v>
      </c>
      <c r="E1809" s="2">
        <v>1.0</v>
      </c>
      <c r="F1809" s="2">
        <v>1.0</v>
      </c>
      <c r="G1809" s="9"/>
    </row>
    <row r="1810">
      <c r="A1810" s="1" t="s">
        <v>3217</v>
      </c>
      <c r="B1810" s="7" t="str">
        <f>IFERROR(__xludf.DUMMYFUNCTION("IF(C1810=4,GOOGLETRANSLATE(A1810, ""en"",""fil""), """")"),"")</f>
        <v/>
      </c>
      <c r="C1810" s="2">
        <v>2.0</v>
      </c>
      <c r="D1810" s="1" t="s">
        <v>3217</v>
      </c>
      <c r="E1810" s="2">
        <v>1.0</v>
      </c>
      <c r="F1810" s="2">
        <v>1.0</v>
      </c>
      <c r="G1810" s="9"/>
    </row>
    <row r="1811">
      <c r="A1811" s="1" t="s">
        <v>3218</v>
      </c>
      <c r="B1811" s="7" t="str">
        <f>IFERROR(__xludf.DUMMYFUNCTION("IF(C1811=4,GOOGLETRANSLATE(A1811, ""en"",""fil""), """")"),"")</f>
        <v/>
      </c>
      <c r="C1811" s="2">
        <v>2.0</v>
      </c>
      <c r="D1811" s="1" t="s">
        <v>3218</v>
      </c>
      <c r="E1811" s="2">
        <v>1.0</v>
      </c>
      <c r="F1811" s="2">
        <v>1.0</v>
      </c>
      <c r="G1811" s="9"/>
    </row>
    <row r="1812">
      <c r="A1812" s="1" t="s">
        <v>3219</v>
      </c>
      <c r="B1812" s="7" t="str">
        <f>IFERROR(__xludf.DUMMYFUNCTION("IF(C1812=4,GOOGLETRANSLATE(A1812, ""en"",""fil""), """")"),"")</f>
        <v/>
      </c>
      <c r="C1812" s="2">
        <v>2.0</v>
      </c>
      <c r="D1812" s="1" t="s">
        <v>3219</v>
      </c>
      <c r="E1812" s="2">
        <v>1.0</v>
      </c>
      <c r="G1812" s="9"/>
    </row>
    <row r="1813">
      <c r="A1813" s="1" t="s">
        <v>3220</v>
      </c>
      <c r="B1813" s="7" t="str">
        <f>IFERROR(__xludf.DUMMYFUNCTION("IF(C1813=4,GOOGLETRANSLATE(A1813, ""en"",""fil""), """")"),"")</f>
        <v/>
      </c>
      <c r="C1813" s="2">
        <v>2.0</v>
      </c>
      <c r="D1813" s="1" t="s">
        <v>3220</v>
      </c>
      <c r="E1813" s="2">
        <v>1.0</v>
      </c>
      <c r="F1813" s="2">
        <v>1.0</v>
      </c>
      <c r="G1813" s="9"/>
    </row>
    <row r="1814">
      <c r="A1814" s="1" t="s">
        <v>3221</v>
      </c>
      <c r="B1814" s="7" t="str">
        <f>IFERROR(__xludf.DUMMYFUNCTION("IF(C1814=4,GOOGLETRANSLATE(A1814, ""en"",""fil""), """")"),"")</f>
        <v/>
      </c>
      <c r="C1814" s="2">
        <v>2.0</v>
      </c>
      <c r="D1814" s="1" t="s">
        <v>3221</v>
      </c>
      <c r="E1814" s="2">
        <v>1.0</v>
      </c>
      <c r="G1814" s="9"/>
    </row>
    <row r="1815">
      <c r="A1815" s="1" t="s">
        <v>3222</v>
      </c>
      <c r="B1815" s="7" t="str">
        <f>IFERROR(__xludf.DUMMYFUNCTION("IF(C1815=4,GOOGLETRANSLATE(A1815, ""en"",""fil""), """")"),"")</f>
        <v/>
      </c>
      <c r="C1815" s="2">
        <v>2.0</v>
      </c>
      <c r="D1815" s="1" t="s">
        <v>3222</v>
      </c>
      <c r="E1815" s="2">
        <v>1.0</v>
      </c>
      <c r="F1815" s="2">
        <v>1.0</v>
      </c>
      <c r="G1815" s="9"/>
    </row>
    <row r="1816">
      <c r="A1816" s="1" t="s">
        <v>3223</v>
      </c>
      <c r="B1816" s="7" t="str">
        <f>IFERROR(__xludf.DUMMYFUNCTION("IF(C1816=4,GOOGLETRANSLATE(A1816, ""en"",""fil""), """")"),"")</f>
        <v/>
      </c>
      <c r="C1816" s="2">
        <v>2.0</v>
      </c>
      <c r="D1816" s="1" t="s">
        <v>3223</v>
      </c>
      <c r="E1816" s="2">
        <v>1.0</v>
      </c>
      <c r="F1816" s="2">
        <v>1.0</v>
      </c>
      <c r="G1816" s="9"/>
    </row>
    <row r="1817">
      <c r="A1817" s="1" t="s">
        <v>3224</v>
      </c>
      <c r="B1817" s="7" t="str">
        <f>IFERROR(__xludf.DUMMYFUNCTION("IF(C1817=4,GOOGLETRANSLATE(A1817, ""en"",""fil""), """")"),"")</f>
        <v/>
      </c>
      <c r="C1817" s="2">
        <v>2.0</v>
      </c>
      <c r="D1817" s="1" t="s">
        <v>3224</v>
      </c>
      <c r="E1817" s="2">
        <v>1.0</v>
      </c>
      <c r="F1817" s="2">
        <v>0.0</v>
      </c>
      <c r="G1817" s="9"/>
    </row>
    <row r="1818">
      <c r="A1818" s="1" t="s">
        <v>3225</v>
      </c>
      <c r="B1818" s="7" t="str">
        <f>IFERROR(__xludf.DUMMYFUNCTION("IF(C1818=4,GOOGLETRANSLATE(A1818, ""en"",""fil""), """")"),"")</f>
        <v/>
      </c>
      <c r="C1818" s="2">
        <v>2.0</v>
      </c>
      <c r="D1818" s="1" t="s">
        <v>3225</v>
      </c>
      <c r="E1818" s="2">
        <v>1.0</v>
      </c>
      <c r="F1818" s="2">
        <v>1.0</v>
      </c>
      <c r="G1818" s="9"/>
    </row>
    <row r="1819">
      <c r="A1819" s="1" t="s">
        <v>3226</v>
      </c>
      <c r="B1819" s="7" t="str">
        <f>IFERROR(__xludf.DUMMYFUNCTION("IF(C1819=4,GOOGLETRANSLATE(A1819, ""en"",""fil""), """")"),"")</f>
        <v/>
      </c>
      <c r="C1819" s="2">
        <v>2.0</v>
      </c>
      <c r="D1819" s="1" t="s">
        <v>3226</v>
      </c>
      <c r="E1819" s="2">
        <v>2.0</v>
      </c>
      <c r="F1819" s="2">
        <v>1.0</v>
      </c>
      <c r="G1819" s="9"/>
      <c r="I1819" s="17">
        <v>4.0</v>
      </c>
      <c r="J1819" s="6" t="s">
        <v>3227</v>
      </c>
      <c r="K1819" s="6" t="s">
        <v>3227</v>
      </c>
      <c r="L1819" s="6"/>
    </row>
    <row r="1820">
      <c r="A1820" s="1" t="s">
        <v>3228</v>
      </c>
      <c r="B1820" s="7" t="str">
        <f>IFERROR(__xludf.DUMMYFUNCTION("IF(C1820=4,GOOGLETRANSLATE(A1820, ""en"",""fil""), """")"),"")</f>
        <v/>
      </c>
      <c r="C1820" s="2">
        <v>2.0</v>
      </c>
      <c r="D1820" s="1" t="s">
        <v>3228</v>
      </c>
      <c r="E1820" s="2">
        <v>1.0</v>
      </c>
      <c r="F1820" s="2">
        <v>1.0</v>
      </c>
      <c r="G1820" s="9"/>
    </row>
    <row r="1821">
      <c r="A1821" s="1" t="s">
        <v>3229</v>
      </c>
      <c r="B1821" s="7" t="str">
        <f>IFERROR(__xludf.DUMMYFUNCTION("IF(C1821=4,GOOGLETRANSLATE(A1821, ""en"",""fil""), """")"),"")</f>
        <v/>
      </c>
      <c r="C1821" s="2">
        <v>2.0</v>
      </c>
      <c r="D1821" s="1" t="s">
        <v>3229</v>
      </c>
      <c r="E1821" s="2">
        <v>1.0</v>
      </c>
      <c r="F1821" s="2">
        <v>1.0</v>
      </c>
      <c r="G1821" s="9"/>
    </row>
    <row r="1822">
      <c r="A1822" s="1" t="s">
        <v>3230</v>
      </c>
      <c r="B1822" s="7" t="str">
        <f>IFERROR(__xludf.DUMMYFUNCTION("IF(C1822=4,GOOGLETRANSLATE(A1822, ""en"",""fil""), """")"),"")</f>
        <v/>
      </c>
      <c r="C1822" s="2">
        <v>2.0</v>
      </c>
      <c r="D1822" s="1" t="s">
        <v>3230</v>
      </c>
      <c r="E1822" s="2">
        <v>1.0</v>
      </c>
      <c r="F1822" s="2">
        <v>1.0</v>
      </c>
      <c r="G1822" s="9"/>
    </row>
    <row r="1823">
      <c r="A1823" s="1" t="s">
        <v>3231</v>
      </c>
      <c r="B1823" s="7" t="str">
        <f>IFERROR(__xludf.DUMMYFUNCTION("IF(C1823=4,GOOGLETRANSLATE(A1823, ""en"",""fil""), """")"),"")</f>
        <v/>
      </c>
      <c r="C1823" s="2">
        <v>2.0</v>
      </c>
      <c r="D1823" s="1" t="s">
        <v>3231</v>
      </c>
      <c r="E1823" s="2">
        <v>1.0</v>
      </c>
      <c r="F1823" s="2">
        <v>1.0</v>
      </c>
      <c r="G1823" s="9"/>
    </row>
    <row r="1824">
      <c r="A1824" s="1" t="s">
        <v>3232</v>
      </c>
      <c r="B1824" s="7" t="str">
        <f>IFERROR(__xludf.DUMMYFUNCTION("IF(C1824=4,GOOGLETRANSLATE(A1824, ""en"",""fil""), """")"),"")</f>
        <v/>
      </c>
      <c r="C1824" s="2">
        <v>2.0</v>
      </c>
      <c r="D1824" s="1" t="s">
        <v>3232</v>
      </c>
      <c r="E1824" s="2">
        <v>2.0</v>
      </c>
      <c r="F1824" s="2">
        <v>1.0</v>
      </c>
      <c r="G1824" s="9"/>
    </row>
    <row r="1825">
      <c r="A1825" s="1" t="s">
        <v>3233</v>
      </c>
      <c r="B1825" s="7" t="str">
        <f>IFERROR(__xludf.DUMMYFUNCTION("IF(C1825=4,GOOGLETRANSLATE(A1825, ""en"",""fil""), """")"),"")</f>
        <v/>
      </c>
      <c r="C1825" s="2">
        <v>2.0</v>
      </c>
      <c r="D1825" s="1" t="s">
        <v>3233</v>
      </c>
      <c r="E1825" s="2">
        <v>1.0</v>
      </c>
      <c r="F1825" s="2">
        <v>1.0</v>
      </c>
      <c r="G1825" s="9"/>
    </row>
    <row r="1826">
      <c r="A1826" s="1" t="s">
        <v>3234</v>
      </c>
      <c r="B1826" s="7" t="str">
        <f>IFERROR(__xludf.DUMMYFUNCTION("IF(C1826=4,GOOGLETRANSLATE(A1826, ""en"",""fil""), """")"),"")</f>
        <v/>
      </c>
      <c r="C1826" s="2">
        <v>2.0</v>
      </c>
      <c r="D1826" s="1" t="s">
        <v>3234</v>
      </c>
      <c r="E1826" s="2">
        <v>1.0</v>
      </c>
      <c r="F1826" s="2">
        <v>1.0</v>
      </c>
      <c r="G1826" s="9"/>
    </row>
    <row r="1827">
      <c r="A1827" s="1" t="s">
        <v>3235</v>
      </c>
      <c r="B1827" s="7" t="str">
        <f>IFERROR(__xludf.DUMMYFUNCTION("IF(C1827=4,GOOGLETRANSLATE(A1827, ""en"",""fil""), """")"),"")</f>
        <v/>
      </c>
      <c r="C1827" s="2">
        <v>2.0</v>
      </c>
      <c r="D1827" s="1" t="s">
        <v>3235</v>
      </c>
      <c r="E1827" s="2">
        <v>1.0</v>
      </c>
      <c r="F1827" s="2">
        <v>1.0</v>
      </c>
      <c r="G1827" s="9"/>
    </row>
    <row r="1828">
      <c r="A1828" s="1" t="s">
        <v>3236</v>
      </c>
      <c r="B1828" s="7" t="str">
        <f>IFERROR(__xludf.DUMMYFUNCTION("IF(C1828=4,GOOGLETRANSLATE(A1828, ""en"",""fil""), """")"),"")</f>
        <v/>
      </c>
      <c r="C1828" s="2">
        <v>2.0</v>
      </c>
      <c r="D1828" s="1" t="s">
        <v>3236</v>
      </c>
      <c r="E1828" s="2">
        <v>1.0</v>
      </c>
      <c r="F1828" s="2">
        <v>1.0</v>
      </c>
      <c r="G1828" s="9"/>
    </row>
    <row r="1829">
      <c r="A1829" s="1" t="s">
        <v>3237</v>
      </c>
      <c r="B1829" s="7" t="str">
        <f>IFERROR(__xludf.DUMMYFUNCTION("IF(C1829=4,GOOGLETRANSLATE(A1829, ""en"",""fil""), """")"),"")</f>
        <v/>
      </c>
      <c r="C1829" s="2">
        <v>2.0</v>
      </c>
      <c r="D1829" s="1" t="s">
        <v>3237</v>
      </c>
      <c r="E1829" s="2">
        <v>2.0</v>
      </c>
      <c r="F1829" s="2">
        <v>0.0</v>
      </c>
      <c r="G1829" s="9"/>
    </row>
    <row r="1830">
      <c r="A1830" s="1" t="s">
        <v>3238</v>
      </c>
      <c r="B1830" s="7" t="str">
        <f>IFERROR(__xludf.DUMMYFUNCTION("IF(C1830=4,GOOGLETRANSLATE(A1830, ""en"",""fil""), """")"),"")</f>
        <v/>
      </c>
      <c r="C1830" s="2">
        <v>2.0</v>
      </c>
      <c r="D1830" s="1" t="s">
        <v>3238</v>
      </c>
      <c r="E1830" s="2">
        <v>1.0</v>
      </c>
      <c r="F1830" s="2">
        <v>1.0</v>
      </c>
      <c r="G1830" s="9"/>
    </row>
    <row r="1831">
      <c r="A1831" s="1" t="s">
        <v>3239</v>
      </c>
      <c r="B1831" s="7" t="str">
        <f>IFERROR(__xludf.DUMMYFUNCTION("IF(C1831=4,GOOGLETRANSLATE(A1831, ""en"",""fil""), """")"),"")</f>
        <v/>
      </c>
      <c r="C1831" s="2">
        <v>2.0</v>
      </c>
      <c r="D1831" s="1" t="s">
        <v>3239</v>
      </c>
      <c r="E1831" s="2">
        <v>1.0</v>
      </c>
      <c r="F1831" s="2">
        <v>1.0</v>
      </c>
      <c r="G1831" s="9"/>
    </row>
    <row r="1832">
      <c r="A1832" s="1" t="s">
        <v>3240</v>
      </c>
      <c r="B1832" s="7" t="str">
        <f>IFERROR(__xludf.DUMMYFUNCTION("IF(C1832=4,GOOGLETRANSLATE(A1832, ""en"",""fil""), """")"),"")</f>
        <v/>
      </c>
      <c r="C1832" s="2">
        <v>2.0</v>
      </c>
      <c r="D1832" s="1" t="s">
        <v>3240</v>
      </c>
      <c r="E1832" s="2">
        <v>2.0</v>
      </c>
      <c r="F1832" s="2">
        <v>1.0</v>
      </c>
      <c r="G1832" s="9"/>
    </row>
    <row r="1833">
      <c r="A1833" s="1" t="s">
        <v>3241</v>
      </c>
      <c r="B1833" s="7" t="str">
        <f>IFERROR(__xludf.DUMMYFUNCTION("IF(C1833=4,GOOGLETRANSLATE(A1833, ""en"",""fil""), """")"),"")</f>
        <v/>
      </c>
      <c r="C1833" s="2">
        <v>2.0</v>
      </c>
      <c r="D1833" s="1" t="s">
        <v>3241</v>
      </c>
      <c r="E1833" s="2">
        <v>2.0</v>
      </c>
      <c r="F1833" s="2">
        <v>1.0</v>
      </c>
      <c r="G1833" s="9"/>
    </row>
    <row r="1834">
      <c r="A1834" s="1" t="s">
        <v>3242</v>
      </c>
      <c r="B1834" s="7" t="str">
        <f>IFERROR(__xludf.DUMMYFUNCTION("IF(C1834=4,GOOGLETRANSLATE(A1834, ""en"",""fil""), """")"),"")</f>
        <v/>
      </c>
      <c r="C1834" s="2">
        <v>2.0</v>
      </c>
      <c r="D1834" s="1" t="s">
        <v>3242</v>
      </c>
      <c r="E1834" s="2">
        <v>1.0</v>
      </c>
      <c r="F1834" s="2">
        <v>1.0</v>
      </c>
      <c r="G1834" s="9"/>
    </row>
    <row r="1835">
      <c r="A1835" s="1" t="s">
        <v>3243</v>
      </c>
      <c r="B1835" s="7" t="str">
        <f>IFERROR(__xludf.DUMMYFUNCTION("IF(C1835=4,GOOGLETRANSLATE(A1835, ""en"",""fil""), """")"),"")</f>
        <v/>
      </c>
      <c r="C1835" s="2">
        <v>2.0</v>
      </c>
      <c r="D1835" s="1" t="s">
        <v>3243</v>
      </c>
      <c r="E1835" s="2">
        <v>1.0</v>
      </c>
      <c r="F1835" s="2">
        <v>0.0</v>
      </c>
      <c r="G1835" s="9"/>
    </row>
    <row r="1836">
      <c r="A1836" s="1" t="s">
        <v>3244</v>
      </c>
      <c r="B1836" s="7" t="str">
        <f>IFERROR(__xludf.DUMMYFUNCTION("IF(C1836=4,GOOGLETRANSLATE(A1836, ""en"",""fil""), """")"),"")</f>
        <v/>
      </c>
      <c r="C1836" s="2">
        <v>2.0</v>
      </c>
      <c r="D1836" s="1" t="s">
        <v>3244</v>
      </c>
      <c r="E1836" s="2">
        <v>1.0</v>
      </c>
      <c r="F1836" s="2">
        <v>1.0</v>
      </c>
      <c r="G1836" s="9"/>
    </row>
    <row r="1837">
      <c r="A1837" s="1" t="s">
        <v>3245</v>
      </c>
      <c r="B1837" s="7" t="str">
        <f>IFERROR(__xludf.DUMMYFUNCTION("IF(C1837=4,GOOGLETRANSLATE(A1837, ""en"",""fil""), """")"),"")</f>
        <v/>
      </c>
      <c r="C1837" s="2">
        <v>2.0</v>
      </c>
      <c r="D1837" s="1" t="s">
        <v>3245</v>
      </c>
      <c r="E1837" s="2">
        <v>2.0</v>
      </c>
      <c r="F1837" s="2">
        <v>1.0</v>
      </c>
      <c r="G1837" s="9"/>
    </row>
    <row r="1838">
      <c r="A1838" s="1" t="s">
        <v>3246</v>
      </c>
      <c r="B1838" s="7" t="str">
        <f>IFERROR(__xludf.DUMMYFUNCTION("IF(C1838=4,GOOGLETRANSLATE(A1838, ""en"",""fil""), """")"),"")</f>
        <v/>
      </c>
      <c r="C1838" s="2">
        <v>2.0</v>
      </c>
      <c r="D1838" s="1" t="s">
        <v>3246</v>
      </c>
      <c r="E1838" s="2">
        <v>1.0</v>
      </c>
      <c r="F1838" s="2">
        <v>1.0</v>
      </c>
      <c r="G1838" s="9"/>
    </row>
    <row r="1839">
      <c r="A1839" s="1" t="s">
        <v>3247</v>
      </c>
      <c r="B1839" s="7" t="str">
        <f>IFERROR(__xludf.DUMMYFUNCTION("IF(C1839=4,GOOGLETRANSLATE(A1839, ""en"",""fil""), """")"),"")</f>
        <v/>
      </c>
      <c r="C1839" s="2">
        <v>2.0</v>
      </c>
      <c r="D1839" s="1" t="s">
        <v>3247</v>
      </c>
      <c r="E1839" s="2">
        <v>1.0</v>
      </c>
      <c r="F1839" s="2">
        <v>1.0</v>
      </c>
      <c r="G1839" s="9"/>
    </row>
    <row r="1840">
      <c r="A1840" s="1" t="s">
        <v>3248</v>
      </c>
      <c r="B1840" s="7" t="str">
        <f>IFERROR(__xludf.DUMMYFUNCTION("IF(C1840=4,GOOGLETRANSLATE(A1840, ""en"",""fil""), """")"),"")</f>
        <v/>
      </c>
      <c r="C1840" s="2">
        <v>2.0</v>
      </c>
      <c r="D1840" s="1" t="s">
        <v>3248</v>
      </c>
      <c r="E1840" s="2">
        <v>1.0</v>
      </c>
      <c r="F1840" s="2">
        <v>1.0</v>
      </c>
      <c r="G1840" s="9"/>
    </row>
    <row r="1841">
      <c r="A1841" s="1" t="s">
        <v>3249</v>
      </c>
      <c r="B1841" s="7" t="str">
        <f>IFERROR(__xludf.DUMMYFUNCTION("IF(C1841=4,GOOGLETRANSLATE(A1841, ""en"",""fil""), """")"),"")</f>
        <v/>
      </c>
      <c r="C1841" s="2">
        <v>2.0</v>
      </c>
      <c r="D1841" s="1" t="s">
        <v>3249</v>
      </c>
      <c r="E1841" s="2">
        <v>1.0</v>
      </c>
      <c r="F1841" s="2">
        <v>1.0</v>
      </c>
      <c r="G1841" s="9"/>
    </row>
    <row r="1842">
      <c r="A1842" s="1" t="s">
        <v>3250</v>
      </c>
      <c r="B1842" s="7" t="str">
        <f>IFERROR(__xludf.DUMMYFUNCTION("IF(C1842=4,GOOGLETRANSLATE(A1842, ""en"",""fil""), """")"),"")</f>
        <v/>
      </c>
      <c r="C1842" s="2">
        <v>2.0</v>
      </c>
      <c r="D1842" s="1" t="s">
        <v>3250</v>
      </c>
      <c r="E1842" s="2">
        <v>2.0</v>
      </c>
      <c r="F1842" s="2">
        <v>1.0</v>
      </c>
      <c r="G1842" s="9"/>
    </row>
    <row r="1843">
      <c r="A1843" s="1" t="s">
        <v>3251</v>
      </c>
      <c r="B1843" s="7" t="str">
        <f>IFERROR(__xludf.DUMMYFUNCTION("IF(C1843=4,GOOGLETRANSLATE(A1843, ""en"",""fil""), """")"),"")</f>
        <v/>
      </c>
      <c r="C1843" s="2">
        <v>2.0</v>
      </c>
      <c r="D1843" s="1" t="s">
        <v>3251</v>
      </c>
      <c r="E1843" s="2">
        <v>1.0</v>
      </c>
      <c r="F1843" s="2">
        <v>1.0</v>
      </c>
      <c r="G1843" s="9"/>
    </row>
    <row r="1844">
      <c r="A1844" s="1" t="s">
        <v>3252</v>
      </c>
      <c r="B1844" s="7" t="str">
        <f>IFERROR(__xludf.DUMMYFUNCTION("IF(C1844=4,GOOGLETRANSLATE(A1844, ""en"",""fil""), """")"),"")</f>
        <v/>
      </c>
      <c r="C1844" s="2">
        <v>2.0</v>
      </c>
      <c r="D1844" s="1" t="s">
        <v>3252</v>
      </c>
      <c r="E1844" s="2">
        <v>1.0</v>
      </c>
      <c r="F1844" s="2">
        <v>1.0</v>
      </c>
      <c r="G1844" s="9"/>
    </row>
    <row r="1845">
      <c r="A1845" s="1" t="s">
        <v>3253</v>
      </c>
      <c r="B1845" s="7" t="str">
        <f>IFERROR(__xludf.DUMMYFUNCTION("IF(C1845=4,GOOGLETRANSLATE(A1845, ""en"",""fil""), """")"),"")</f>
        <v/>
      </c>
      <c r="C1845" s="2">
        <v>2.0</v>
      </c>
      <c r="D1845" s="1" t="s">
        <v>3253</v>
      </c>
      <c r="E1845" s="2">
        <v>1.0</v>
      </c>
      <c r="F1845" s="2">
        <v>1.0</v>
      </c>
      <c r="G1845" s="9"/>
    </row>
    <row r="1846">
      <c r="A1846" s="1" t="s">
        <v>3254</v>
      </c>
      <c r="B1846" s="7" t="str">
        <f>IFERROR(__xludf.DUMMYFUNCTION("IF(C1846=4,GOOGLETRANSLATE(A1846, ""en"",""fil""), """")"),"")</f>
        <v/>
      </c>
      <c r="C1846" s="2">
        <v>2.0</v>
      </c>
      <c r="D1846" s="1" t="s">
        <v>3254</v>
      </c>
      <c r="E1846" s="2">
        <v>2.0</v>
      </c>
      <c r="F1846" s="2">
        <v>1.0</v>
      </c>
      <c r="G1846" s="9"/>
    </row>
    <row r="1847">
      <c r="A1847" s="1" t="s">
        <v>3255</v>
      </c>
      <c r="B1847" s="7" t="str">
        <f>IFERROR(__xludf.DUMMYFUNCTION("IF(C1847=4,GOOGLETRANSLATE(A1847, ""en"",""fil""), """")"),"")</f>
        <v/>
      </c>
      <c r="C1847" s="2">
        <v>2.0</v>
      </c>
      <c r="D1847" s="1" t="s">
        <v>3255</v>
      </c>
      <c r="E1847" s="2">
        <v>1.0</v>
      </c>
      <c r="F1847" s="2">
        <v>1.0</v>
      </c>
      <c r="G1847" s="9"/>
    </row>
    <row r="1848">
      <c r="A1848" s="1" t="s">
        <v>3256</v>
      </c>
      <c r="B1848" s="7" t="str">
        <f>IFERROR(__xludf.DUMMYFUNCTION("IF(C1848=4,GOOGLETRANSLATE(A1848, ""en"",""fil""), """")"),"")</f>
        <v/>
      </c>
      <c r="C1848" s="2">
        <v>2.0</v>
      </c>
      <c r="D1848" s="1" t="s">
        <v>3256</v>
      </c>
      <c r="E1848" s="2">
        <v>1.0</v>
      </c>
      <c r="F1848" s="2">
        <v>1.0</v>
      </c>
      <c r="G1848" s="9"/>
    </row>
    <row r="1849">
      <c r="A1849" s="1" t="s">
        <v>3257</v>
      </c>
      <c r="B1849" s="7" t="str">
        <f>IFERROR(__xludf.DUMMYFUNCTION("IF(C1849=4,GOOGLETRANSLATE(A1849, ""en"",""fil""), """")"),"")</f>
        <v/>
      </c>
      <c r="C1849" s="2">
        <v>2.0</v>
      </c>
      <c r="D1849" s="1" t="s">
        <v>3257</v>
      </c>
      <c r="E1849" s="2">
        <v>1.0</v>
      </c>
      <c r="F1849" s="2">
        <v>1.0</v>
      </c>
      <c r="G1849" s="9"/>
    </row>
    <row r="1850">
      <c r="A1850" s="1" t="s">
        <v>3258</v>
      </c>
      <c r="B1850" s="7" t="str">
        <f>IFERROR(__xludf.DUMMYFUNCTION("IF(C1850=4,GOOGLETRANSLATE(A1850, ""en"",""fil""), """")"),"")</f>
        <v/>
      </c>
      <c r="C1850" s="2">
        <v>2.0</v>
      </c>
      <c r="D1850" s="1" t="s">
        <v>3258</v>
      </c>
      <c r="E1850" s="2">
        <v>3.0</v>
      </c>
      <c r="F1850" s="2">
        <v>1.0</v>
      </c>
      <c r="G1850" s="9"/>
    </row>
    <row r="1851">
      <c r="A1851" s="1" t="s">
        <v>3259</v>
      </c>
      <c r="B1851" s="7" t="str">
        <f>IFERROR(__xludf.DUMMYFUNCTION("IF(C1851=4,GOOGLETRANSLATE(A1851, ""en"",""fil""), """")"),"")</f>
        <v/>
      </c>
      <c r="C1851" s="2">
        <v>2.0</v>
      </c>
      <c r="D1851" s="1" t="s">
        <v>3257</v>
      </c>
      <c r="E1851" s="2">
        <v>1.0</v>
      </c>
      <c r="F1851" s="2">
        <v>1.0</v>
      </c>
      <c r="G1851" s="9"/>
    </row>
    <row r="1852">
      <c r="A1852" s="1" t="s">
        <v>3260</v>
      </c>
      <c r="B1852" s="7" t="str">
        <f>IFERROR(__xludf.DUMMYFUNCTION("IF(C1852=4,GOOGLETRANSLATE(A1852, ""en"",""fil""), """")"),"")</f>
        <v/>
      </c>
      <c r="C1852" s="2">
        <v>2.0</v>
      </c>
      <c r="D1852" s="1" t="s">
        <v>3260</v>
      </c>
      <c r="E1852" s="2">
        <v>2.0</v>
      </c>
      <c r="F1852" s="2">
        <v>1.0</v>
      </c>
      <c r="G1852" s="9"/>
    </row>
    <row r="1853">
      <c r="A1853" s="1" t="s">
        <v>3261</v>
      </c>
      <c r="B1853" s="7" t="str">
        <f>IFERROR(__xludf.DUMMYFUNCTION("IF(C1853=4,GOOGLETRANSLATE(A1853, ""en"",""fil""), """")"),"")</f>
        <v/>
      </c>
      <c r="C1853" s="2">
        <v>2.0</v>
      </c>
      <c r="D1853" s="1" t="s">
        <v>3261</v>
      </c>
      <c r="E1853" s="2">
        <v>1.0</v>
      </c>
      <c r="F1853" s="2">
        <v>1.0</v>
      </c>
      <c r="G1853" s="9"/>
    </row>
    <row r="1854">
      <c r="A1854" s="1" t="s">
        <v>3262</v>
      </c>
      <c r="B1854" s="7" t="str">
        <f>IFERROR(__xludf.DUMMYFUNCTION("IF(C1854=4,GOOGLETRANSLATE(A1854, ""en"",""fil""), """")"),"")</f>
        <v/>
      </c>
      <c r="C1854" s="2">
        <v>2.0</v>
      </c>
      <c r="D1854" s="1" t="s">
        <v>3262</v>
      </c>
      <c r="E1854" s="2">
        <v>2.0</v>
      </c>
      <c r="F1854" s="2">
        <v>1.0</v>
      </c>
      <c r="G1854" s="9"/>
    </row>
    <row r="1855">
      <c r="A1855" s="1" t="s">
        <v>3263</v>
      </c>
      <c r="B1855" s="7" t="str">
        <f>IFERROR(__xludf.DUMMYFUNCTION("IF(C1855=4,GOOGLETRANSLATE(A1855, ""en"",""fil""), """")"),"")</f>
        <v/>
      </c>
      <c r="C1855" s="2">
        <v>2.0</v>
      </c>
      <c r="D1855" s="1" t="s">
        <v>3263</v>
      </c>
      <c r="E1855" s="2">
        <v>1.0</v>
      </c>
      <c r="F1855" s="2">
        <v>1.0</v>
      </c>
      <c r="G1855" s="9"/>
    </row>
    <row r="1856">
      <c r="A1856" s="1" t="s">
        <v>3264</v>
      </c>
      <c r="B1856" s="7" t="str">
        <f>IFERROR(__xludf.DUMMYFUNCTION("IF(C1856=4,GOOGLETRANSLATE(A1856, ""en"",""fil""), """")"),"")</f>
        <v/>
      </c>
      <c r="C1856" s="2">
        <v>2.0</v>
      </c>
      <c r="D1856" s="1" t="s">
        <v>3264</v>
      </c>
      <c r="E1856" s="2">
        <v>1.0</v>
      </c>
      <c r="G1856" s="9"/>
    </row>
    <row r="1857">
      <c r="A1857" s="1" t="s">
        <v>3265</v>
      </c>
      <c r="B1857" s="7" t="str">
        <f>IFERROR(__xludf.DUMMYFUNCTION("IF(C1857=4,GOOGLETRANSLATE(A1857, ""en"",""fil""), """")"),"")</f>
        <v/>
      </c>
      <c r="C1857" s="2">
        <v>2.0</v>
      </c>
      <c r="D1857" s="1" t="s">
        <v>3266</v>
      </c>
      <c r="E1857" s="2">
        <v>1.0</v>
      </c>
      <c r="F1857" s="2">
        <v>1.0</v>
      </c>
      <c r="G1857" s="9"/>
    </row>
    <row r="1858">
      <c r="A1858" s="1" t="s">
        <v>3267</v>
      </c>
      <c r="B1858" s="7" t="str">
        <f>IFERROR(__xludf.DUMMYFUNCTION("IF(C1858=4,GOOGLETRANSLATE(A1858, ""en"",""fil""), """")"),"")</f>
        <v/>
      </c>
      <c r="C1858" s="2">
        <v>2.0</v>
      </c>
      <c r="D1858" s="1" t="s">
        <v>3268</v>
      </c>
      <c r="E1858" s="2">
        <v>1.0</v>
      </c>
      <c r="F1858" s="2">
        <v>1.0</v>
      </c>
      <c r="G1858" s="9"/>
    </row>
    <row r="1859">
      <c r="A1859" s="1" t="s">
        <v>3269</v>
      </c>
      <c r="B1859" s="7" t="str">
        <f>IFERROR(__xludf.DUMMYFUNCTION("IF(C1859=4,GOOGLETRANSLATE(A1859, ""en"",""fil""), """")"),"")</f>
        <v/>
      </c>
      <c r="C1859" s="2">
        <v>2.0</v>
      </c>
      <c r="D1859" s="1" t="s">
        <v>3269</v>
      </c>
      <c r="E1859" s="2">
        <v>3.0</v>
      </c>
      <c r="F1859" s="2">
        <v>1.0</v>
      </c>
      <c r="G1859" s="9"/>
    </row>
    <row r="1860">
      <c r="A1860" s="1" t="s">
        <v>3270</v>
      </c>
      <c r="B1860" s="7" t="str">
        <f>IFERROR(__xludf.DUMMYFUNCTION("IF(C1860=4,GOOGLETRANSLATE(A1860, ""en"",""fil""), """")"),"")</f>
        <v/>
      </c>
      <c r="C1860" s="2">
        <v>2.0</v>
      </c>
      <c r="D1860" s="1" t="s">
        <v>3270</v>
      </c>
      <c r="E1860" s="2">
        <v>2.0</v>
      </c>
      <c r="F1860" s="2">
        <v>1.0</v>
      </c>
      <c r="G1860" s="9"/>
    </row>
    <row r="1861">
      <c r="A1861" s="1" t="s">
        <v>3271</v>
      </c>
      <c r="B1861" s="7" t="str">
        <f>IFERROR(__xludf.DUMMYFUNCTION("IF(C1861=4,GOOGLETRANSLATE(A1861, ""en"",""fil""), """")"),"")</f>
        <v/>
      </c>
      <c r="C1861" s="2">
        <v>2.0</v>
      </c>
      <c r="D1861" s="1" t="s">
        <v>3271</v>
      </c>
      <c r="E1861" s="2">
        <v>1.0</v>
      </c>
      <c r="F1861" s="2">
        <v>0.0</v>
      </c>
      <c r="G1861" s="9"/>
    </row>
    <row r="1862">
      <c r="A1862" s="1" t="s">
        <v>3272</v>
      </c>
      <c r="B1862" s="7" t="str">
        <f>IFERROR(__xludf.DUMMYFUNCTION("IF(C1862=4,GOOGLETRANSLATE(A1862, ""en"",""fil""), """")"),"")</f>
        <v/>
      </c>
      <c r="C1862" s="2">
        <v>2.0</v>
      </c>
      <c r="D1862" s="1" t="s">
        <v>3272</v>
      </c>
      <c r="E1862" s="2">
        <v>1.0</v>
      </c>
      <c r="F1862" s="2">
        <v>1.0</v>
      </c>
      <c r="G1862" s="9"/>
    </row>
    <row r="1863">
      <c r="A1863" s="1" t="s">
        <v>3273</v>
      </c>
      <c r="B1863" s="7" t="str">
        <f>IFERROR(__xludf.DUMMYFUNCTION("IF(C1863=4,GOOGLETRANSLATE(A1863, ""en"",""fil""), """")"),"")</f>
        <v/>
      </c>
      <c r="C1863" s="2">
        <v>2.0</v>
      </c>
      <c r="D1863" s="1" t="s">
        <v>3273</v>
      </c>
      <c r="E1863" s="2">
        <v>2.0</v>
      </c>
      <c r="F1863" s="2">
        <v>1.0</v>
      </c>
      <c r="G1863" s="9"/>
    </row>
    <row r="1864">
      <c r="A1864" s="1" t="s">
        <v>3274</v>
      </c>
      <c r="B1864" s="7" t="str">
        <f>IFERROR(__xludf.DUMMYFUNCTION("IF(C1864=4,GOOGLETRANSLATE(A1864, ""en"",""fil""), """")"),"")</f>
        <v/>
      </c>
      <c r="C1864" s="2">
        <v>2.0</v>
      </c>
      <c r="D1864" s="1" t="s">
        <v>3274</v>
      </c>
      <c r="E1864" s="2">
        <v>1.0</v>
      </c>
      <c r="F1864" s="2">
        <v>1.0</v>
      </c>
      <c r="G1864" s="9"/>
    </row>
    <row r="1865">
      <c r="A1865" s="1" t="s">
        <v>3275</v>
      </c>
      <c r="B1865" s="7" t="str">
        <f>IFERROR(__xludf.DUMMYFUNCTION("IF(C1865=4,GOOGLETRANSLATE(A1865, ""en"",""fil""), """")"),"")</f>
        <v/>
      </c>
      <c r="C1865" s="2">
        <v>2.0</v>
      </c>
      <c r="D1865" s="1" t="s">
        <v>3275</v>
      </c>
      <c r="E1865" s="2">
        <v>1.0</v>
      </c>
      <c r="F1865" s="2">
        <v>1.0</v>
      </c>
      <c r="G1865" s="9"/>
    </row>
    <row r="1866">
      <c r="A1866" s="1" t="s">
        <v>3276</v>
      </c>
      <c r="B1866" s="7" t="str">
        <f>IFERROR(__xludf.DUMMYFUNCTION("IF(C1866=4,GOOGLETRANSLATE(A1866, ""en"",""fil""), """")"),"")</f>
        <v/>
      </c>
      <c r="C1866" s="2">
        <v>2.0</v>
      </c>
      <c r="D1866" s="1" t="s">
        <v>3276</v>
      </c>
      <c r="E1866" s="2">
        <v>1.0</v>
      </c>
      <c r="F1866" s="2">
        <v>1.0</v>
      </c>
      <c r="G1866" s="9"/>
    </row>
    <row r="1867">
      <c r="A1867" s="1" t="s">
        <v>3277</v>
      </c>
      <c r="B1867" s="7" t="str">
        <f>IFERROR(__xludf.DUMMYFUNCTION("IF(C1867=4,GOOGLETRANSLATE(A1867, ""en"",""fil""), """")"),"")</f>
        <v/>
      </c>
      <c r="C1867" s="2">
        <v>2.0</v>
      </c>
      <c r="D1867" s="1" t="s">
        <v>3277</v>
      </c>
      <c r="E1867" s="2">
        <v>1.0</v>
      </c>
      <c r="F1867" s="2">
        <v>1.0</v>
      </c>
      <c r="G1867" s="9"/>
    </row>
    <row r="1868">
      <c r="A1868" s="1" t="s">
        <v>3278</v>
      </c>
      <c r="B1868" s="7" t="str">
        <f>IFERROR(__xludf.DUMMYFUNCTION("IF(C1868=4,GOOGLETRANSLATE(A1868, ""en"",""fil""), """")"),"")</f>
        <v/>
      </c>
      <c r="C1868" s="2">
        <v>2.0</v>
      </c>
      <c r="D1868" s="1" t="s">
        <v>3278</v>
      </c>
      <c r="E1868" s="2">
        <v>1.0</v>
      </c>
      <c r="G1868" s="9"/>
    </row>
    <row r="1869">
      <c r="A1869" s="1" t="s">
        <v>3279</v>
      </c>
      <c r="B1869" s="7" t="str">
        <f>IFERROR(__xludf.DUMMYFUNCTION("IF(C1869=4,GOOGLETRANSLATE(A1869, ""en"",""fil""), """")"),"")</f>
        <v/>
      </c>
      <c r="C1869" s="2">
        <v>2.0</v>
      </c>
      <c r="D1869" s="1" t="s">
        <v>3279</v>
      </c>
      <c r="E1869" s="2">
        <v>1.0</v>
      </c>
      <c r="F1869" s="2">
        <v>0.0</v>
      </c>
      <c r="G1869" s="9"/>
    </row>
    <row r="1870">
      <c r="A1870" s="1" t="s">
        <v>3280</v>
      </c>
      <c r="B1870" s="7" t="str">
        <f>IFERROR(__xludf.DUMMYFUNCTION("IF(C1870=4,GOOGLETRANSLATE(A1870, ""en"",""fil""), """")"),"")</f>
        <v/>
      </c>
      <c r="C1870" s="2">
        <v>2.0</v>
      </c>
      <c r="D1870" s="1" t="s">
        <v>3280</v>
      </c>
      <c r="E1870" s="2">
        <v>1.0</v>
      </c>
      <c r="F1870" s="2">
        <v>1.0</v>
      </c>
      <c r="G1870" s="9"/>
    </row>
    <row r="1871">
      <c r="A1871" s="1" t="s">
        <v>3281</v>
      </c>
      <c r="B1871" s="7" t="str">
        <f>IFERROR(__xludf.DUMMYFUNCTION("IF(C1871=4,GOOGLETRANSLATE(A1871, ""en"",""fil""), """")"),"")</f>
        <v/>
      </c>
      <c r="C1871" s="2">
        <v>2.0</v>
      </c>
      <c r="D1871" s="1" t="s">
        <v>3281</v>
      </c>
      <c r="E1871" s="2">
        <v>1.0</v>
      </c>
      <c r="F1871" s="2">
        <v>1.0</v>
      </c>
      <c r="G1871" s="9"/>
    </row>
    <row r="1872">
      <c r="A1872" s="1" t="s">
        <v>3282</v>
      </c>
      <c r="B1872" s="7" t="str">
        <f>IFERROR(__xludf.DUMMYFUNCTION("IF(C1872=4,GOOGLETRANSLATE(A1872, ""en"",""fil""), """")"),"")</f>
        <v/>
      </c>
      <c r="C1872" s="2">
        <v>2.0</v>
      </c>
      <c r="D1872" s="1" t="s">
        <v>3283</v>
      </c>
      <c r="E1872" s="2">
        <v>1.0</v>
      </c>
      <c r="F1872" s="2">
        <v>1.0</v>
      </c>
      <c r="G1872" s="9"/>
    </row>
    <row r="1873">
      <c r="A1873" s="1" t="s">
        <v>3284</v>
      </c>
      <c r="B1873" s="7" t="str">
        <f>IFERROR(__xludf.DUMMYFUNCTION("IF(C1873=4,GOOGLETRANSLATE(A1873, ""en"",""fil""), """")"),"")</f>
        <v/>
      </c>
      <c r="C1873" s="2">
        <v>2.0</v>
      </c>
      <c r="D1873" s="1" t="s">
        <v>3285</v>
      </c>
      <c r="E1873" s="2">
        <v>1.0</v>
      </c>
      <c r="G1873" s="9"/>
    </row>
    <row r="1874">
      <c r="A1874" s="1" t="s">
        <v>3285</v>
      </c>
      <c r="B1874" s="7" t="str">
        <f>IFERROR(__xludf.DUMMYFUNCTION("IF(C1874=4,GOOGLETRANSLATE(A1874, ""en"",""fil""), """")"),"")</f>
        <v/>
      </c>
      <c r="C1874" s="2">
        <v>2.0</v>
      </c>
      <c r="D1874" s="1" t="s">
        <v>3286</v>
      </c>
      <c r="E1874" s="2">
        <v>1.0</v>
      </c>
      <c r="F1874" s="2">
        <v>1.0</v>
      </c>
      <c r="G1874" s="9"/>
    </row>
    <row r="1875">
      <c r="A1875" s="1" t="s">
        <v>3286</v>
      </c>
      <c r="B1875" s="7" t="str">
        <f>IFERROR(__xludf.DUMMYFUNCTION("IF(C1875=4,GOOGLETRANSLATE(A1875, ""en"",""fil""), """")"),"")</f>
        <v/>
      </c>
      <c r="C1875" s="2">
        <v>2.0</v>
      </c>
      <c r="D1875" s="1" t="s">
        <v>3286</v>
      </c>
      <c r="E1875" s="2">
        <v>1.0</v>
      </c>
      <c r="F1875" s="2">
        <v>0.0</v>
      </c>
      <c r="G1875" s="9"/>
    </row>
    <row r="1876">
      <c r="A1876" s="1" t="s">
        <v>3287</v>
      </c>
      <c r="B1876" s="7" t="str">
        <f>IFERROR(__xludf.DUMMYFUNCTION("IF(C1876=4,GOOGLETRANSLATE(A1876, ""en"",""fil""), """")"),"")</f>
        <v/>
      </c>
      <c r="C1876" s="2">
        <v>2.0</v>
      </c>
      <c r="D1876" s="1" t="s">
        <v>3287</v>
      </c>
      <c r="E1876" s="2">
        <v>1.0</v>
      </c>
      <c r="F1876" s="2">
        <v>0.0</v>
      </c>
      <c r="G1876" s="9"/>
    </row>
    <row r="1877">
      <c r="A1877" s="1" t="s">
        <v>3288</v>
      </c>
      <c r="B1877" s="7" t="str">
        <f>IFERROR(__xludf.DUMMYFUNCTION("IF(C1877=4,GOOGLETRANSLATE(A1877, ""en"",""fil""), """")"),"")</f>
        <v/>
      </c>
      <c r="C1877" s="2">
        <v>2.0</v>
      </c>
      <c r="D1877" s="1" t="s">
        <v>3288</v>
      </c>
      <c r="E1877" s="2">
        <v>1.0</v>
      </c>
      <c r="F1877" s="2">
        <v>0.0</v>
      </c>
      <c r="G1877" s="9"/>
    </row>
    <row r="1878">
      <c r="A1878" s="1" t="s">
        <v>3289</v>
      </c>
      <c r="B1878" s="7" t="str">
        <f>IFERROR(__xludf.DUMMYFUNCTION("IF(C1878=4,GOOGLETRANSLATE(A1878, ""en"",""fil""), """")"),"")</f>
        <v/>
      </c>
      <c r="C1878" s="2">
        <v>2.0</v>
      </c>
      <c r="D1878" s="1" t="s">
        <v>3289</v>
      </c>
      <c r="E1878" s="2">
        <v>1.0</v>
      </c>
      <c r="F1878" s="2">
        <v>1.0</v>
      </c>
      <c r="G1878" s="9"/>
    </row>
    <row r="1879">
      <c r="A1879" s="1" t="s">
        <v>3290</v>
      </c>
      <c r="B1879" s="7" t="str">
        <f>IFERROR(__xludf.DUMMYFUNCTION("IF(C1879=4,GOOGLETRANSLATE(A1879, ""en"",""fil""), """")"),"")</f>
        <v/>
      </c>
      <c r="C1879" s="2">
        <v>2.0</v>
      </c>
      <c r="D1879" s="1" t="s">
        <v>3290</v>
      </c>
      <c r="E1879" s="2">
        <v>1.0</v>
      </c>
      <c r="G1879" s="9"/>
    </row>
    <row r="1880">
      <c r="A1880" s="1" t="s">
        <v>3291</v>
      </c>
      <c r="B1880" s="7" t="str">
        <f>IFERROR(__xludf.DUMMYFUNCTION("IF(C1880=4,GOOGLETRANSLATE(A1880, ""en"",""fil""), """")"),"")</f>
        <v/>
      </c>
      <c r="C1880" s="2">
        <v>2.0</v>
      </c>
      <c r="D1880" s="1" t="s">
        <v>3291</v>
      </c>
      <c r="E1880" s="2">
        <v>1.0</v>
      </c>
      <c r="F1880" s="2">
        <v>1.0</v>
      </c>
      <c r="G1880" s="9"/>
    </row>
    <row r="1881">
      <c r="A1881" s="1" t="s">
        <v>3292</v>
      </c>
      <c r="B1881" s="7" t="str">
        <f>IFERROR(__xludf.DUMMYFUNCTION("IF(C1881=4,GOOGLETRANSLATE(A1881, ""en"",""fil""), """")"),"")</f>
        <v/>
      </c>
      <c r="C1881" s="2">
        <v>2.0</v>
      </c>
      <c r="D1881" s="1" t="s">
        <v>3292</v>
      </c>
      <c r="E1881" s="2">
        <v>1.0</v>
      </c>
      <c r="F1881" s="2">
        <v>1.0</v>
      </c>
      <c r="G1881" s="9"/>
    </row>
    <row r="1882">
      <c r="A1882" s="1" t="s">
        <v>3293</v>
      </c>
      <c r="B1882" s="7" t="str">
        <f>IFERROR(__xludf.DUMMYFUNCTION("IF(C1882=4,GOOGLETRANSLATE(A1882, ""en"",""fil""), """")"),"")</f>
        <v/>
      </c>
      <c r="C1882" s="2">
        <v>2.0</v>
      </c>
      <c r="D1882" s="1" t="s">
        <v>3293</v>
      </c>
      <c r="E1882" s="2">
        <v>1.0</v>
      </c>
      <c r="F1882" s="2">
        <v>0.0</v>
      </c>
      <c r="G1882" s="9"/>
    </row>
    <row r="1883">
      <c r="A1883" s="1" t="s">
        <v>3294</v>
      </c>
      <c r="B1883" s="7" t="str">
        <f>IFERROR(__xludf.DUMMYFUNCTION("IF(C1883=4,GOOGLETRANSLATE(A1883, ""en"",""fil""), """")"),"")</f>
        <v/>
      </c>
      <c r="C1883" s="2">
        <v>2.0</v>
      </c>
      <c r="D1883" s="1" t="s">
        <v>3294</v>
      </c>
      <c r="E1883" s="2">
        <v>1.0</v>
      </c>
      <c r="F1883" s="2">
        <v>1.0</v>
      </c>
      <c r="G1883" s="9"/>
    </row>
    <row r="1884">
      <c r="A1884" s="1" t="s">
        <v>3295</v>
      </c>
      <c r="B1884" s="7" t="str">
        <f>IFERROR(__xludf.DUMMYFUNCTION("IF(C1884=4,GOOGLETRANSLATE(A1884, ""en"",""fil""), """")"),"")</f>
        <v/>
      </c>
      <c r="C1884" s="2">
        <v>2.0</v>
      </c>
      <c r="D1884" s="1" t="s">
        <v>3295</v>
      </c>
      <c r="E1884" s="2">
        <v>1.0</v>
      </c>
      <c r="F1884" s="2">
        <v>1.0</v>
      </c>
      <c r="G1884" s="9"/>
    </row>
    <row r="1885">
      <c r="A1885" s="1" t="s">
        <v>3296</v>
      </c>
      <c r="B1885" s="7" t="str">
        <f>IFERROR(__xludf.DUMMYFUNCTION("IF(C1885=4,GOOGLETRANSLATE(A1885, ""en"",""fil""), """")"),"")</f>
        <v/>
      </c>
      <c r="C1885" s="2">
        <v>2.0</v>
      </c>
      <c r="D1885" s="1" t="s">
        <v>3296</v>
      </c>
      <c r="E1885" s="2">
        <v>1.0</v>
      </c>
      <c r="F1885" s="2">
        <v>1.0</v>
      </c>
      <c r="G1885" s="9"/>
    </row>
    <row r="1886">
      <c r="A1886" s="1" t="s">
        <v>3297</v>
      </c>
      <c r="B1886" s="7" t="str">
        <f>IFERROR(__xludf.DUMMYFUNCTION("IF(C1886=4,GOOGLETRANSLATE(A1886, ""en"",""fil""), """")"),"")</f>
        <v/>
      </c>
      <c r="C1886" s="2">
        <v>2.0</v>
      </c>
      <c r="D1886" s="1" t="s">
        <v>3298</v>
      </c>
      <c r="E1886" s="2">
        <v>2.0</v>
      </c>
      <c r="F1886" s="2">
        <v>1.0</v>
      </c>
      <c r="G1886" s="9"/>
    </row>
    <row r="1887">
      <c r="A1887" s="1" t="s">
        <v>3299</v>
      </c>
      <c r="B1887" s="7" t="str">
        <f>IFERROR(__xludf.DUMMYFUNCTION("IF(C1887=4,GOOGLETRANSLATE(A1887, ""en"",""fil""), """")"),"")</f>
        <v/>
      </c>
      <c r="C1887" s="2">
        <v>2.0</v>
      </c>
      <c r="D1887" s="1" t="s">
        <v>3299</v>
      </c>
      <c r="E1887" s="2">
        <v>1.0</v>
      </c>
      <c r="G1887" s="9"/>
    </row>
    <row r="1888">
      <c r="A1888" s="1" t="s">
        <v>3300</v>
      </c>
      <c r="B1888" s="7" t="str">
        <f>IFERROR(__xludf.DUMMYFUNCTION("IF(C1888=4,GOOGLETRANSLATE(A1888, ""en"",""fil""), """")"),"")</f>
        <v/>
      </c>
      <c r="C1888" s="2">
        <v>2.0</v>
      </c>
      <c r="D1888" s="1" t="s">
        <v>3300</v>
      </c>
      <c r="E1888" s="2">
        <v>1.0</v>
      </c>
      <c r="F1888" s="2">
        <v>1.0</v>
      </c>
      <c r="G1888" s="9"/>
    </row>
    <row r="1889">
      <c r="A1889" s="1" t="s">
        <v>3301</v>
      </c>
      <c r="B1889" s="7" t="str">
        <f>IFERROR(__xludf.DUMMYFUNCTION("IF(C1889=4,GOOGLETRANSLATE(A1889, ""en"",""fil""), """")"),"")</f>
        <v/>
      </c>
      <c r="C1889" s="2">
        <v>2.0</v>
      </c>
      <c r="D1889" s="1" t="s">
        <v>3301</v>
      </c>
      <c r="E1889" s="2">
        <v>2.0</v>
      </c>
      <c r="F1889" s="2">
        <v>1.0</v>
      </c>
      <c r="G1889" s="9"/>
    </row>
    <row r="1890">
      <c r="A1890" s="1" t="s">
        <v>3302</v>
      </c>
      <c r="B1890" s="7" t="str">
        <f>IFERROR(__xludf.DUMMYFUNCTION("IF(C1890=4,GOOGLETRANSLATE(A1890, ""en"",""fil""), """")"),"")</f>
        <v/>
      </c>
      <c r="C1890" s="2">
        <v>2.0</v>
      </c>
      <c r="D1890" s="1" t="s">
        <v>3302</v>
      </c>
      <c r="E1890" s="2">
        <v>2.0</v>
      </c>
      <c r="F1890" s="2">
        <v>1.0</v>
      </c>
      <c r="G1890" s="9"/>
    </row>
    <row r="1891">
      <c r="A1891" s="1" t="s">
        <v>3303</v>
      </c>
      <c r="B1891" s="7" t="str">
        <f>IFERROR(__xludf.DUMMYFUNCTION("IF(C1891=4,GOOGLETRANSLATE(A1891, ""en"",""fil""), """")"),"")</f>
        <v/>
      </c>
      <c r="C1891" s="2">
        <v>2.0</v>
      </c>
      <c r="D1891" s="1" t="s">
        <v>3304</v>
      </c>
      <c r="E1891" s="2">
        <v>1.0</v>
      </c>
      <c r="F1891" s="2">
        <v>1.0</v>
      </c>
      <c r="G1891" s="9"/>
    </row>
    <row r="1892">
      <c r="A1892" s="1" t="s">
        <v>3305</v>
      </c>
      <c r="B1892" s="7" t="str">
        <f>IFERROR(__xludf.DUMMYFUNCTION("IF(C1892=4,GOOGLETRANSLATE(A1892, ""en"",""fil""), """")"),"")</f>
        <v/>
      </c>
      <c r="C1892" s="2">
        <v>2.0</v>
      </c>
      <c r="D1892" s="1" t="s">
        <v>3305</v>
      </c>
      <c r="E1892" s="2">
        <v>1.0</v>
      </c>
      <c r="G1892" s="9"/>
    </row>
    <row r="1893">
      <c r="A1893" s="1" t="s">
        <v>3306</v>
      </c>
      <c r="B1893" s="7" t="str">
        <f>IFERROR(__xludf.DUMMYFUNCTION("IF(C1893=4,GOOGLETRANSLATE(A1893, ""en"",""fil""), """")"),"")</f>
        <v/>
      </c>
      <c r="C1893" s="2">
        <v>2.0</v>
      </c>
      <c r="D1893" s="1" t="s">
        <v>3306</v>
      </c>
      <c r="E1893" s="2">
        <v>1.0</v>
      </c>
      <c r="F1893" s="2">
        <v>1.0</v>
      </c>
      <c r="G1893" s="9"/>
    </row>
    <row r="1894">
      <c r="A1894" s="1" t="s">
        <v>3307</v>
      </c>
      <c r="B1894" s="7" t="str">
        <f>IFERROR(__xludf.DUMMYFUNCTION("IF(C1894=4,GOOGLETRANSLATE(A1894, ""en"",""fil""), """")"),"")</f>
        <v/>
      </c>
      <c r="C1894" s="2">
        <v>2.0</v>
      </c>
      <c r="D1894" s="1" t="s">
        <v>3307</v>
      </c>
      <c r="E1894" s="2">
        <v>1.0</v>
      </c>
      <c r="F1894" s="2">
        <v>0.0</v>
      </c>
      <c r="G1894" s="9"/>
    </row>
    <row r="1895">
      <c r="A1895" s="1" t="s">
        <v>3308</v>
      </c>
      <c r="B1895" s="7" t="str">
        <f>IFERROR(__xludf.DUMMYFUNCTION("IF(C1895=4,GOOGLETRANSLATE(A1895, ""en"",""fil""), """")"),"")</f>
        <v/>
      </c>
      <c r="C1895" s="2">
        <v>2.0</v>
      </c>
      <c r="D1895" s="1" t="s">
        <v>3308</v>
      </c>
      <c r="E1895" s="2">
        <v>1.0</v>
      </c>
      <c r="F1895" s="2">
        <v>1.0</v>
      </c>
      <c r="G1895" s="9"/>
    </row>
    <row r="1896">
      <c r="A1896" s="1" t="s">
        <v>3309</v>
      </c>
      <c r="B1896" s="7" t="str">
        <f>IFERROR(__xludf.DUMMYFUNCTION("IF(C1896=4,GOOGLETRANSLATE(A1896, ""en"",""fil""), """")"),"")</f>
        <v/>
      </c>
      <c r="C1896" s="2">
        <v>2.0</v>
      </c>
      <c r="D1896" s="1" t="s">
        <v>3309</v>
      </c>
      <c r="E1896" s="2">
        <v>1.0</v>
      </c>
      <c r="F1896" s="2">
        <v>1.0</v>
      </c>
      <c r="G1896" s="9"/>
    </row>
    <row r="1897">
      <c r="A1897" s="1" t="s">
        <v>3310</v>
      </c>
      <c r="B1897" s="7" t="str">
        <f>IFERROR(__xludf.DUMMYFUNCTION("IF(C1897=4,GOOGLETRANSLATE(A1897, ""en"",""fil""), """")"),"")</f>
        <v/>
      </c>
      <c r="C1897" s="2">
        <v>2.0</v>
      </c>
      <c r="D1897" s="1" t="s">
        <v>3310</v>
      </c>
      <c r="E1897" s="2">
        <v>2.0</v>
      </c>
      <c r="G1897" s="9"/>
    </row>
    <row r="1898">
      <c r="A1898" s="1" t="s">
        <v>3311</v>
      </c>
      <c r="B1898" s="7" t="str">
        <f>IFERROR(__xludf.DUMMYFUNCTION("IF(C1898=4,GOOGLETRANSLATE(A1898, ""en"",""fil""), """")"),"")</f>
        <v/>
      </c>
      <c r="C1898" s="2">
        <v>2.0</v>
      </c>
      <c r="D1898" s="1" t="s">
        <v>3311</v>
      </c>
      <c r="E1898" s="2">
        <v>1.0</v>
      </c>
      <c r="F1898" s="2">
        <v>1.0</v>
      </c>
      <c r="G1898" s="9"/>
    </row>
    <row r="1899">
      <c r="A1899" s="1" t="s">
        <v>3312</v>
      </c>
      <c r="B1899" s="7" t="str">
        <f>IFERROR(__xludf.DUMMYFUNCTION("IF(C1899=4,GOOGLETRANSLATE(A1899, ""en"",""fil""), """")"),"")</f>
        <v/>
      </c>
      <c r="C1899" s="2">
        <v>2.0</v>
      </c>
      <c r="D1899" s="1" t="s">
        <v>3312</v>
      </c>
      <c r="E1899" s="2">
        <v>1.0</v>
      </c>
      <c r="F1899" s="2">
        <v>1.0</v>
      </c>
      <c r="G1899" s="9"/>
    </row>
    <row r="1900">
      <c r="A1900" s="1" t="s">
        <v>3313</v>
      </c>
      <c r="B1900" s="7" t="str">
        <f>IFERROR(__xludf.DUMMYFUNCTION("IF(C1900=4,GOOGLETRANSLATE(A1900, ""en"",""fil""), """")"),"")</f>
        <v/>
      </c>
      <c r="C1900" s="2">
        <v>2.0</v>
      </c>
      <c r="D1900" s="1" t="s">
        <v>3313</v>
      </c>
      <c r="E1900" s="2">
        <v>1.0</v>
      </c>
      <c r="F1900" s="2">
        <v>1.0</v>
      </c>
      <c r="G1900" s="9"/>
    </row>
    <row r="1901">
      <c r="A1901" s="1" t="s">
        <v>3314</v>
      </c>
      <c r="B1901" s="7" t="str">
        <f>IFERROR(__xludf.DUMMYFUNCTION("IF(C1901=4,GOOGLETRANSLATE(A1901, ""en"",""fil""), """")"),"")</f>
        <v/>
      </c>
      <c r="C1901" s="2">
        <v>2.0</v>
      </c>
      <c r="D1901" s="1" t="s">
        <v>3314</v>
      </c>
      <c r="E1901" s="2">
        <v>1.0</v>
      </c>
      <c r="F1901" s="2">
        <v>1.0</v>
      </c>
      <c r="G1901" s="9"/>
    </row>
    <row r="1902">
      <c r="A1902" s="1" t="s">
        <v>3315</v>
      </c>
      <c r="B1902" s="7" t="str">
        <f>IFERROR(__xludf.DUMMYFUNCTION("IF(C1902=4,GOOGLETRANSLATE(A1902, ""en"",""fil""), """")"),"")</f>
        <v/>
      </c>
      <c r="C1902" s="2">
        <v>2.0</v>
      </c>
      <c r="D1902" s="1" t="s">
        <v>3315</v>
      </c>
      <c r="E1902" s="2">
        <v>1.0</v>
      </c>
      <c r="F1902" s="2">
        <v>1.0</v>
      </c>
      <c r="G1902" s="9"/>
    </row>
    <row r="1903">
      <c r="A1903" s="1" t="s">
        <v>3316</v>
      </c>
      <c r="B1903" s="7" t="str">
        <f>IFERROR(__xludf.DUMMYFUNCTION("IF(C1903=4,GOOGLETRANSLATE(A1903, ""en"",""fil""), """")"),"")</f>
        <v/>
      </c>
      <c r="C1903" s="2">
        <v>2.0</v>
      </c>
      <c r="D1903" s="1" t="s">
        <v>3316</v>
      </c>
      <c r="E1903" s="2">
        <v>2.0</v>
      </c>
      <c r="F1903" s="2">
        <v>1.0</v>
      </c>
      <c r="G1903" s="9"/>
    </row>
    <row r="1904">
      <c r="A1904" s="1" t="s">
        <v>3317</v>
      </c>
      <c r="B1904" s="7" t="str">
        <f>IFERROR(__xludf.DUMMYFUNCTION("IF(C1904=4,GOOGLETRANSLATE(A1904, ""en"",""fil""), """")"),"")</f>
        <v/>
      </c>
      <c r="C1904" s="2">
        <v>2.0</v>
      </c>
      <c r="D1904" s="1" t="s">
        <v>3317</v>
      </c>
      <c r="E1904" s="2">
        <v>2.0</v>
      </c>
      <c r="F1904" s="2">
        <v>0.0</v>
      </c>
      <c r="G1904" s="9"/>
    </row>
    <row r="1905">
      <c r="A1905" s="1" t="s">
        <v>3318</v>
      </c>
      <c r="B1905" s="7" t="str">
        <f>IFERROR(__xludf.DUMMYFUNCTION("IF(C1905=4,GOOGLETRANSLATE(A1905, ""en"",""fil""), """")"),"")</f>
        <v/>
      </c>
      <c r="C1905" s="2">
        <v>2.0</v>
      </c>
      <c r="D1905" s="1" t="s">
        <v>3318</v>
      </c>
      <c r="E1905" s="2">
        <v>1.0</v>
      </c>
      <c r="F1905" s="2">
        <v>1.0</v>
      </c>
      <c r="G1905" s="9"/>
    </row>
    <row r="1906">
      <c r="A1906" s="1" t="s">
        <v>3319</v>
      </c>
      <c r="B1906" s="7" t="str">
        <f>IFERROR(__xludf.DUMMYFUNCTION("IF(C1906=4,GOOGLETRANSLATE(A1906, ""en"",""fil""), """")"),"")</f>
        <v/>
      </c>
      <c r="C1906" s="2">
        <v>2.0</v>
      </c>
      <c r="D1906" s="1" t="s">
        <v>3319</v>
      </c>
      <c r="E1906" s="2">
        <v>1.0</v>
      </c>
      <c r="F1906" s="2">
        <v>0.0</v>
      </c>
      <c r="G1906" s="9"/>
    </row>
    <row r="1907">
      <c r="A1907" s="1" t="s">
        <v>3320</v>
      </c>
      <c r="B1907" s="7" t="str">
        <f>IFERROR(__xludf.DUMMYFUNCTION("IF(C1907=4,GOOGLETRANSLATE(A1907, ""en"",""fil""), """")"),"")</f>
        <v/>
      </c>
      <c r="C1907" s="2">
        <v>2.0</v>
      </c>
      <c r="D1907" s="1" t="s">
        <v>3320</v>
      </c>
      <c r="E1907" s="2">
        <v>1.0</v>
      </c>
      <c r="F1907" s="2">
        <v>1.0</v>
      </c>
      <c r="G1907" s="9"/>
    </row>
    <row r="1908">
      <c r="A1908" s="1" t="s">
        <v>3321</v>
      </c>
      <c r="B1908" s="7" t="str">
        <f>IFERROR(__xludf.DUMMYFUNCTION("IF(C1908=4,GOOGLETRANSLATE(A1908, ""en"",""fil""), """")"),"")</f>
        <v/>
      </c>
      <c r="C1908" s="2">
        <v>2.0</v>
      </c>
      <c r="D1908" s="1" t="s">
        <v>3321</v>
      </c>
      <c r="E1908" s="2">
        <v>2.0</v>
      </c>
      <c r="F1908" s="2">
        <v>0.0</v>
      </c>
      <c r="G1908" s="9"/>
    </row>
    <row r="1909">
      <c r="A1909" s="1" t="s">
        <v>3322</v>
      </c>
      <c r="B1909" s="7" t="str">
        <f>IFERROR(__xludf.DUMMYFUNCTION("IF(C1909=4,GOOGLETRANSLATE(A1909, ""en"",""fil""), """")"),"")</f>
        <v/>
      </c>
      <c r="C1909" s="2">
        <v>2.0</v>
      </c>
      <c r="D1909" s="1" t="s">
        <v>3322</v>
      </c>
      <c r="E1909" s="2">
        <v>1.0</v>
      </c>
      <c r="F1909" s="2">
        <v>1.0</v>
      </c>
      <c r="G1909" s="9"/>
    </row>
    <row r="1910">
      <c r="A1910" s="1" t="s">
        <v>3323</v>
      </c>
      <c r="B1910" s="7" t="str">
        <f>IFERROR(__xludf.DUMMYFUNCTION("IF(C1910=4,GOOGLETRANSLATE(A1910, ""en"",""fil""), """")"),"")</f>
        <v/>
      </c>
      <c r="C1910" s="2">
        <v>2.0</v>
      </c>
      <c r="D1910" s="1" t="s">
        <v>3323</v>
      </c>
      <c r="E1910" s="2">
        <v>1.0</v>
      </c>
      <c r="F1910" s="2">
        <v>1.0</v>
      </c>
      <c r="G1910" s="9"/>
    </row>
    <row r="1911">
      <c r="A1911" s="1" t="s">
        <v>3324</v>
      </c>
      <c r="B1911" s="7" t="str">
        <f>IFERROR(__xludf.DUMMYFUNCTION("IF(C1911=4,GOOGLETRANSLATE(A1911, ""en"",""fil""), """")"),"")</f>
        <v/>
      </c>
      <c r="C1911" s="2">
        <v>2.0</v>
      </c>
      <c r="D1911" s="1" t="s">
        <v>3324</v>
      </c>
      <c r="E1911" s="2">
        <v>1.0</v>
      </c>
      <c r="F1911" s="2">
        <v>1.0</v>
      </c>
      <c r="G1911" s="9"/>
    </row>
    <row r="1912">
      <c r="A1912" s="1" t="s">
        <v>3325</v>
      </c>
      <c r="B1912" s="7" t="str">
        <f>IFERROR(__xludf.DUMMYFUNCTION("IF(C1912=4,GOOGLETRANSLATE(A1912, ""en"",""fil""), """")"),"")</f>
        <v/>
      </c>
      <c r="C1912" s="2">
        <v>2.0</v>
      </c>
      <c r="D1912" s="1" t="s">
        <v>3325</v>
      </c>
      <c r="E1912" s="2">
        <v>1.0</v>
      </c>
      <c r="F1912" s="2">
        <v>1.0</v>
      </c>
      <c r="G1912" s="9"/>
    </row>
    <row r="1913">
      <c r="A1913" s="1" t="s">
        <v>3326</v>
      </c>
      <c r="B1913" s="7" t="str">
        <f>IFERROR(__xludf.DUMMYFUNCTION("IF(C1913=4,GOOGLETRANSLATE(A1913, ""en"",""fil""), """")"),"")</f>
        <v/>
      </c>
      <c r="C1913" s="2">
        <v>2.0</v>
      </c>
      <c r="D1913" s="1" t="s">
        <v>3326</v>
      </c>
      <c r="E1913" s="2">
        <v>1.0</v>
      </c>
      <c r="F1913" s="2">
        <v>1.0</v>
      </c>
      <c r="G1913" s="9"/>
    </row>
    <row r="1914">
      <c r="A1914" s="1" t="s">
        <v>3327</v>
      </c>
      <c r="B1914" s="7" t="str">
        <f>IFERROR(__xludf.DUMMYFUNCTION("IF(C1914=4,GOOGLETRANSLATE(A1914, ""en"",""fil""), """")"),"")</f>
        <v/>
      </c>
      <c r="C1914" s="2">
        <v>2.0</v>
      </c>
      <c r="D1914" s="1" t="s">
        <v>3327</v>
      </c>
      <c r="E1914" s="2">
        <v>2.0</v>
      </c>
      <c r="F1914" s="2">
        <v>1.0</v>
      </c>
      <c r="G1914" s="9"/>
    </row>
    <row r="1915">
      <c r="A1915" s="1" t="s">
        <v>3328</v>
      </c>
      <c r="B1915" s="7" t="str">
        <f>IFERROR(__xludf.DUMMYFUNCTION("IF(C1915=4,GOOGLETRANSLATE(A1915, ""en"",""fil""), """")"),"")</f>
        <v/>
      </c>
      <c r="C1915" s="2">
        <v>2.0</v>
      </c>
      <c r="D1915" s="1" t="s">
        <v>3328</v>
      </c>
      <c r="E1915" s="2">
        <v>2.0</v>
      </c>
      <c r="F1915" s="2">
        <v>1.0</v>
      </c>
      <c r="G1915" s="9"/>
    </row>
    <row r="1916">
      <c r="A1916" s="1" t="s">
        <v>3329</v>
      </c>
      <c r="B1916" s="7" t="str">
        <f>IFERROR(__xludf.DUMMYFUNCTION("IF(C1916=4,GOOGLETRANSLATE(A1916, ""en"",""fil""), """")"),"")</f>
        <v/>
      </c>
      <c r="C1916" s="2">
        <v>2.0</v>
      </c>
      <c r="D1916" s="1" t="s">
        <v>3329</v>
      </c>
      <c r="E1916" s="2">
        <v>2.0</v>
      </c>
      <c r="F1916" s="2">
        <v>1.0</v>
      </c>
      <c r="G1916" s="9"/>
    </row>
    <row r="1917">
      <c r="A1917" s="1" t="s">
        <v>3330</v>
      </c>
      <c r="B1917" s="7" t="str">
        <f>IFERROR(__xludf.DUMMYFUNCTION("IF(C1917=4,GOOGLETRANSLATE(A1917, ""en"",""fil""), """")"),"")</f>
        <v/>
      </c>
      <c r="C1917" s="2">
        <v>2.0</v>
      </c>
      <c r="D1917" s="1" t="s">
        <v>3330</v>
      </c>
      <c r="E1917" s="2">
        <v>1.0</v>
      </c>
      <c r="F1917" s="2">
        <v>1.0</v>
      </c>
      <c r="G1917" s="9"/>
    </row>
    <row r="1918">
      <c r="A1918" s="1" t="s">
        <v>3331</v>
      </c>
      <c r="B1918" s="7" t="str">
        <f>IFERROR(__xludf.DUMMYFUNCTION("IF(C1918=4,GOOGLETRANSLATE(A1918, ""en"",""fil""), """")"),"")</f>
        <v/>
      </c>
      <c r="C1918" s="2">
        <v>2.0</v>
      </c>
      <c r="D1918" s="1" t="s">
        <v>3331</v>
      </c>
      <c r="E1918" s="2">
        <v>2.0</v>
      </c>
      <c r="F1918" s="2">
        <v>1.0</v>
      </c>
      <c r="G1918" s="9"/>
    </row>
    <row r="1919">
      <c r="A1919" s="1" t="s">
        <v>3332</v>
      </c>
      <c r="B1919" s="7" t="str">
        <f>IFERROR(__xludf.DUMMYFUNCTION("IF(C1919=4,GOOGLETRANSLATE(A1919, ""en"",""fil""), """")"),"")</f>
        <v/>
      </c>
      <c r="C1919" s="2">
        <v>2.0</v>
      </c>
      <c r="D1919" s="1" t="s">
        <v>3332</v>
      </c>
      <c r="E1919" s="2">
        <v>1.0</v>
      </c>
      <c r="F1919" s="2">
        <v>1.0</v>
      </c>
      <c r="G1919" s="9"/>
    </row>
    <row r="1920">
      <c r="A1920" s="1" t="s">
        <v>3333</v>
      </c>
      <c r="B1920" s="7" t="str">
        <f>IFERROR(__xludf.DUMMYFUNCTION("IF(C1920=4,GOOGLETRANSLATE(A1920, ""en"",""fil""), """")"),"")</f>
        <v/>
      </c>
      <c r="C1920" s="2">
        <v>2.0</v>
      </c>
      <c r="D1920" s="1" t="s">
        <v>3333</v>
      </c>
      <c r="E1920" s="2">
        <v>1.0</v>
      </c>
      <c r="F1920" s="2">
        <v>1.0</v>
      </c>
      <c r="G1920" s="9"/>
    </row>
    <row r="1921">
      <c r="A1921" s="1" t="s">
        <v>3334</v>
      </c>
      <c r="B1921" s="7" t="str">
        <f>IFERROR(__xludf.DUMMYFUNCTION("IF(C1921=4,GOOGLETRANSLATE(A1921, ""en"",""fil""), """")"),"")</f>
        <v/>
      </c>
      <c r="C1921" s="2">
        <v>2.0</v>
      </c>
      <c r="D1921" s="1" t="s">
        <v>3334</v>
      </c>
      <c r="E1921" s="2">
        <v>1.0</v>
      </c>
      <c r="F1921" s="2">
        <v>1.0</v>
      </c>
      <c r="G1921" s="9"/>
    </row>
    <row r="1922">
      <c r="A1922" s="1" t="s">
        <v>3335</v>
      </c>
      <c r="B1922" s="7" t="str">
        <f>IFERROR(__xludf.DUMMYFUNCTION("IF(C1922=4,GOOGLETRANSLATE(A1922, ""en"",""fil""), """")"),"")</f>
        <v/>
      </c>
      <c r="C1922" s="2">
        <v>2.0</v>
      </c>
      <c r="D1922" s="1" t="s">
        <v>3335</v>
      </c>
      <c r="E1922" s="2">
        <v>1.0</v>
      </c>
      <c r="F1922" s="2">
        <v>1.0</v>
      </c>
      <c r="G1922" s="9"/>
    </row>
    <row r="1923">
      <c r="A1923" s="1" t="s">
        <v>3336</v>
      </c>
      <c r="B1923" s="7" t="str">
        <f>IFERROR(__xludf.DUMMYFUNCTION("IF(C1923=4,GOOGLETRANSLATE(A1923, ""en"",""fil""), """")"),"")</f>
        <v/>
      </c>
      <c r="C1923" s="2">
        <v>2.0</v>
      </c>
      <c r="D1923" s="1" t="s">
        <v>3336</v>
      </c>
      <c r="E1923" s="2">
        <v>1.0</v>
      </c>
      <c r="G1923" s="9"/>
    </row>
    <row r="1924">
      <c r="A1924" s="1" t="s">
        <v>3337</v>
      </c>
      <c r="B1924" s="7" t="str">
        <f>IFERROR(__xludf.DUMMYFUNCTION("IF(C1924=4,GOOGLETRANSLATE(A1924, ""en"",""fil""), """")"),"")</f>
        <v/>
      </c>
      <c r="C1924" s="2">
        <v>2.0</v>
      </c>
      <c r="D1924" s="1" t="s">
        <v>3337</v>
      </c>
      <c r="E1924" s="2">
        <v>1.0</v>
      </c>
      <c r="F1924" s="2">
        <v>1.0</v>
      </c>
      <c r="G1924" s="9"/>
    </row>
    <row r="1925">
      <c r="A1925" s="1" t="s">
        <v>3338</v>
      </c>
      <c r="B1925" s="7" t="str">
        <f>IFERROR(__xludf.DUMMYFUNCTION("IF(C1925=4,GOOGLETRANSLATE(A1925, ""en"",""fil""), """")"),"")</f>
        <v/>
      </c>
      <c r="C1925" s="2">
        <v>2.0</v>
      </c>
      <c r="D1925" s="1" t="s">
        <v>3338</v>
      </c>
      <c r="E1925" s="2">
        <v>1.0</v>
      </c>
      <c r="F1925" s="2">
        <v>1.0</v>
      </c>
      <c r="G1925" s="9"/>
    </row>
    <row r="1926">
      <c r="A1926" s="1" t="s">
        <v>3339</v>
      </c>
      <c r="B1926" s="7" t="str">
        <f>IFERROR(__xludf.DUMMYFUNCTION("IF(C1926=4,GOOGLETRANSLATE(A1926, ""en"",""fil""), """")"),"")</f>
        <v/>
      </c>
      <c r="C1926" s="2">
        <v>2.0</v>
      </c>
      <c r="D1926" s="3" t="s">
        <v>3340</v>
      </c>
      <c r="E1926" s="2">
        <v>2.0</v>
      </c>
      <c r="F1926" s="2">
        <v>0.0</v>
      </c>
      <c r="G1926" s="9"/>
    </row>
    <row r="1927">
      <c r="A1927" s="1" t="s">
        <v>3341</v>
      </c>
      <c r="B1927" s="1"/>
      <c r="C1927" s="2">
        <v>2.0</v>
      </c>
      <c r="D1927" s="1" t="s">
        <v>3341</v>
      </c>
      <c r="E1927" s="2">
        <v>1.0</v>
      </c>
      <c r="F1927" s="2">
        <v>1.0</v>
      </c>
      <c r="G1927" s="9"/>
    </row>
    <row r="1928">
      <c r="A1928" s="1" t="s">
        <v>3342</v>
      </c>
      <c r="B1928" s="7" t="str">
        <f>IFERROR(__xludf.DUMMYFUNCTION("IF(C1928=4,GOOGLETRANSLATE(A1928, ""en"",""fil""), """")"),"")</f>
        <v/>
      </c>
      <c r="C1928" s="2">
        <v>2.0</v>
      </c>
      <c r="D1928" s="1" t="s">
        <v>3342</v>
      </c>
      <c r="E1928" s="2">
        <v>1.0</v>
      </c>
      <c r="F1928" s="2">
        <v>1.0</v>
      </c>
      <c r="G1928" s="9"/>
    </row>
    <row r="1929">
      <c r="A1929" s="1" t="s">
        <v>3343</v>
      </c>
      <c r="B1929" s="7" t="str">
        <f>IFERROR(__xludf.DUMMYFUNCTION("IF(C1929=4,GOOGLETRANSLATE(A1929, ""en"",""fil""), """")"),"")</f>
        <v/>
      </c>
      <c r="C1929" s="2">
        <v>2.0</v>
      </c>
      <c r="D1929" s="1" t="s">
        <v>3343</v>
      </c>
      <c r="E1929" s="2">
        <v>1.0</v>
      </c>
      <c r="F1929" s="2">
        <v>1.0</v>
      </c>
      <c r="G1929" s="9"/>
    </row>
    <row r="1930">
      <c r="A1930" s="1" t="s">
        <v>3344</v>
      </c>
      <c r="B1930" s="7" t="str">
        <f>IFERROR(__xludf.DUMMYFUNCTION("IF(C1930=4,GOOGLETRANSLATE(A1930, ""en"",""fil""), """")"),"")</f>
        <v/>
      </c>
      <c r="C1930" s="2">
        <v>2.0</v>
      </c>
      <c r="D1930" s="1" t="s">
        <v>3344</v>
      </c>
      <c r="E1930" s="2">
        <v>1.0</v>
      </c>
      <c r="F1930" s="2">
        <v>1.0</v>
      </c>
      <c r="G1930" s="9"/>
    </row>
    <row r="1931">
      <c r="A1931" s="1" t="s">
        <v>3345</v>
      </c>
      <c r="B1931" s="7" t="str">
        <f>IFERROR(__xludf.DUMMYFUNCTION("IF(C1931=4,GOOGLETRANSLATE(A1931, ""en"",""fil""), """")"),"")</f>
        <v/>
      </c>
      <c r="C1931" s="2">
        <v>2.0</v>
      </c>
      <c r="D1931" s="1" t="s">
        <v>3345</v>
      </c>
      <c r="E1931" s="2">
        <v>1.0</v>
      </c>
      <c r="F1931" s="2">
        <v>1.0</v>
      </c>
      <c r="G1931" s="9"/>
    </row>
    <row r="1932">
      <c r="A1932" s="1" t="s">
        <v>3346</v>
      </c>
      <c r="B1932" s="7" t="str">
        <f>IFERROR(__xludf.DUMMYFUNCTION("IF(C1932=4,GOOGLETRANSLATE(A1932, ""en"",""fil""), """")"),"")</f>
        <v/>
      </c>
      <c r="C1932" s="2">
        <v>2.0</v>
      </c>
      <c r="D1932" s="1" t="s">
        <v>3346</v>
      </c>
      <c r="E1932" s="2">
        <v>1.0</v>
      </c>
      <c r="F1932" s="2">
        <v>1.0</v>
      </c>
      <c r="G1932" s="9"/>
    </row>
    <row r="1933">
      <c r="A1933" s="1" t="s">
        <v>3347</v>
      </c>
      <c r="B1933" s="7" t="str">
        <f>IFERROR(__xludf.DUMMYFUNCTION("IF(C1933=4,GOOGLETRANSLATE(A1933, ""en"",""fil""), """")"),"")</f>
        <v/>
      </c>
      <c r="C1933" s="2">
        <v>2.0</v>
      </c>
      <c r="D1933" s="1" t="s">
        <v>3347</v>
      </c>
      <c r="E1933" s="2">
        <v>1.0</v>
      </c>
      <c r="G1933" s="9"/>
    </row>
    <row r="1934">
      <c r="A1934" s="1" t="s">
        <v>3348</v>
      </c>
      <c r="B1934" s="7" t="str">
        <f>IFERROR(__xludf.DUMMYFUNCTION("IF(C1934=4,GOOGLETRANSLATE(A1934, ""en"",""fil""), """")"),"")</f>
        <v/>
      </c>
      <c r="C1934" s="2">
        <v>2.0</v>
      </c>
      <c r="D1934" s="1" t="s">
        <v>3348</v>
      </c>
      <c r="E1934" s="2">
        <v>1.0</v>
      </c>
      <c r="F1934" s="2">
        <v>1.0</v>
      </c>
      <c r="G1934" s="9"/>
    </row>
    <row r="1935">
      <c r="A1935" s="1" t="s">
        <v>3349</v>
      </c>
      <c r="B1935" s="7" t="str">
        <f>IFERROR(__xludf.DUMMYFUNCTION("IF(C1935=4,GOOGLETRANSLATE(A1935, ""en"",""fil""), """")"),"")</f>
        <v/>
      </c>
      <c r="C1935" s="2">
        <v>2.0</v>
      </c>
      <c r="D1935" s="1" t="s">
        <v>3349</v>
      </c>
      <c r="E1935" s="2">
        <v>1.0</v>
      </c>
      <c r="F1935" s="2">
        <v>1.0</v>
      </c>
      <c r="G1935" s="9"/>
    </row>
    <row r="1936">
      <c r="A1936" s="1" t="s">
        <v>3350</v>
      </c>
      <c r="B1936" s="7" t="str">
        <f>IFERROR(__xludf.DUMMYFUNCTION("IF(C1936=4,GOOGLETRANSLATE(A1936, ""en"",""fil""), """")"),"")</f>
        <v/>
      </c>
      <c r="C1936" s="2">
        <v>2.0</v>
      </c>
      <c r="D1936" s="1" t="s">
        <v>3350</v>
      </c>
      <c r="E1936" s="2">
        <v>1.0</v>
      </c>
      <c r="F1936" s="2">
        <v>1.0</v>
      </c>
      <c r="G1936" s="9"/>
    </row>
    <row r="1937">
      <c r="A1937" s="1" t="s">
        <v>3351</v>
      </c>
      <c r="B1937" s="7" t="str">
        <f>IFERROR(__xludf.DUMMYFUNCTION("IF(C1937=4,GOOGLETRANSLATE(A1937, ""en"",""fil""), """")"),"")</f>
        <v/>
      </c>
      <c r="C1937" s="2">
        <v>2.0</v>
      </c>
      <c r="D1937" s="1" t="s">
        <v>3351</v>
      </c>
      <c r="E1937" s="2">
        <v>1.0</v>
      </c>
      <c r="F1937" s="2">
        <v>1.0</v>
      </c>
      <c r="G1937" s="9"/>
    </row>
    <row r="1938">
      <c r="A1938" s="1" t="s">
        <v>3352</v>
      </c>
      <c r="B1938" s="7" t="str">
        <f>IFERROR(__xludf.DUMMYFUNCTION("IF(C1938=4,GOOGLETRANSLATE(A1938, ""en"",""fil""), """")"),"")</f>
        <v/>
      </c>
      <c r="C1938" s="2">
        <v>2.0</v>
      </c>
      <c r="D1938" s="1" t="s">
        <v>3352</v>
      </c>
      <c r="E1938" s="2">
        <v>2.0</v>
      </c>
      <c r="F1938" s="2">
        <v>1.0</v>
      </c>
      <c r="G1938" s="9"/>
    </row>
    <row r="1939">
      <c r="A1939" s="1" t="s">
        <v>3353</v>
      </c>
      <c r="B1939" s="7" t="str">
        <f>IFERROR(__xludf.DUMMYFUNCTION("IF(C1939=4,GOOGLETRANSLATE(A1939, ""en"",""fil""), """")"),"")</f>
        <v/>
      </c>
      <c r="C1939" s="2">
        <v>2.0</v>
      </c>
      <c r="D1939" s="1" t="s">
        <v>3353</v>
      </c>
      <c r="E1939" s="2">
        <v>1.0</v>
      </c>
      <c r="F1939" s="2">
        <v>1.0</v>
      </c>
      <c r="G1939" s="9"/>
    </row>
    <row r="1940">
      <c r="A1940" s="1" t="s">
        <v>3354</v>
      </c>
      <c r="B1940" s="7" t="str">
        <f>IFERROR(__xludf.DUMMYFUNCTION("IF(C1940=4,GOOGLETRANSLATE(A1940, ""en"",""fil""), """")"),"")</f>
        <v/>
      </c>
      <c r="C1940" s="2">
        <v>2.0</v>
      </c>
      <c r="D1940" s="1" t="s">
        <v>3354</v>
      </c>
      <c r="E1940" s="2">
        <v>2.0</v>
      </c>
      <c r="F1940" s="2">
        <v>1.0</v>
      </c>
      <c r="G1940" s="9"/>
    </row>
    <row r="1941">
      <c r="A1941" s="1" t="s">
        <v>3355</v>
      </c>
      <c r="B1941" s="7" t="str">
        <f>IFERROR(__xludf.DUMMYFUNCTION("IF(C1941=4,GOOGLETRANSLATE(A1941, ""en"",""fil""), """")"),"")</f>
        <v/>
      </c>
      <c r="C1941" s="2">
        <v>2.0</v>
      </c>
      <c r="D1941" s="1" t="s">
        <v>3355</v>
      </c>
      <c r="E1941" s="2">
        <v>1.0</v>
      </c>
      <c r="F1941" s="2">
        <v>1.0</v>
      </c>
      <c r="G1941" s="9"/>
    </row>
    <row r="1942">
      <c r="A1942" s="1" t="s">
        <v>3356</v>
      </c>
      <c r="B1942" s="7" t="str">
        <f>IFERROR(__xludf.DUMMYFUNCTION("IF(C1942=4,GOOGLETRANSLATE(A1942, ""en"",""fil""), """")"),"")</f>
        <v/>
      </c>
      <c r="C1942" s="2">
        <v>2.0</v>
      </c>
      <c r="D1942" s="1" t="s">
        <v>3356</v>
      </c>
      <c r="E1942" s="2">
        <v>1.0</v>
      </c>
      <c r="F1942" s="2">
        <v>1.0</v>
      </c>
      <c r="G1942" s="9"/>
    </row>
    <row r="1943">
      <c r="A1943" s="1" t="s">
        <v>3357</v>
      </c>
      <c r="B1943" s="7" t="str">
        <f>IFERROR(__xludf.DUMMYFUNCTION("IF(C1943=4,GOOGLETRANSLATE(A1943, ""en"",""fil""), """")"),"")</f>
        <v/>
      </c>
      <c r="C1943" s="2">
        <v>2.0</v>
      </c>
      <c r="D1943" s="1" t="s">
        <v>3357</v>
      </c>
      <c r="E1943" s="2">
        <v>1.0</v>
      </c>
      <c r="F1943" s="2">
        <v>1.0</v>
      </c>
      <c r="G1943" s="9"/>
    </row>
    <row r="1944">
      <c r="A1944" s="1" t="s">
        <v>3358</v>
      </c>
      <c r="B1944" s="7" t="str">
        <f>IFERROR(__xludf.DUMMYFUNCTION("IF(C1944=4,GOOGLETRANSLATE(A1944, ""en"",""fil""), """")"),"")</f>
        <v/>
      </c>
      <c r="C1944" s="2">
        <v>2.0</v>
      </c>
      <c r="D1944" s="1" t="s">
        <v>3358</v>
      </c>
      <c r="E1944" s="2">
        <v>2.0</v>
      </c>
      <c r="F1944" s="2">
        <v>1.0</v>
      </c>
      <c r="G1944" s="9"/>
    </row>
    <row r="1945">
      <c r="A1945" s="1" t="s">
        <v>3359</v>
      </c>
      <c r="B1945" s="7" t="str">
        <f>IFERROR(__xludf.DUMMYFUNCTION("IF(C1945=4,GOOGLETRANSLATE(A1945, ""en"",""fil""), """")"),"")</f>
        <v/>
      </c>
      <c r="C1945" s="2">
        <v>2.0</v>
      </c>
      <c r="D1945" s="1" t="s">
        <v>3359</v>
      </c>
      <c r="E1945" s="2">
        <v>1.0</v>
      </c>
      <c r="F1945" s="2">
        <v>1.0</v>
      </c>
      <c r="G1945" s="9"/>
    </row>
    <row r="1946">
      <c r="A1946" s="1" t="s">
        <v>3360</v>
      </c>
      <c r="B1946" s="7" t="str">
        <f>IFERROR(__xludf.DUMMYFUNCTION("IF(C1946=4,GOOGLETRANSLATE(A1946, ""en"",""fil""), """")"),"")</f>
        <v/>
      </c>
      <c r="C1946" s="2">
        <v>2.0</v>
      </c>
      <c r="D1946" s="1" t="s">
        <v>3360</v>
      </c>
      <c r="E1946" s="2">
        <v>1.0</v>
      </c>
      <c r="F1946" s="2">
        <v>1.0</v>
      </c>
      <c r="G1946" s="9"/>
    </row>
    <row r="1947">
      <c r="A1947" s="1" t="s">
        <v>3361</v>
      </c>
      <c r="B1947" s="7" t="str">
        <f>IFERROR(__xludf.DUMMYFUNCTION("IF(C1947=4,GOOGLETRANSLATE(A1947, ""en"",""fil""), """")"),"")</f>
        <v/>
      </c>
      <c r="C1947" s="2">
        <v>2.0</v>
      </c>
      <c r="D1947" s="3" t="s">
        <v>3362</v>
      </c>
      <c r="E1947" s="2">
        <v>1.0</v>
      </c>
      <c r="F1947" s="2">
        <v>1.0</v>
      </c>
      <c r="G1947" s="9"/>
    </row>
    <row r="1948">
      <c r="A1948" s="1" t="s">
        <v>3363</v>
      </c>
      <c r="B1948" s="7" t="str">
        <f>IFERROR(__xludf.DUMMYFUNCTION("IF(C1948=4,GOOGLETRANSLATE(A1948, ""en"",""fil""), """")"),"")</f>
        <v/>
      </c>
      <c r="C1948" s="2">
        <v>2.0</v>
      </c>
      <c r="D1948" s="1" t="s">
        <v>3363</v>
      </c>
      <c r="E1948" s="2">
        <v>1.0</v>
      </c>
      <c r="F1948" s="2">
        <v>1.0</v>
      </c>
      <c r="G1948" s="9"/>
    </row>
    <row r="1949">
      <c r="A1949" s="1" t="s">
        <v>3364</v>
      </c>
      <c r="B1949" s="7" t="str">
        <f>IFERROR(__xludf.DUMMYFUNCTION("IF(C1949=4,GOOGLETRANSLATE(A1949, ""en"",""fil""), """")"),"")</f>
        <v/>
      </c>
      <c r="C1949" s="2">
        <v>2.0</v>
      </c>
      <c r="D1949" s="1" t="s">
        <v>3364</v>
      </c>
      <c r="E1949" s="2">
        <v>2.0</v>
      </c>
      <c r="F1949" s="2">
        <v>0.0</v>
      </c>
      <c r="G1949" s="9"/>
    </row>
    <row r="1950">
      <c r="A1950" s="1" t="s">
        <v>3365</v>
      </c>
      <c r="B1950" s="7" t="str">
        <f>IFERROR(__xludf.DUMMYFUNCTION("IF(C1950=4,GOOGLETRANSLATE(A1950, ""en"",""fil""), """")"),"")</f>
        <v/>
      </c>
      <c r="C1950" s="2">
        <v>2.0</v>
      </c>
      <c r="D1950" s="1" t="s">
        <v>3365</v>
      </c>
      <c r="E1950" s="2">
        <v>1.0</v>
      </c>
      <c r="F1950" s="2">
        <v>1.0</v>
      </c>
      <c r="G1950" s="9"/>
    </row>
    <row r="1951">
      <c r="A1951" s="1" t="s">
        <v>3366</v>
      </c>
      <c r="B1951" s="7" t="str">
        <f>IFERROR(__xludf.DUMMYFUNCTION("IF(C1951=4,GOOGLETRANSLATE(A1951, ""en"",""fil""), """")"),"")</f>
        <v/>
      </c>
      <c r="C1951" s="2">
        <v>2.0</v>
      </c>
      <c r="D1951" s="1" t="s">
        <v>3366</v>
      </c>
      <c r="E1951" s="2">
        <v>2.0</v>
      </c>
      <c r="F1951" s="2">
        <v>1.0</v>
      </c>
      <c r="G1951" s="9"/>
    </row>
    <row r="1952">
      <c r="A1952" s="1" t="s">
        <v>3367</v>
      </c>
      <c r="B1952" s="7" t="str">
        <f>IFERROR(__xludf.DUMMYFUNCTION("IF(C1952=4,GOOGLETRANSLATE(A1952, ""en"",""fil""), """")"),"")</f>
        <v/>
      </c>
      <c r="C1952" s="2">
        <v>2.0</v>
      </c>
      <c r="D1952" s="1" t="s">
        <v>3367</v>
      </c>
      <c r="E1952" s="2">
        <v>1.0</v>
      </c>
      <c r="F1952" s="2">
        <v>1.0</v>
      </c>
      <c r="G1952" s="9"/>
    </row>
    <row r="1953">
      <c r="A1953" s="1" t="s">
        <v>3368</v>
      </c>
      <c r="B1953" s="7" t="str">
        <f>IFERROR(__xludf.DUMMYFUNCTION("IF(C1953=4,GOOGLETRANSLATE(A1953, ""en"",""fil""), """")"),"")</f>
        <v/>
      </c>
      <c r="C1953" s="2">
        <v>2.0</v>
      </c>
      <c r="D1953" s="1" t="s">
        <v>3368</v>
      </c>
      <c r="E1953" s="2">
        <v>1.0</v>
      </c>
      <c r="F1953" s="2">
        <v>1.0</v>
      </c>
      <c r="G1953" s="9"/>
    </row>
    <row r="1954">
      <c r="A1954" s="1" t="s">
        <v>3369</v>
      </c>
      <c r="B1954" s="7" t="str">
        <f>IFERROR(__xludf.DUMMYFUNCTION("IF(C1954=4,GOOGLETRANSLATE(A1954, ""en"",""fil""), """")"),"")</f>
        <v/>
      </c>
      <c r="C1954" s="2">
        <v>2.0</v>
      </c>
      <c r="D1954" s="1" t="s">
        <v>3369</v>
      </c>
      <c r="E1954" s="2">
        <v>1.0</v>
      </c>
      <c r="F1954" s="2">
        <v>1.0</v>
      </c>
      <c r="G1954" s="9"/>
    </row>
    <row r="1955">
      <c r="A1955" s="1" t="s">
        <v>3370</v>
      </c>
      <c r="B1955" s="7" t="str">
        <f>IFERROR(__xludf.DUMMYFUNCTION("IF(C1955=4,GOOGLETRANSLATE(A1955, ""en"",""fil""), """")"),"")</f>
        <v/>
      </c>
      <c r="C1955" s="2">
        <v>2.0</v>
      </c>
      <c r="D1955" s="18" t="s">
        <v>3371</v>
      </c>
      <c r="E1955" s="2">
        <v>1.0</v>
      </c>
      <c r="F1955" s="2">
        <v>1.0</v>
      </c>
      <c r="G1955" s="9"/>
    </row>
    <row r="1956">
      <c r="A1956" s="1" t="s">
        <v>3372</v>
      </c>
      <c r="B1956" s="7" t="str">
        <f>IFERROR(__xludf.DUMMYFUNCTION("IF(C1956=4,GOOGLETRANSLATE(A1956, ""en"",""fil""), """")"),"")</f>
        <v/>
      </c>
      <c r="C1956" s="2">
        <v>2.0</v>
      </c>
      <c r="D1956" s="1" t="s">
        <v>3373</v>
      </c>
      <c r="E1956" s="2">
        <v>1.0</v>
      </c>
      <c r="F1956" s="2">
        <v>1.0</v>
      </c>
      <c r="G1956" s="9"/>
    </row>
    <row r="1957">
      <c r="A1957" s="1" t="s">
        <v>3374</v>
      </c>
      <c r="B1957" s="7" t="str">
        <f>IFERROR(__xludf.DUMMYFUNCTION("IF(C1957=4,GOOGLETRANSLATE(A1957, ""en"",""fil""), """")"),"")</f>
        <v/>
      </c>
      <c r="C1957" s="2">
        <v>2.0</v>
      </c>
      <c r="D1957" s="1" t="s">
        <v>3374</v>
      </c>
      <c r="E1957" s="2">
        <v>1.0</v>
      </c>
      <c r="F1957" s="2">
        <v>1.0</v>
      </c>
      <c r="G1957" s="9"/>
    </row>
    <row r="1958">
      <c r="A1958" s="1" t="s">
        <v>3375</v>
      </c>
      <c r="B1958" s="7" t="str">
        <f>IFERROR(__xludf.DUMMYFUNCTION("IF(C1958=4,GOOGLETRANSLATE(A1958, ""en"",""fil""), """")"),"")</f>
        <v/>
      </c>
      <c r="C1958" s="2">
        <v>2.0</v>
      </c>
      <c r="D1958" s="1" t="s">
        <v>3375</v>
      </c>
      <c r="E1958" s="2">
        <v>2.0</v>
      </c>
      <c r="F1958" s="2">
        <v>1.0</v>
      </c>
      <c r="G1958" s="9"/>
    </row>
    <row r="1959">
      <c r="A1959" s="1" t="s">
        <v>3376</v>
      </c>
      <c r="B1959" s="7" t="str">
        <f>IFERROR(__xludf.DUMMYFUNCTION("IF(C1959=4,GOOGLETRANSLATE(A1959, ""en"",""fil""), """")"),"")</f>
        <v/>
      </c>
      <c r="C1959" s="2">
        <v>2.0</v>
      </c>
      <c r="D1959" s="1" t="s">
        <v>3377</v>
      </c>
      <c r="E1959" s="2">
        <v>1.0</v>
      </c>
      <c r="F1959" s="2">
        <v>1.0</v>
      </c>
      <c r="G1959" s="9"/>
    </row>
    <row r="1960">
      <c r="A1960" s="1" t="s">
        <v>3378</v>
      </c>
      <c r="B1960" s="7" t="str">
        <f>IFERROR(__xludf.DUMMYFUNCTION("IF(C1960=4,GOOGLETRANSLATE(A1960, ""en"",""fil""), """")"),"")</f>
        <v/>
      </c>
      <c r="C1960" s="2">
        <v>2.0</v>
      </c>
      <c r="D1960" s="1" t="s">
        <v>3378</v>
      </c>
      <c r="E1960" s="2">
        <v>1.0</v>
      </c>
      <c r="F1960" s="2">
        <v>1.0</v>
      </c>
      <c r="G1960" s="9"/>
    </row>
    <row r="1961">
      <c r="A1961" s="1" t="s">
        <v>3379</v>
      </c>
      <c r="B1961" s="7" t="str">
        <f>IFERROR(__xludf.DUMMYFUNCTION("IF(C1961=4,GOOGLETRANSLATE(A1961, ""en"",""fil""), """")"),"")</f>
        <v/>
      </c>
      <c r="C1961" s="2">
        <v>2.0</v>
      </c>
      <c r="D1961" s="1" t="s">
        <v>3379</v>
      </c>
      <c r="E1961" s="2">
        <v>2.0</v>
      </c>
      <c r="F1961" s="2">
        <v>1.0</v>
      </c>
      <c r="G1961" s="9"/>
    </row>
    <row r="1962">
      <c r="A1962" s="1" t="s">
        <v>3380</v>
      </c>
      <c r="B1962" s="7" t="str">
        <f>IFERROR(__xludf.DUMMYFUNCTION("IF(C1962=4,GOOGLETRANSLATE(A1962, ""en"",""fil""), """")"),"")</f>
        <v/>
      </c>
      <c r="C1962" s="2">
        <v>2.0</v>
      </c>
      <c r="D1962" s="7" t="s">
        <v>3381</v>
      </c>
      <c r="E1962" s="2">
        <v>1.0</v>
      </c>
      <c r="F1962" s="2">
        <v>1.0</v>
      </c>
      <c r="G1962" s="9"/>
    </row>
    <row r="1963">
      <c r="A1963" s="1" t="s">
        <v>3382</v>
      </c>
      <c r="B1963" s="7" t="str">
        <f>IFERROR(__xludf.DUMMYFUNCTION("IF(C1963=4,GOOGLETRANSLATE(A1963, ""en"",""fil""), """")"),"")</f>
        <v/>
      </c>
      <c r="C1963" s="2">
        <v>2.0</v>
      </c>
      <c r="D1963" s="1" t="s">
        <v>3383</v>
      </c>
      <c r="E1963" s="2">
        <v>1.0</v>
      </c>
      <c r="F1963" s="2">
        <v>1.0</v>
      </c>
      <c r="G1963" s="9"/>
    </row>
    <row r="1964">
      <c r="A1964" s="1" t="s">
        <v>3384</v>
      </c>
      <c r="B1964" s="7" t="str">
        <f>IFERROR(__xludf.DUMMYFUNCTION("IF(C1964=4,GOOGLETRANSLATE(A1964, ""en"",""fil""), """")"),"")</f>
        <v/>
      </c>
      <c r="C1964" s="2">
        <v>2.0</v>
      </c>
      <c r="D1964" s="1" t="s">
        <v>3384</v>
      </c>
      <c r="E1964" s="2">
        <v>1.0</v>
      </c>
      <c r="F1964" s="2">
        <v>1.0</v>
      </c>
      <c r="G1964" s="9"/>
    </row>
    <row r="1965">
      <c r="A1965" s="1" t="s">
        <v>3385</v>
      </c>
      <c r="B1965" s="7" t="str">
        <f>IFERROR(__xludf.DUMMYFUNCTION("IF(C1965=4,GOOGLETRANSLATE(A1965, ""en"",""fil""), """")"),"")</f>
        <v/>
      </c>
      <c r="C1965" s="2">
        <v>2.0</v>
      </c>
      <c r="D1965" s="1" t="s">
        <v>3385</v>
      </c>
      <c r="E1965" s="2">
        <v>1.0</v>
      </c>
      <c r="F1965" s="2">
        <v>1.0</v>
      </c>
      <c r="G1965" s="9"/>
    </row>
    <row r="1966">
      <c r="A1966" s="1" t="s">
        <v>3386</v>
      </c>
      <c r="B1966" s="7" t="str">
        <f>IFERROR(__xludf.DUMMYFUNCTION("IF(C1966=4,GOOGLETRANSLATE(A1966, ""en"",""fil""), """")"),"")</f>
        <v/>
      </c>
      <c r="C1966" s="2">
        <v>2.0</v>
      </c>
      <c r="D1966" s="1" t="s">
        <v>3386</v>
      </c>
      <c r="E1966" s="2">
        <v>1.0</v>
      </c>
      <c r="F1966" s="2">
        <v>1.0</v>
      </c>
      <c r="G1966" s="9"/>
    </row>
    <row r="1967">
      <c r="A1967" s="1" t="s">
        <v>3387</v>
      </c>
      <c r="B1967" s="7" t="str">
        <f>IFERROR(__xludf.DUMMYFUNCTION("IF(C1967=4,GOOGLETRANSLATE(A1967, ""en"",""fil""), """")"),"")</f>
        <v/>
      </c>
      <c r="C1967" s="2">
        <v>2.0</v>
      </c>
      <c r="D1967" s="1" t="s">
        <v>3387</v>
      </c>
      <c r="E1967" s="2">
        <v>1.0</v>
      </c>
      <c r="F1967" s="2">
        <v>1.0</v>
      </c>
      <c r="G1967" s="9"/>
    </row>
    <row r="1968">
      <c r="A1968" s="1" t="s">
        <v>3388</v>
      </c>
      <c r="B1968" s="7" t="str">
        <f>IFERROR(__xludf.DUMMYFUNCTION("IF(C1968=4,GOOGLETRANSLATE(A1968, ""en"",""fil""), """")"),"")</f>
        <v/>
      </c>
      <c r="C1968" s="2">
        <v>2.0</v>
      </c>
      <c r="D1968" s="1" t="s">
        <v>3388</v>
      </c>
      <c r="E1968" s="2">
        <v>1.0</v>
      </c>
      <c r="F1968" s="2">
        <v>1.0</v>
      </c>
      <c r="G1968" s="9"/>
    </row>
    <row r="1969">
      <c r="A1969" s="1" t="s">
        <v>3389</v>
      </c>
      <c r="B1969" s="7" t="str">
        <f>IFERROR(__xludf.DUMMYFUNCTION("IF(C1969=4,GOOGLETRANSLATE(A1969, ""en"",""fil""), """")"),"")</f>
        <v/>
      </c>
      <c r="C1969" s="2">
        <v>2.0</v>
      </c>
      <c r="D1969" s="1" t="s">
        <v>3389</v>
      </c>
      <c r="E1969" s="2">
        <v>1.0</v>
      </c>
      <c r="F1969" s="2">
        <v>1.0</v>
      </c>
      <c r="G1969" s="9"/>
    </row>
    <row r="1970">
      <c r="A1970" s="1" t="s">
        <v>3390</v>
      </c>
      <c r="B1970" s="7" t="str">
        <f>IFERROR(__xludf.DUMMYFUNCTION("IF(C1970=4,GOOGLETRANSLATE(A1970, ""en"",""fil""), """")"),"")</f>
        <v/>
      </c>
      <c r="C1970" s="2">
        <v>2.0</v>
      </c>
      <c r="D1970" s="1" t="s">
        <v>3390</v>
      </c>
      <c r="E1970" s="2">
        <v>1.0</v>
      </c>
      <c r="F1970" s="2">
        <v>1.0</v>
      </c>
      <c r="G1970" s="9"/>
    </row>
    <row r="1971">
      <c r="A1971" s="1" t="s">
        <v>3391</v>
      </c>
      <c r="B1971" s="7" t="str">
        <f>IFERROR(__xludf.DUMMYFUNCTION("IF(C1971=4,GOOGLETRANSLATE(A1971, ""en"",""fil""), """")"),"")</f>
        <v/>
      </c>
      <c r="C1971" s="2">
        <v>2.0</v>
      </c>
      <c r="D1971" s="1" t="s">
        <v>3391</v>
      </c>
      <c r="E1971" s="2">
        <v>1.0</v>
      </c>
      <c r="F1971" s="2">
        <v>1.0</v>
      </c>
      <c r="G1971" s="9"/>
    </row>
    <row r="1972">
      <c r="A1972" s="1" t="s">
        <v>3392</v>
      </c>
      <c r="B1972" s="7" t="str">
        <f>IFERROR(__xludf.DUMMYFUNCTION("IF(C1972=4,GOOGLETRANSLATE(A1972, ""en"",""fil""), """")"),"")</f>
        <v/>
      </c>
      <c r="C1972" s="2">
        <v>2.0</v>
      </c>
      <c r="D1972" s="1" t="s">
        <v>3392</v>
      </c>
      <c r="E1972" s="2">
        <v>1.0</v>
      </c>
      <c r="F1972" s="2">
        <v>1.0</v>
      </c>
      <c r="G1972" s="9"/>
    </row>
    <row r="1973">
      <c r="A1973" s="1" t="s">
        <v>3393</v>
      </c>
      <c r="B1973" s="7" t="str">
        <f>IFERROR(__xludf.DUMMYFUNCTION("IF(C1973=4,GOOGLETRANSLATE(A1973, ""en"",""fil""), """")"),"")</f>
        <v/>
      </c>
      <c r="C1973" s="2">
        <v>2.0</v>
      </c>
      <c r="D1973" s="1" t="s">
        <v>3393</v>
      </c>
      <c r="E1973" s="2">
        <v>1.0</v>
      </c>
      <c r="F1973" s="2">
        <v>1.0</v>
      </c>
      <c r="G1973" s="9"/>
    </row>
    <row r="1974">
      <c r="A1974" s="1" t="s">
        <v>3394</v>
      </c>
      <c r="B1974" s="7" t="str">
        <f>IFERROR(__xludf.DUMMYFUNCTION("IF(C1974=4,GOOGLETRANSLATE(A1974, ""en"",""fil""), """")"),"")</f>
        <v/>
      </c>
      <c r="C1974" s="2">
        <v>2.0</v>
      </c>
      <c r="D1974" s="1" t="s">
        <v>3394</v>
      </c>
      <c r="E1974" s="2">
        <v>1.0</v>
      </c>
      <c r="F1974" s="2">
        <v>1.0</v>
      </c>
      <c r="G1974" s="9"/>
    </row>
    <row r="1975">
      <c r="A1975" s="1" t="s">
        <v>3395</v>
      </c>
      <c r="B1975" s="7" t="str">
        <f>IFERROR(__xludf.DUMMYFUNCTION("IF(C1975=4,GOOGLETRANSLATE(A1975, ""en"",""fil""), """")"),"")</f>
        <v/>
      </c>
      <c r="C1975" s="2">
        <v>2.0</v>
      </c>
      <c r="D1975" s="1" t="s">
        <v>3395</v>
      </c>
      <c r="E1975" s="2">
        <v>1.0</v>
      </c>
      <c r="F1975" s="2">
        <v>1.0</v>
      </c>
      <c r="G1975" s="9"/>
    </row>
    <row r="1976">
      <c r="A1976" s="1" t="s">
        <v>3396</v>
      </c>
      <c r="B1976" s="7" t="str">
        <f>IFERROR(__xludf.DUMMYFUNCTION("IF(C1976=4,GOOGLETRANSLATE(A1976, ""en"",""fil""), """")"),"")</f>
        <v/>
      </c>
      <c r="C1976" s="2">
        <v>2.0</v>
      </c>
      <c r="D1976" s="1" t="s">
        <v>3396</v>
      </c>
      <c r="E1976" s="2">
        <v>1.0</v>
      </c>
      <c r="F1976" s="2">
        <v>1.0</v>
      </c>
      <c r="G1976" s="9"/>
    </row>
    <row r="1977">
      <c r="A1977" s="1" t="s">
        <v>3397</v>
      </c>
      <c r="B1977" s="7" t="str">
        <f>IFERROR(__xludf.DUMMYFUNCTION("IF(C1977=4,GOOGLETRANSLATE(A1977, ""en"",""fil""), """")"),"")</f>
        <v/>
      </c>
      <c r="C1977" s="2">
        <v>2.0</v>
      </c>
      <c r="D1977" s="1" t="s">
        <v>3397</v>
      </c>
      <c r="E1977" s="2">
        <v>1.0</v>
      </c>
      <c r="F1977" s="2">
        <v>1.0</v>
      </c>
      <c r="G1977" s="9"/>
    </row>
    <row r="1978">
      <c r="A1978" s="1" t="s">
        <v>3398</v>
      </c>
      <c r="B1978" s="7" t="str">
        <f>IFERROR(__xludf.DUMMYFUNCTION("IF(C1978=4,GOOGLETRANSLATE(A1978, ""en"",""fil""), """")"),"")</f>
        <v/>
      </c>
      <c r="C1978" s="2">
        <v>2.0</v>
      </c>
      <c r="D1978" s="1" t="s">
        <v>3398</v>
      </c>
      <c r="E1978" s="2">
        <v>1.0</v>
      </c>
      <c r="F1978" s="2">
        <v>1.0</v>
      </c>
      <c r="G1978" s="9"/>
    </row>
    <row r="1979">
      <c r="A1979" s="1" t="s">
        <v>3399</v>
      </c>
      <c r="B1979" s="7" t="str">
        <f>IFERROR(__xludf.DUMMYFUNCTION("IF(C1979=4,GOOGLETRANSLATE(A1979, ""en"",""fil""), """")"),"")</f>
        <v/>
      </c>
      <c r="C1979" s="2">
        <v>2.0</v>
      </c>
      <c r="D1979" s="1" t="s">
        <v>3399</v>
      </c>
      <c r="E1979" s="2">
        <v>1.0</v>
      </c>
      <c r="F1979" s="2">
        <v>1.0</v>
      </c>
      <c r="G1979" s="9"/>
    </row>
    <row r="1980">
      <c r="A1980" s="1" t="s">
        <v>3400</v>
      </c>
      <c r="B1980" s="7" t="str">
        <f>IFERROR(__xludf.DUMMYFUNCTION("IF(C1980=4,GOOGLETRANSLATE(A1980, ""en"",""fil""), """")"),"")</f>
        <v/>
      </c>
      <c r="C1980" s="2">
        <v>2.0</v>
      </c>
      <c r="D1980" s="1" t="s">
        <v>3400</v>
      </c>
      <c r="E1980" s="2">
        <v>2.0</v>
      </c>
      <c r="F1980" s="2">
        <v>1.0</v>
      </c>
      <c r="G1980" s="9"/>
    </row>
    <row r="1981">
      <c r="A1981" s="1" t="s">
        <v>3401</v>
      </c>
      <c r="B1981" s="7" t="str">
        <f>IFERROR(__xludf.DUMMYFUNCTION("IF(C1981=4,GOOGLETRANSLATE(A1981, ""en"",""fil""), """")"),"")</f>
        <v/>
      </c>
      <c r="C1981" s="2">
        <v>2.0</v>
      </c>
      <c r="D1981" s="1" t="s">
        <v>3401</v>
      </c>
      <c r="E1981" s="2">
        <v>2.0</v>
      </c>
      <c r="F1981" s="2">
        <v>1.0</v>
      </c>
      <c r="G1981" s="9"/>
    </row>
    <row r="1982">
      <c r="A1982" s="1" t="s">
        <v>3402</v>
      </c>
      <c r="B1982" s="7" t="str">
        <f>IFERROR(__xludf.DUMMYFUNCTION("IF(C1982=4,GOOGLETRANSLATE(A1982, ""en"",""fil""), """")"),"")</f>
        <v/>
      </c>
      <c r="C1982" s="2">
        <v>2.0</v>
      </c>
      <c r="D1982" s="3" t="s">
        <v>3403</v>
      </c>
      <c r="E1982" s="2">
        <v>1.0</v>
      </c>
      <c r="F1982" s="2">
        <v>1.0</v>
      </c>
      <c r="G1982" s="9"/>
    </row>
    <row r="1983">
      <c r="A1983" s="1" t="s">
        <v>3404</v>
      </c>
      <c r="B1983" s="7" t="str">
        <f>IFERROR(__xludf.DUMMYFUNCTION("IF(C1983=4,GOOGLETRANSLATE(A1983, ""en"",""fil""), """")"),"")</f>
        <v/>
      </c>
      <c r="C1983" s="2">
        <v>2.0</v>
      </c>
      <c r="D1983" s="1" t="s">
        <v>3404</v>
      </c>
      <c r="E1983" s="2">
        <v>2.0</v>
      </c>
      <c r="F1983" s="2">
        <v>1.0</v>
      </c>
      <c r="G1983" s="9"/>
    </row>
    <row r="1984">
      <c r="A1984" s="1" t="s">
        <v>3405</v>
      </c>
      <c r="B1984" s="7" t="str">
        <f>IFERROR(__xludf.DUMMYFUNCTION("IF(C1984=4,GOOGLETRANSLATE(A1984, ""en"",""fil""), """")"),"")</f>
        <v/>
      </c>
      <c r="C1984" s="2">
        <v>2.0</v>
      </c>
      <c r="D1984" s="1" t="s">
        <v>3405</v>
      </c>
      <c r="E1984" s="2">
        <v>1.0</v>
      </c>
      <c r="F1984" s="2">
        <v>1.0</v>
      </c>
      <c r="G1984" s="9"/>
    </row>
    <row r="1985">
      <c r="A1985" s="1" t="s">
        <v>3406</v>
      </c>
      <c r="B1985" s="7" t="str">
        <f>IFERROR(__xludf.DUMMYFUNCTION("IF(C1985=4,GOOGLETRANSLATE(A1985, ""en"",""fil""), """")"),"")</f>
        <v/>
      </c>
      <c r="C1985" s="2">
        <v>2.0</v>
      </c>
      <c r="D1985" s="1" t="s">
        <v>3407</v>
      </c>
      <c r="E1985" s="2">
        <v>1.0</v>
      </c>
      <c r="F1985" s="2">
        <v>1.0</v>
      </c>
      <c r="G1985" s="9"/>
    </row>
    <row r="1986">
      <c r="A1986" s="1" t="s">
        <v>3408</v>
      </c>
      <c r="B1986" s="7" t="str">
        <f>IFERROR(__xludf.DUMMYFUNCTION("IF(C1986=4,GOOGLETRANSLATE(A1986, ""en"",""fil""), """")"),"")</f>
        <v/>
      </c>
      <c r="C1986" s="2">
        <v>2.0</v>
      </c>
      <c r="D1986" s="1" t="s">
        <v>3408</v>
      </c>
      <c r="E1986" s="2">
        <v>1.0</v>
      </c>
      <c r="F1986" s="2">
        <v>1.0</v>
      </c>
      <c r="G1986" s="9"/>
    </row>
    <row r="1987">
      <c r="A1987" s="1" t="s">
        <v>3409</v>
      </c>
      <c r="B1987" s="7" t="str">
        <f>IFERROR(__xludf.DUMMYFUNCTION("IF(C1987=4,GOOGLETRANSLATE(A1987, ""en"",""fil""), """")"),"")</f>
        <v/>
      </c>
      <c r="C1987" s="2">
        <v>2.0</v>
      </c>
      <c r="D1987" s="1" t="s">
        <v>3409</v>
      </c>
      <c r="E1987" s="2">
        <v>1.0</v>
      </c>
      <c r="F1987" s="2">
        <v>1.0</v>
      </c>
      <c r="G1987" s="9"/>
    </row>
    <row r="1988">
      <c r="A1988" s="1" t="s">
        <v>3410</v>
      </c>
      <c r="B1988" s="7" t="str">
        <f>IFERROR(__xludf.DUMMYFUNCTION("IF(C1988=4,GOOGLETRANSLATE(A1988, ""en"",""fil""), """")"),"")</f>
        <v/>
      </c>
      <c r="C1988" s="2">
        <v>2.0</v>
      </c>
      <c r="D1988" s="1" t="s">
        <v>3410</v>
      </c>
      <c r="E1988" s="2">
        <v>2.0</v>
      </c>
      <c r="F1988" s="2">
        <v>1.0</v>
      </c>
      <c r="G1988" s="9"/>
    </row>
    <row r="1989">
      <c r="A1989" s="1" t="s">
        <v>3411</v>
      </c>
      <c r="B1989" s="7" t="str">
        <f>IFERROR(__xludf.DUMMYFUNCTION("IF(C1989=4,GOOGLETRANSLATE(A1989, ""en"",""fil""), """")"),"")</f>
        <v/>
      </c>
      <c r="C1989" s="2">
        <v>2.0</v>
      </c>
      <c r="D1989" s="1" t="s">
        <v>3411</v>
      </c>
      <c r="E1989" s="2">
        <v>1.0</v>
      </c>
      <c r="G1989" s="9"/>
    </row>
    <row r="1990">
      <c r="A1990" s="1" t="s">
        <v>3412</v>
      </c>
      <c r="B1990" s="7" t="str">
        <f>IFERROR(__xludf.DUMMYFUNCTION("IF(C1990=4,GOOGLETRANSLATE(A1990, ""en"",""fil""), """")"),"")</f>
        <v/>
      </c>
      <c r="C1990" s="2">
        <v>2.0</v>
      </c>
      <c r="D1990" s="1" t="s">
        <v>3412</v>
      </c>
      <c r="E1990" s="2">
        <v>1.0</v>
      </c>
      <c r="F1990" s="2">
        <v>1.0</v>
      </c>
      <c r="G1990" s="9"/>
    </row>
    <row r="1991">
      <c r="A1991" s="1" t="s">
        <v>3413</v>
      </c>
      <c r="B1991" s="7" t="str">
        <f>IFERROR(__xludf.DUMMYFUNCTION("IF(C1991=4,GOOGLETRANSLATE(A1991, ""en"",""fil""), """")"),"")</f>
        <v/>
      </c>
      <c r="C1991" s="2">
        <v>2.0</v>
      </c>
      <c r="D1991" s="1" t="s">
        <v>3413</v>
      </c>
      <c r="E1991" s="2">
        <v>2.0</v>
      </c>
      <c r="F1991" s="2">
        <v>0.0</v>
      </c>
      <c r="G1991" s="9"/>
    </row>
    <row r="1992">
      <c r="A1992" s="1" t="s">
        <v>3414</v>
      </c>
      <c r="B1992" s="7" t="str">
        <f>IFERROR(__xludf.DUMMYFUNCTION("IF(C1992=4,GOOGLETRANSLATE(A1992, ""en"",""fil""), """")"),"")</f>
        <v/>
      </c>
      <c r="C1992" s="2">
        <v>2.0</v>
      </c>
      <c r="D1992" s="1" t="s">
        <v>3414</v>
      </c>
      <c r="E1992" s="2">
        <v>1.0</v>
      </c>
      <c r="F1992" s="2">
        <v>1.0</v>
      </c>
      <c r="G1992" s="9"/>
    </row>
    <row r="1993">
      <c r="A1993" s="1" t="s">
        <v>3415</v>
      </c>
      <c r="B1993" s="7" t="str">
        <f>IFERROR(__xludf.DUMMYFUNCTION("IF(C1993=4,GOOGLETRANSLATE(A1993, ""en"",""fil""), """")"),"")</f>
        <v/>
      </c>
      <c r="C1993" s="2">
        <v>2.0</v>
      </c>
      <c r="D1993" s="1" t="s">
        <v>3416</v>
      </c>
      <c r="E1993" s="2">
        <v>2.0</v>
      </c>
      <c r="F1993" s="2">
        <v>1.0</v>
      </c>
      <c r="G1993" s="9"/>
    </row>
    <row r="1994">
      <c r="A1994" s="1" t="s">
        <v>3417</v>
      </c>
      <c r="B1994" s="7" t="str">
        <f>IFERROR(__xludf.DUMMYFUNCTION("IF(C1994=4,GOOGLETRANSLATE(A1994, ""en"",""fil""), """")"),"")</f>
        <v/>
      </c>
      <c r="C1994" s="2">
        <v>2.0</v>
      </c>
      <c r="D1994" s="1" t="s">
        <v>3417</v>
      </c>
      <c r="E1994" s="2">
        <v>1.0</v>
      </c>
      <c r="F1994" s="2">
        <v>1.0</v>
      </c>
      <c r="G1994" s="9"/>
    </row>
    <row r="1995">
      <c r="A1995" s="1" t="s">
        <v>3418</v>
      </c>
      <c r="B1995" s="1"/>
      <c r="C1995" s="2">
        <v>2.0</v>
      </c>
      <c r="D1995" s="1" t="s">
        <v>3418</v>
      </c>
      <c r="E1995" s="2">
        <v>1.0</v>
      </c>
      <c r="F1995" s="2">
        <v>1.0</v>
      </c>
      <c r="G1995" s="9"/>
    </row>
    <row r="1996">
      <c r="A1996" s="1" t="s">
        <v>3419</v>
      </c>
      <c r="B1996" s="7" t="str">
        <f>IFERROR(__xludf.DUMMYFUNCTION("IF(C1996=4,GOOGLETRANSLATE(A1996, ""en"",""fil""), """")"),"")</f>
        <v/>
      </c>
      <c r="C1996" s="2">
        <v>2.0</v>
      </c>
      <c r="D1996" s="1" t="s">
        <v>3419</v>
      </c>
      <c r="E1996" s="2">
        <v>3.0</v>
      </c>
      <c r="F1996" s="2">
        <v>0.0</v>
      </c>
      <c r="G1996" s="9"/>
    </row>
    <row r="1997">
      <c r="A1997" s="1" t="s">
        <v>3420</v>
      </c>
      <c r="B1997" s="7" t="str">
        <f>IFERROR(__xludf.DUMMYFUNCTION("IF(C1997=4,GOOGLETRANSLATE(A1997, ""en"",""fil""), """")"),"")</f>
        <v/>
      </c>
      <c r="C1997" s="2">
        <v>2.0</v>
      </c>
      <c r="D1997" s="1" t="s">
        <v>3420</v>
      </c>
      <c r="E1997" s="2">
        <v>1.0</v>
      </c>
      <c r="F1997" s="2">
        <v>1.0</v>
      </c>
      <c r="G1997" s="9"/>
    </row>
    <row r="1998">
      <c r="A1998" s="1" t="s">
        <v>3421</v>
      </c>
      <c r="B1998" s="7" t="str">
        <f>IFERROR(__xludf.DUMMYFUNCTION("IF(C1998=4,GOOGLETRANSLATE(A1998, ""en"",""fil""), """")"),"")</f>
        <v/>
      </c>
      <c r="C1998" s="2">
        <v>2.0</v>
      </c>
      <c r="D1998" s="1" t="s">
        <v>3421</v>
      </c>
      <c r="E1998" s="2">
        <v>1.0</v>
      </c>
      <c r="F1998" s="2">
        <v>1.0</v>
      </c>
      <c r="G1998" s="9"/>
    </row>
    <row r="1999">
      <c r="A1999" s="1" t="s">
        <v>3422</v>
      </c>
      <c r="B1999" s="7" t="str">
        <f>IFERROR(__xludf.DUMMYFUNCTION("IF(C1999=4,GOOGLETRANSLATE(A1999, ""en"",""fil""), """")"),"")</f>
        <v/>
      </c>
      <c r="C1999" s="2">
        <v>2.0</v>
      </c>
      <c r="D1999" s="1" t="s">
        <v>3422</v>
      </c>
      <c r="E1999" s="2">
        <v>1.0</v>
      </c>
      <c r="F1999" s="2">
        <v>1.0</v>
      </c>
      <c r="G1999" s="9"/>
    </row>
    <row r="2000">
      <c r="A2000" s="1" t="s">
        <v>3423</v>
      </c>
      <c r="B2000" s="7" t="str">
        <f>IFERROR(__xludf.DUMMYFUNCTION("IF(C2000=4,GOOGLETRANSLATE(A2000, ""en"",""fil""), """")"),"")</f>
        <v/>
      </c>
      <c r="C2000" s="2">
        <v>2.0</v>
      </c>
      <c r="D2000" s="1" t="s">
        <v>3423</v>
      </c>
      <c r="E2000" s="2">
        <v>1.0</v>
      </c>
      <c r="F2000" s="2">
        <v>1.0</v>
      </c>
      <c r="G2000" s="9"/>
    </row>
    <row r="2001">
      <c r="A2001" s="1" t="s">
        <v>3424</v>
      </c>
      <c r="B2001" s="7" t="str">
        <f>IFERROR(__xludf.DUMMYFUNCTION("IF(C2001=4,GOOGLETRANSLATE(A2001, ""en"",""fil""), """")"),"")</f>
        <v/>
      </c>
      <c r="C2001" s="2">
        <v>2.0</v>
      </c>
      <c r="D2001" s="1" t="s">
        <v>3424</v>
      </c>
      <c r="E2001" s="2">
        <v>1.0</v>
      </c>
      <c r="F2001" s="2">
        <v>1.0</v>
      </c>
      <c r="G2001" s="9"/>
    </row>
    <row r="2002">
      <c r="A2002" s="1" t="s">
        <v>3425</v>
      </c>
      <c r="B2002" s="7" t="str">
        <f>IFERROR(__xludf.DUMMYFUNCTION("IF(C2002=4,GOOGLETRANSLATE(A2002, ""en"",""fil""), """")"),"")</f>
        <v/>
      </c>
      <c r="C2002" s="2">
        <v>2.0</v>
      </c>
      <c r="D2002" s="1" t="s">
        <v>3425</v>
      </c>
      <c r="E2002" s="2">
        <v>1.0</v>
      </c>
      <c r="G2002" s="9"/>
    </row>
    <row r="2003">
      <c r="A2003" s="1" t="s">
        <v>3426</v>
      </c>
      <c r="B2003" s="7" t="str">
        <f>IFERROR(__xludf.DUMMYFUNCTION("IF(C2003=4,GOOGLETRANSLATE(A2003, ""en"",""fil""), """")"),"")</f>
        <v/>
      </c>
      <c r="C2003" s="2">
        <v>2.0</v>
      </c>
      <c r="D2003" s="1" t="s">
        <v>3426</v>
      </c>
      <c r="E2003" s="2">
        <v>1.0</v>
      </c>
      <c r="F2003" s="2">
        <v>0.0</v>
      </c>
      <c r="G2003" s="9"/>
    </row>
    <row r="2004">
      <c r="A2004" s="1" t="s">
        <v>3427</v>
      </c>
      <c r="B2004" s="7" t="str">
        <f>IFERROR(__xludf.DUMMYFUNCTION("IF(C2004=4,GOOGLETRANSLATE(A2004, ""en"",""fil""), """")"),"")</f>
        <v/>
      </c>
      <c r="C2004" s="2">
        <v>2.0</v>
      </c>
      <c r="D2004" s="1" t="s">
        <v>3427</v>
      </c>
      <c r="E2004" s="2">
        <v>1.0</v>
      </c>
      <c r="F2004" s="2">
        <v>1.0</v>
      </c>
      <c r="G2004" s="9"/>
    </row>
    <row r="2005">
      <c r="A2005" s="1" t="s">
        <v>3428</v>
      </c>
      <c r="B2005" s="7" t="str">
        <f>IFERROR(__xludf.DUMMYFUNCTION("IF(C2005=4,GOOGLETRANSLATE(A2005, ""en"",""fil""), """")"),"")</f>
        <v/>
      </c>
      <c r="C2005" s="2">
        <v>2.0</v>
      </c>
      <c r="D2005" s="1" t="s">
        <v>3428</v>
      </c>
      <c r="E2005" s="2">
        <v>1.0</v>
      </c>
      <c r="F2005" s="2">
        <v>1.0</v>
      </c>
      <c r="G2005" s="9"/>
    </row>
    <row r="2006">
      <c r="A2006" s="1" t="s">
        <v>3429</v>
      </c>
      <c r="B2006" s="7" t="str">
        <f>IFERROR(__xludf.DUMMYFUNCTION("IF(C2006=4,GOOGLETRANSLATE(A2006, ""en"",""fil""), """")"),"")</f>
        <v/>
      </c>
      <c r="C2006" s="2">
        <v>2.0</v>
      </c>
      <c r="D2006" s="1" t="s">
        <v>3429</v>
      </c>
      <c r="E2006" s="2">
        <v>2.0</v>
      </c>
      <c r="G2006" s="9"/>
    </row>
    <row r="2007">
      <c r="A2007" s="1" t="s">
        <v>3430</v>
      </c>
      <c r="B2007" s="7" t="str">
        <f>IFERROR(__xludf.DUMMYFUNCTION("IF(C2007=4,GOOGLETRANSLATE(A2007, ""en"",""fil""), """")"),"")</f>
        <v/>
      </c>
      <c r="C2007" s="2">
        <v>2.0</v>
      </c>
      <c r="D2007" s="1" t="s">
        <v>3430</v>
      </c>
      <c r="E2007" s="2">
        <v>1.0</v>
      </c>
      <c r="F2007" s="2">
        <v>1.0</v>
      </c>
      <c r="G2007" s="9"/>
    </row>
    <row r="2008">
      <c r="A2008" s="1" t="s">
        <v>3431</v>
      </c>
      <c r="B2008" s="7" t="str">
        <f>IFERROR(__xludf.DUMMYFUNCTION("IF(C2008=4,GOOGLETRANSLATE(A2008, ""en"",""fil""), """")"),"")</f>
        <v/>
      </c>
      <c r="C2008" s="2">
        <v>2.0</v>
      </c>
      <c r="D2008" s="1" t="s">
        <v>3431</v>
      </c>
      <c r="E2008" s="2">
        <v>1.0</v>
      </c>
      <c r="F2008" s="2">
        <v>0.0</v>
      </c>
      <c r="G2008" s="9"/>
    </row>
    <row r="2009">
      <c r="A2009" s="1" t="s">
        <v>3432</v>
      </c>
      <c r="B2009" s="7" t="str">
        <f>IFERROR(__xludf.DUMMYFUNCTION("IF(C2009=4,GOOGLETRANSLATE(A2009, ""en"",""fil""), """")"),"")</f>
        <v/>
      </c>
      <c r="C2009" s="2">
        <v>2.0</v>
      </c>
      <c r="D2009" s="1" t="s">
        <v>3432</v>
      </c>
      <c r="E2009" s="2">
        <v>1.0</v>
      </c>
      <c r="F2009" s="2">
        <v>1.0</v>
      </c>
      <c r="G2009" s="9"/>
    </row>
    <row r="2010">
      <c r="A2010" s="1" t="s">
        <v>3433</v>
      </c>
      <c r="B2010" s="7" t="str">
        <f>IFERROR(__xludf.DUMMYFUNCTION("IF(C2010=4,GOOGLETRANSLATE(A2010, ""en"",""fil""), """")"),"")</f>
        <v/>
      </c>
      <c r="C2010" s="2">
        <v>2.0</v>
      </c>
      <c r="D2010" s="1" t="s">
        <v>3433</v>
      </c>
      <c r="E2010" s="2">
        <v>1.0</v>
      </c>
      <c r="F2010" s="2">
        <v>0.0</v>
      </c>
      <c r="G2010" s="9"/>
    </row>
    <row r="2011">
      <c r="A2011" s="1" t="s">
        <v>3434</v>
      </c>
      <c r="B2011" s="7" t="str">
        <f>IFERROR(__xludf.DUMMYFUNCTION("IF(C2011=4,GOOGLETRANSLATE(A2011, ""en"",""fil""), """")"),"")</f>
        <v/>
      </c>
      <c r="C2011" s="2">
        <v>2.0</v>
      </c>
      <c r="D2011" s="1" t="s">
        <v>3434</v>
      </c>
      <c r="E2011" s="2">
        <v>1.0</v>
      </c>
      <c r="F2011" s="2">
        <v>0.0</v>
      </c>
      <c r="G2011" s="9"/>
    </row>
    <row r="2012">
      <c r="A2012" s="1" t="s">
        <v>3435</v>
      </c>
      <c r="B2012" s="7" t="str">
        <f>IFERROR(__xludf.DUMMYFUNCTION("IF(C2012=4,GOOGLETRANSLATE(A2012, ""en"",""fil""), """")"),"")</f>
        <v/>
      </c>
      <c r="C2012" s="2">
        <v>2.0</v>
      </c>
      <c r="D2012" s="1" t="s">
        <v>3435</v>
      </c>
      <c r="E2012" s="2">
        <v>1.0</v>
      </c>
      <c r="F2012" s="2">
        <v>0.0</v>
      </c>
      <c r="G2012" s="9"/>
    </row>
    <row r="2013">
      <c r="A2013" s="1" t="s">
        <v>3436</v>
      </c>
      <c r="B2013" s="7" t="str">
        <f>IFERROR(__xludf.DUMMYFUNCTION("IF(C2013=4,GOOGLETRANSLATE(A2013, ""en"",""fil""), """")"),"")</f>
        <v/>
      </c>
      <c r="C2013" s="2">
        <v>2.0</v>
      </c>
      <c r="D2013" s="1" t="s">
        <v>3436</v>
      </c>
      <c r="E2013" s="2">
        <v>1.0</v>
      </c>
      <c r="F2013" s="2">
        <v>1.0</v>
      </c>
      <c r="G2013" s="9"/>
    </row>
    <row r="2014">
      <c r="A2014" s="1" t="s">
        <v>3437</v>
      </c>
      <c r="B2014" s="7" t="str">
        <f>IFERROR(__xludf.DUMMYFUNCTION("IF(C2014=4,GOOGLETRANSLATE(A2014, ""en"",""fil""), """")"),"")</f>
        <v/>
      </c>
      <c r="C2014" s="2">
        <v>2.0</v>
      </c>
      <c r="D2014" s="1" t="s">
        <v>3437</v>
      </c>
      <c r="E2014" s="2">
        <v>1.0</v>
      </c>
      <c r="G2014" s="9"/>
    </row>
    <row r="2015">
      <c r="A2015" s="1" t="s">
        <v>3438</v>
      </c>
      <c r="B2015" s="7" t="str">
        <f>IFERROR(__xludf.DUMMYFUNCTION("IF(C2015=4,GOOGLETRANSLATE(A2015, ""en"",""fil""), """")"),"")</f>
        <v/>
      </c>
      <c r="C2015" s="2">
        <v>2.0</v>
      </c>
      <c r="D2015" s="1" t="s">
        <v>3438</v>
      </c>
      <c r="E2015" s="2">
        <v>1.0</v>
      </c>
      <c r="F2015" s="2">
        <v>1.0</v>
      </c>
      <c r="G2015" s="9"/>
    </row>
    <row r="2016">
      <c r="A2016" s="1" t="s">
        <v>3439</v>
      </c>
      <c r="B2016" s="7" t="str">
        <f>IFERROR(__xludf.DUMMYFUNCTION("IF(C2016=4,GOOGLETRANSLATE(A2016, ""en"",""fil""), """")"),"")</f>
        <v/>
      </c>
      <c r="C2016" s="2">
        <v>2.0</v>
      </c>
      <c r="D2016" s="1" t="s">
        <v>3439</v>
      </c>
      <c r="E2016" s="2">
        <v>1.0</v>
      </c>
      <c r="F2016" s="2">
        <v>0.0</v>
      </c>
      <c r="G2016" s="9"/>
    </row>
    <row r="2017">
      <c r="A2017" s="1" t="s">
        <v>3440</v>
      </c>
      <c r="B2017" s="7" t="str">
        <f>IFERROR(__xludf.DUMMYFUNCTION("IF(C2017=4,GOOGLETRANSLATE(A2017, ""en"",""fil""), """")"),"")</f>
        <v/>
      </c>
      <c r="C2017" s="2">
        <v>2.0</v>
      </c>
      <c r="D2017" s="1" t="s">
        <v>3440</v>
      </c>
      <c r="E2017" s="2">
        <v>1.0</v>
      </c>
      <c r="F2017" s="2">
        <v>0.0</v>
      </c>
      <c r="G2017" s="9"/>
    </row>
    <row r="2018">
      <c r="A2018" s="1" t="s">
        <v>3441</v>
      </c>
      <c r="B2018" s="7" t="str">
        <f>IFERROR(__xludf.DUMMYFUNCTION("IF(C2018=4,GOOGLETRANSLATE(A2018, ""en"",""fil""), """")"),"")</f>
        <v/>
      </c>
      <c r="C2018" s="2">
        <v>2.0</v>
      </c>
      <c r="D2018" s="1" t="s">
        <v>3441</v>
      </c>
      <c r="E2018" s="2">
        <v>1.0</v>
      </c>
      <c r="F2018" s="2">
        <v>1.0</v>
      </c>
      <c r="G2018" s="9"/>
    </row>
    <row r="2019">
      <c r="A2019" s="1" t="s">
        <v>3442</v>
      </c>
      <c r="B2019" s="7" t="str">
        <f>IFERROR(__xludf.DUMMYFUNCTION("IF(C2019=4,GOOGLETRANSLATE(A2019, ""en"",""fil""), """")"),"")</f>
        <v/>
      </c>
      <c r="C2019" s="2">
        <v>2.0</v>
      </c>
      <c r="D2019" s="1" t="s">
        <v>3442</v>
      </c>
      <c r="E2019" s="2">
        <v>1.0</v>
      </c>
      <c r="F2019" s="2">
        <v>1.0</v>
      </c>
      <c r="G2019" s="9"/>
    </row>
    <row r="2020">
      <c r="A2020" s="1" t="s">
        <v>3443</v>
      </c>
      <c r="B2020" s="7" t="str">
        <f>IFERROR(__xludf.DUMMYFUNCTION("IF(C2020=4,GOOGLETRANSLATE(A2020, ""en"",""fil""), """")"),"")</f>
        <v/>
      </c>
      <c r="C2020" s="2">
        <v>2.0</v>
      </c>
      <c r="D2020" s="1" t="s">
        <v>3443</v>
      </c>
      <c r="E2020" s="2">
        <v>1.0</v>
      </c>
      <c r="F2020" s="2">
        <v>1.0</v>
      </c>
      <c r="G2020" s="9"/>
    </row>
    <row r="2021">
      <c r="A2021" s="1" t="s">
        <v>3444</v>
      </c>
      <c r="B2021" s="7" t="str">
        <f>IFERROR(__xludf.DUMMYFUNCTION("IF(C2021=4,GOOGLETRANSLATE(A2021, ""en"",""fil""), """")"),"")</f>
        <v/>
      </c>
      <c r="C2021" s="2">
        <v>2.0</v>
      </c>
      <c r="D2021" s="1" t="s">
        <v>3444</v>
      </c>
      <c r="E2021" s="2">
        <v>1.0</v>
      </c>
      <c r="F2021" s="2">
        <v>1.0</v>
      </c>
      <c r="G2021" s="9"/>
    </row>
    <row r="2022">
      <c r="A2022" s="1" t="s">
        <v>3445</v>
      </c>
      <c r="B2022" s="7" t="str">
        <f>IFERROR(__xludf.DUMMYFUNCTION("IF(C2022=4,GOOGLETRANSLATE(A2022, ""en"",""fil""), """")"),"")</f>
        <v/>
      </c>
      <c r="C2022" s="2">
        <v>2.0</v>
      </c>
      <c r="D2022" s="1" t="s">
        <v>3445</v>
      </c>
      <c r="E2022" s="2">
        <v>1.0</v>
      </c>
      <c r="F2022" s="2">
        <v>0.0</v>
      </c>
      <c r="G2022" s="9"/>
    </row>
    <row r="2023">
      <c r="A2023" s="1" t="s">
        <v>3446</v>
      </c>
      <c r="B2023" s="7" t="str">
        <f>IFERROR(__xludf.DUMMYFUNCTION("IF(C2023=4,GOOGLETRANSLATE(A2023, ""en"",""fil""), """")"),"")</f>
        <v/>
      </c>
      <c r="C2023" s="2">
        <v>2.0</v>
      </c>
      <c r="D2023" s="1" t="s">
        <v>3446</v>
      </c>
      <c r="E2023" s="2">
        <v>1.0</v>
      </c>
      <c r="F2023" s="2">
        <v>1.0</v>
      </c>
      <c r="G2023" s="9"/>
    </row>
    <row r="2024">
      <c r="A2024" s="1" t="s">
        <v>3447</v>
      </c>
      <c r="B2024" s="7" t="str">
        <f>IFERROR(__xludf.DUMMYFUNCTION("IF(C2024=4,GOOGLETRANSLATE(A2024, ""en"",""fil""), """")"),"")</f>
        <v/>
      </c>
      <c r="C2024" s="2">
        <v>2.0</v>
      </c>
      <c r="D2024" s="1" t="s">
        <v>3447</v>
      </c>
      <c r="E2024" s="2">
        <v>1.0</v>
      </c>
      <c r="G2024" s="9"/>
    </row>
    <row r="2025">
      <c r="A2025" s="1" t="s">
        <v>3448</v>
      </c>
      <c r="B2025" s="7" t="str">
        <f>IFERROR(__xludf.DUMMYFUNCTION("IF(C2025=4,GOOGLETRANSLATE(A2025, ""en"",""fil""), """")"),"")</f>
        <v/>
      </c>
      <c r="C2025" s="2">
        <v>2.0</v>
      </c>
      <c r="D2025" s="1" t="s">
        <v>3449</v>
      </c>
      <c r="E2025" s="2">
        <v>1.0</v>
      </c>
      <c r="F2025" s="2">
        <v>1.0</v>
      </c>
      <c r="G2025" s="9"/>
    </row>
    <row r="2026">
      <c r="A2026" s="1" t="s">
        <v>3450</v>
      </c>
      <c r="B2026" s="7" t="str">
        <f>IFERROR(__xludf.DUMMYFUNCTION("IF(C2026=4,GOOGLETRANSLATE(A2026, ""en"",""fil""), """")"),"")</f>
        <v/>
      </c>
      <c r="C2026" s="2">
        <v>2.0</v>
      </c>
      <c r="D2026" s="1" t="s">
        <v>3451</v>
      </c>
      <c r="E2026" s="2">
        <v>1.0</v>
      </c>
      <c r="F2026" s="2">
        <v>1.0</v>
      </c>
      <c r="G2026" s="9"/>
    </row>
    <row r="2027">
      <c r="A2027" s="1" t="s">
        <v>3452</v>
      </c>
      <c r="B2027" s="7" t="str">
        <f>IFERROR(__xludf.DUMMYFUNCTION("IF(C2027=4,GOOGLETRANSLATE(A2027, ""en"",""fil""), """")"),"")</f>
        <v/>
      </c>
      <c r="C2027" s="2">
        <v>2.0</v>
      </c>
      <c r="D2027" s="1" t="s">
        <v>3452</v>
      </c>
      <c r="E2027" s="2">
        <v>1.0</v>
      </c>
      <c r="G2027" s="9"/>
    </row>
    <row r="2028">
      <c r="A2028" s="1" t="s">
        <v>3453</v>
      </c>
      <c r="B2028" s="7" t="str">
        <f>IFERROR(__xludf.DUMMYFUNCTION("IF(C2028=4,GOOGLETRANSLATE(A2028, ""en"",""fil""), """")"),"")</f>
        <v/>
      </c>
      <c r="C2028" s="2">
        <v>2.0</v>
      </c>
      <c r="D2028" s="1" t="s">
        <v>3453</v>
      </c>
      <c r="E2028" s="2">
        <v>1.0</v>
      </c>
      <c r="F2028" s="2">
        <v>1.0</v>
      </c>
      <c r="G2028" s="9"/>
    </row>
    <row r="2029">
      <c r="A2029" s="1" t="s">
        <v>3454</v>
      </c>
      <c r="B2029" s="7" t="str">
        <f>IFERROR(__xludf.DUMMYFUNCTION("IF(C2029=4,GOOGLETRANSLATE(A2029, ""en"",""fil""), """")"),"")</f>
        <v/>
      </c>
      <c r="C2029" s="2">
        <v>2.0</v>
      </c>
      <c r="D2029" s="1" t="s">
        <v>3454</v>
      </c>
      <c r="E2029" s="2">
        <v>2.0</v>
      </c>
      <c r="F2029" s="2">
        <v>1.0</v>
      </c>
      <c r="G2029" s="9"/>
    </row>
    <row r="2030">
      <c r="A2030" s="1" t="s">
        <v>3455</v>
      </c>
      <c r="B2030" s="7" t="str">
        <f>IFERROR(__xludf.DUMMYFUNCTION("IF(C2030=4,GOOGLETRANSLATE(A2030, ""en"",""fil""), """")"),"")</f>
        <v/>
      </c>
      <c r="C2030" s="2">
        <v>2.0</v>
      </c>
      <c r="D2030" s="1" t="s">
        <v>3455</v>
      </c>
      <c r="E2030" s="2">
        <v>1.0</v>
      </c>
      <c r="F2030" s="2">
        <v>1.0</v>
      </c>
      <c r="G2030" s="9"/>
    </row>
    <row r="2031">
      <c r="A2031" s="1" t="s">
        <v>3456</v>
      </c>
      <c r="B2031" s="7" t="str">
        <f>IFERROR(__xludf.DUMMYFUNCTION("IF(C2031=4,GOOGLETRANSLATE(A2031, ""en"",""fil""), """")"),"")</f>
        <v/>
      </c>
      <c r="C2031" s="2">
        <v>2.0</v>
      </c>
      <c r="D2031" s="1" t="s">
        <v>3456</v>
      </c>
      <c r="E2031" s="2">
        <v>1.0</v>
      </c>
      <c r="F2031" s="2">
        <v>1.0</v>
      </c>
      <c r="G2031" s="9"/>
    </row>
    <row r="2032">
      <c r="A2032" s="1" t="s">
        <v>3457</v>
      </c>
      <c r="B2032" s="7" t="str">
        <f>IFERROR(__xludf.DUMMYFUNCTION("IF(C2032=4,GOOGLETRANSLATE(A2032, ""en"",""fil""), """")"),"")</f>
        <v/>
      </c>
      <c r="C2032" s="2">
        <v>2.0</v>
      </c>
      <c r="D2032" s="1" t="s">
        <v>3457</v>
      </c>
      <c r="E2032" s="2">
        <v>1.0</v>
      </c>
      <c r="F2032" s="2">
        <v>1.0</v>
      </c>
      <c r="G2032" s="9"/>
    </row>
    <row r="2033">
      <c r="A2033" s="1" t="s">
        <v>3458</v>
      </c>
      <c r="B2033" s="7" t="str">
        <f>IFERROR(__xludf.DUMMYFUNCTION("IF(C2033=4,GOOGLETRANSLATE(A2033, ""en"",""fil""), """")"),"")</f>
        <v/>
      </c>
      <c r="C2033" s="2">
        <v>2.0</v>
      </c>
      <c r="D2033" s="1" t="s">
        <v>3458</v>
      </c>
      <c r="E2033" s="2">
        <v>1.0</v>
      </c>
      <c r="F2033" s="2">
        <v>1.0</v>
      </c>
      <c r="G2033" s="9"/>
    </row>
    <row r="2034">
      <c r="A2034" s="1" t="s">
        <v>3459</v>
      </c>
      <c r="B2034" s="7" t="str">
        <f>IFERROR(__xludf.DUMMYFUNCTION("IF(C2034=4,GOOGLETRANSLATE(A2034, ""en"",""fil""), """")"),"")</f>
        <v/>
      </c>
      <c r="C2034" s="2">
        <v>2.0</v>
      </c>
      <c r="D2034" s="1" t="s">
        <v>3459</v>
      </c>
      <c r="E2034" s="2">
        <v>1.0</v>
      </c>
      <c r="F2034" s="2">
        <v>1.0</v>
      </c>
      <c r="G2034" s="9"/>
    </row>
    <row r="2035">
      <c r="A2035" s="1" t="s">
        <v>3460</v>
      </c>
      <c r="B2035" s="7" t="str">
        <f>IFERROR(__xludf.DUMMYFUNCTION("IF(C2035=4,GOOGLETRANSLATE(A2035, ""en"",""fil""), """")"),"")</f>
        <v/>
      </c>
      <c r="C2035" s="2">
        <v>2.0</v>
      </c>
      <c r="D2035" s="1" t="s">
        <v>3460</v>
      </c>
      <c r="E2035" s="2">
        <v>1.0</v>
      </c>
      <c r="F2035" s="2">
        <v>1.0</v>
      </c>
      <c r="G2035" s="9"/>
    </row>
    <row r="2036">
      <c r="A2036" s="1" t="s">
        <v>3461</v>
      </c>
      <c r="B2036" s="7" t="str">
        <f>IFERROR(__xludf.DUMMYFUNCTION("IF(C2036=4,GOOGLETRANSLATE(A2036, ""en"",""fil""), """")"),"")</f>
        <v/>
      </c>
      <c r="C2036" s="2">
        <v>2.0</v>
      </c>
      <c r="D2036" s="1" t="s">
        <v>3461</v>
      </c>
      <c r="E2036" s="2">
        <v>2.0</v>
      </c>
      <c r="F2036" s="2">
        <v>1.0</v>
      </c>
      <c r="G2036" s="9"/>
    </row>
    <row r="2037">
      <c r="A2037" s="1" t="s">
        <v>3462</v>
      </c>
      <c r="B2037" s="7" t="str">
        <f>IFERROR(__xludf.DUMMYFUNCTION("IF(C2037=4,GOOGLETRANSLATE(A2037, ""en"",""fil""), """")"),"")</f>
        <v/>
      </c>
      <c r="C2037" s="2">
        <v>2.0</v>
      </c>
      <c r="D2037" s="1" t="s">
        <v>3462</v>
      </c>
      <c r="E2037" s="2">
        <v>1.0</v>
      </c>
      <c r="F2037" s="2">
        <v>1.0</v>
      </c>
      <c r="G2037" s="9"/>
    </row>
    <row r="2038">
      <c r="A2038" s="1" t="s">
        <v>3463</v>
      </c>
      <c r="B2038" s="7" t="str">
        <f>IFERROR(__xludf.DUMMYFUNCTION("IF(C2038=4,GOOGLETRANSLATE(A2038, ""en"",""fil""), """")"),"")</f>
        <v/>
      </c>
      <c r="C2038" s="2">
        <v>2.0</v>
      </c>
      <c r="D2038" s="1" t="s">
        <v>3463</v>
      </c>
      <c r="E2038" s="2">
        <v>2.0</v>
      </c>
      <c r="F2038" s="2">
        <v>1.0</v>
      </c>
      <c r="G2038" s="9"/>
    </row>
    <row r="2039">
      <c r="A2039" s="1" t="s">
        <v>3464</v>
      </c>
      <c r="B2039" s="7" t="str">
        <f>IFERROR(__xludf.DUMMYFUNCTION("IF(C2039=4,GOOGLETRANSLATE(A2039, ""en"",""fil""), """")"),"")</f>
        <v/>
      </c>
      <c r="C2039" s="2">
        <v>2.0</v>
      </c>
      <c r="D2039" s="1" t="s">
        <v>3464</v>
      </c>
      <c r="E2039" s="2">
        <v>1.0</v>
      </c>
      <c r="F2039" s="2">
        <v>1.0</v>
      </c>
      <c r="G2039" s="9"/>
    </row>
    <row r="2040">
      <c r="A2040" s="1" t="s">
        <v>3465</v>
      </c>
      <c r="B2040" s="7" t="str">
        <f>IFERROR(__xludf.DUMMYFUNCTION("IF(C2040=4,GOOGLETRANSLATE(A2040, ""en"",""fil""), """")"),"")</f>
        <v/>
      </c>
      <c r="C2040" s="2">
        <v>2.0</v>
      </c>
      <c r="D2040" s="1" t="s">
        <v>3465</v>
      </c>
      <c r="E2040" s="2">
        <v>1.0</v>
      </c>
      <c r="F2040" s="2">
        <v>1.0</v>
      </c>
      <c r="G2040" s="9"/>
    </row>
    <row r="2041">
      <c r="A2041" s="1" t="s">
        <v>3466</v>
      </c>
      <c r="B2041" s="7" t="str">
        <f>IFERROR(__xludf.DUMMYFUNCTION("IF(C2041=4,GOOGLETRANSLATE(A2041, ""en"",""fil""), """")"),"")</f>
        <v/>
      </c>
      <c r="C2041" s="2">
        <v>2.0</v>
      </c>
      <c r="D2041" s="1" t="s">
        <v>3466</v>
      </c>
      <c r="E2041" s="2">
        <v>1.0</v>
      </c>
      <c r="F2041" s="2">
        <v>1.0</v>
      </c>
      <c r="G2041" s="9"/>
    </row>
    <row r="2042">
      <c r="A2042" s="1" t="s">
        <v>3467</v>
      </c>
      <c r="B2042" s="7" t="str">
        <f>IFERROR(__xludf.DUMMYFUNCTION("IF(C2042=4,GOOGLETRANSLATE(A2042, ""en"",""fil""), """")"),"")</f>
        <v/>
      </c>
      <c r="C2042" s="2">
        <v>2.0</v>
      </c>
      <c r="D2042" s="1" t="s">
        <v>3467</v>
      </c>
      <c r="E2042" s="2">
        <v>1.0</v>
      </c>
      <c r="F2042" s="2">
        <v>1.0</v>
      </c>
      <c r="G2042" s="9"/>
    </row>
    <row r="2043">
      <c r="A2043" s="1" t="s">
        <v>3468</v>
      </c>
      <c r="B2043" s="7" t="str">
        <f>IFERROR(__xludf.DUMMYFUNCTION("IF(C2043=4,GOOGLETRANSLATE(A2043, ""en"",""fil""), """")"),"")</f>
        <v/>
      </c>
      <c r="C2043" s="2">
        <v>2.0</v>
      </c>
      <c r="D2043" s="1" t="s">
        <v>3468</v>
      </c>
      <c r="E2043" s="2">
        <v>1.0</v>
      </c>
      <c r="F2043" s="2">
        <v>1.0</v>
      </c>
      <c r="G2043" s="9"/>
    </row>
    <row r="2044">
      <c r="A2044" s="1" t="s">
        <v>3469</v>
      </c>
      <c r="B2044" s="7" t="str">
        <f>IFERROR(__xludf.DUMMYFUNCTION("IF(C2044=4,GOOGLETRANSLATE(A2044, ""en"",""fil""), """")"),"")</f>
        <v/>
      </c>
      <c r="C2044" s="2">
        <v>2.0</v>
      </c>
      <c r="D2044" s="1" t="s">
        <v>3469</v>
      </c>
      <c r="E2044" s="2">
        <v>1.0</v>
      </c>
      <c r="F2044" s="2">
        <v>1.0</v>
      </c>
      <c r="G2044" s="9"/>
    </row>
    <row r="2045">
      <c r="A2045" s="1" t="s">
        <v>3470</v>
      </c>
      <c r="B2045" s="7" t="str">
        <f>IFERROR(__xludf.DUMMYFUNCTION("IF(C2045=4,GOOGLETRANSLATE(A2045, ""en"",""fil""), """")"),"")</f>
        <v/>
      </c>
      <c r="C2045" s="2">
        <v>2.0</v>
      </c>
      <c r="D2045" s="1" t="s">
        <v>3470</v>
      </c>
      <c r="E2045" s="2">
        <v>1.0</v>
      </c>
      <c r="F2045" s="2">
        <v>1.0</v>
      </c>
      <c r="G2045" s="9"/>
    </row>
    <row r="2046">
      <c r="A2046" s="1" t="s">
        <v>3471</v>
      </c>
      <c r="B2046" s="7" t="str">
        <f>IFERROR(__xludf.DUMMYFUNCTION("IF(C2046=4,GOOGLETRANSLATE(A2046, ""en"",""fil""), """")"),"")</f>
        <v/>
      </c>
      <c r="C2046" s="2">
        <v>2.0</v>
      </c>
      <c r="D2046" s="1" t="s">
        <v>3471</v>
      </c>
      <c r="E2046" s="2">
        <v>1.0</v>
      </c>
      <c r="F2046" s="2">
        <v>0.0</v>
      </c>
      <c r="G2046" s="9"/>
    </row>
    <row r="2047">
      <c r="A2047" s="1" t="s">
        <v>3472</v>
      </c>
      <c r="B2047" s="7" t="str">
        <f>IFERROR(__xludf.DUMMYFUNCTION("IF(C2047=4,GOOGLETRANSLATE(A2047, ""en"",""fil""), """")"),"")</f>
        <v/>
      </c>
      <c r="C2047" s="2">
        <v>2.0</v>
      </c>
      <c r="D2047" s="1" t="s">
        <v>3472</v>
      </c>
      <c r="E2047" s="2">
        <v>1.0</v>
      </c>
      <c r="F2047" s="2">
        <v>1.0</v>
      </c>
      <c r="G2047" s="9"/>
    </row>
    <row r="2048">
      <c r="A2048" s="1" t="s">
        <v>3473</v>
      </c>
      <c r="B2048" s="7" t="str">
        <f>IFERROR(__xludf.DUMMYFUNCTION("IF(C2048=4,GOOGLETRANSLATE(A2048, ""en"",""fil""), """")"),"")</f>
        <v/>
      </c>
      <c r="C2048" s="2">
        <v>2.0</v>
      </c>
      <c r="D2048" s="1" t="s">
        <v>3473</v>
      </c>
      <c r="E2048" s="2">
        <v>1.0</v>
      </c>
      <c r="F2048" s="2">
        <v>1.0</v>
      </c>
      <c r="G2048" s="9"/>
    </row>
    <row r="2049">
      <c r="A2049" s="1" t="s">
        <v>3474</v>
      </c>
      <c r="B2049" s="7" t="str">
        <f>IFERROR(__xludf.DUMMYFUNCTION("IF(C2049=4,GOOGLETRANSLATE(A2049, ""en"",""fil""), """")"),"")</f>
        <v/>
      </c>
      <c r="C2049" s="2">
        <v>2.0</v>
      </c>
      <c r="D2049" s="1" t="s">
        <v>3474</v>
      </c>
      <c r="E2049" s="2">
        <v>2.0</v>
      </c>
      <c r="F2049" s="2">
        <v>1.0</v>
      </c>
      <c r="G2049" s="9"/>
    </row>
    <row r="2050">
      <c r="A2050" s="1" t="s">
        <v>3475</v>
      </c>
      <c r="B2050" s="7" t="str">
        <f>IFERROR(__xludf.DUMMYFUNCTION("IF(C2050=4,GOOGLETRANSLATE(A2050, ""en"",""fil""), """")"),"")</f>
        <v/>
      </c>
      <c r="C2050" s="2">
        <v>2.0</v>
      </c>
      <c r="D2050" s="1" t="s">
        <v>3475</v>
      </c>
      <c r="E2050" s="2">
        <v>1.0</v>
      </c>
      <c r="F2050" s="2">
        <v>1.0</v>
      </c>
      <c r="G2050" s="9"/>
    </row>
    <row r="2051">
      <c r="A2051" s="1" t="s">
        <v>3476</v>
      </c>
      <c r="B2051" s="7" t="str">
        <f>IFERROR(__xludf.DUMMYFUNCTION("IF(C2051=4,GOOGLETRANSLATE(A2051, ""en"",""fil""), """")"),"")</f>
        <v/>
      </c>
      <c r="C2051" s="2">
        <v>2.0</v>
      </c>
      <c r="D2051" s="14" t="s">
        <v>3476</v>
      </c>
      <c r="E2051" s="2">
        <v>1.0</v>
      </c>
      <c r="G2051" s="9"/>
    </row>
    <row r="2052">
      <c r="A2052" s="1" t="s">
        <v>3477</v>
      </c>
      <c r="B2052" s="7" t="str">
        <f>IFERROR(__xludf.DUMMYFUNCTION("IF(C2052=4,GOOGLETRANSLATE(A2052, ""en"",""fil""), """")"),"")</f>
        <v/>
      </c>
      <c r="C2052" s="2">
        <v>2.0</v>
      </c>
      <c r="D2052" s="1" t="s">
        <v>3477</v>
      </c>
      <c r="E2052" s="2">
        <v>1.0</v>
      </c>
      <c r="G2052" s="9"/>
    </row>
    <row r="2053">
      <c r="A2053" s="1" t="s">
        <v>3478</v>
      </c>
      <c r="B2053" s="7" t="str">
        <f>IFERROR(__xludf.DUMMYFUNCTION("IF(C2053=4,GOOGLETRANSLATE(A2053, ""en"",""fil""), """")"),"")</f>
        <v/>
      </c>
      <c r="C2053" s="2">
        <v>2.0</v>
      </c>
      <c r="D2053" s="14" t="s">
        <v>3478</v>
      </c>
      <c r="E2053" s="2">
        <v>1.0</v>
      </c>
      <c r="G2053" s="9"/>
    </row>
    <row r="2054">
      <c r="A2054" s="1" t="s">
        <v>3479</v>
      </c>
      <c r="B2054" s="7" t="str">
        <f>IFERROR(__xludf.DUMMYFUNCTION("IF(C2054=4,GOOGLETRANSLATE(A2054, ""en"",""fil""), """")"),"")</f>
        <v/>
      </c>
      <c r="C2054" s="2">
        <v>2.0</v>
      </c>
      <c r="D2054" s="14" t="s">
        <v>3479</v>
      </c>
      <c r="E2054" s="2">
        <v>1.0</v>
      </c>
      <c r="G2054" s="9"/>
    </row>
    <row r="2055">
      <c r="A2055" s="1" t="s">
        <v>3480</v>
      </c>
      <c r="B2055" s="7" t="str">
        <f>IFERROR(__xludf.DUMMYFUNCTION("IF(C2055=4,GOOGLETRANSLATE(A2055, ""en"",""fil""), """")"),"")</f>
        <v/>
      </c>
      <c r="C2055" s="2">
        <v>2.0</v>
      </c>
      <c r="D2055" s="14" t="s">
        <v>3480</v>
      </c>
      <c r="E2055" s="2">
        <v>2.0</v>
      </c>
      <c r="G2055" s="9"/>
    </row>
    <row r="2056">
      <c r="A2056" s="1" t="s">
        <v>3481</v>
      </c>
      <c r="B2056" s="7" t="str">
        <f>IFERROR(__xludf.DUMMYFUNCTION("IF(C2056=4,GOOGLETRANSLATE(A2056, ""en"",""fil""), """")"),"")</f>
        <v/>
      </c>
      <c r="C2056" s="2">
        <v>2.0</v>
      </c>
      <c r="D2056" s="1" t="s">
        <v>3481</v>
      </c>
      <c r="E2056" s="2">
        <v>1.0</v>
      </c>
      <c r="F2056" s="2">
        <v>1.0</v>
      </c>
      <c r="G2056" s="9"/>
    </row>
    <row r="2057">
      <c r="A2057" s="1" t="s">
        <v>3482</v>
      </c>
      <c r="B2057" s="7" t="str">
        <f>IFERROR(__xludf.DUMMYFUNCTION("IF(C2057=4,GOOGLETRANSLATE(A2057, ""en"",""fil""), """")"),"")</f>
        <v/>
      </c>
      <c r="C2057" s="2">
        <v>2.0</v>
      </c>
      <c r="D2057" s="1" t="s">
        <v>3482</v>
      </c>
      <c r="E2057" s="2">
        <v>1.0</v>
      </c>
      <c r="F2057" s="2">
        <v>1.0</v>
      </c>
      <c r="G2057" s="9"/>
    </row>
    <row r="2058">
      <c r="A2058" s="1" t="s">
        <v>3483</v>
      </c>
      <c r="B2058" s="7" t="str">
        <f>IFERROR(__xludf.DUMMYFUNCTION("IF(C2058=4,GOOGLETRANSLATE(A2058, ""en"",""fil""), """")"),"")</f>
        <v/>
      </c>
      <c r="C2058" s="2">
        <v>2.0</v>
      </c>
      <c r="D2058" s="1" t="s">
        <v>3483</v>
      </c>
      <c r="E2058" s="2">
        <v>1.0</v>
      </c>
      <c r="F2058" s="2">
        <v>1.0</v>
      </c>
      <c r="G2058" s="9"/>
    </row>
    <row r="2059">
      <c r="A2059" s="1" t="s">
        <v>3484</v>
      </c>
      <c r="B2059" s="7" t="str">
        <f>IFERROR(__xludf.DUMMYFUNCTION("IF(C2059=4,GOOGLETRANSLATE(A2059, ""en"",""fil""), """")"),"")</f>
        <v/>
      </c>
      <c r="C2059" s="2">
        <v>2.0</v>
      </c>
      <c r="D2059" s="1" t="s">
        <v>3484</v>
      </c>
      <c r="E2059" s="2">
        <v>1.0</v>
      </c>
      <c r="F2059" s="2">
        <v>1.0</v>
      </c>
      <c r="G2059" s="9"/>
    </row>
    <row r="2060">
      <c r="A2060" s="1" t="s">
        <v>3485</v>
      </c>
      <c r="B2060" s="7" t="str">
        <f>IFERROR(__xludf.DUMMYFUNCTION("IF(C2060=4,GOOGLETRANSLATE(A2060, ""en"",""fil""), """")"),"")</f>
        <v/>
      </c>
      <c r="C2060" s="2">
        <v>2.0</v>
      </c>
      <c r="D2060" s="1" t="s">
        <v>3485</v>
      </c>
      <c r="E2060" s="2">
        <v>1.0</v>
      </c>
      <c r="G2060" s="9"/>
    </row>
    <row r="2061">
      <c r="A2061" s="1" t="s">
        <v>3486</v>
      </c>
      <c r="B2061" s="7" t="str">
        <f>IFERROR(__xludf.DUMMYFUNCTION("IF(C2061=4,GOOGLETRANSLATE(A2061, ""en"",""fil""), """")"),"")</f>
        <v/>
      </c>
      <c r="C2061" s="2">
        <v>2.0</v>
      </c>
      <c r="D2061" s="1" t="s">
        <v>3486</v>
      </c>
      <c r="E2061" s="2">
        <v>1.0</v>
      </c>
      <c r="G2061" s="9"/>
    </row>
    <row r="2062">
      <c r="A2062" s="1" t="s">
        <v>3487</v>
      </c>
      <c r="B2062" s="7" t="str">
        <f>IFERROR(__xludf.DUMMYFUNCTION("IF(C2062=4,GOOGLETRANSLATE(A2062, ""en"",""fil""), """")"),"")</f>
        <v/>
      </c>
      <c r="C2062" s="2">
        <v>2.0</v>
      </c>
      <c r="D2062" s="1" t="s">
        <v>3487</v>
      </c>
      <c r="E2062" s="2">
        <v>1.0</v>
      </c>
      <c r="F2062" s="2">
        <v>1.0</v>
      </c>
      <c r="G2062" s="9"/>
    </row>
    <row r="2063">
      <c r="A2063" s="1" t="s">
        <v>3488</v>
      </c>
      <c r="B2063" s="7" t="str">
        <f>IFERROR(__xludf.DUMMYFUNCTION("IF(C2063=4,GOOGLETRANSLATE(A2063, ""en"",""fil""), """")"),"")</f>
        <v/>
      </c>
      <c r="C2063" s="2">
        <v>2.0</v>
      </c>
      <c r="D2063" s="1" t="s">
        <v>3488</v>
      </c>
      <c r="E2063" s="2">
        <v>2.0</v>
      </c>
      <c r="F2063" s="2">
        <v>0.0</v>
      </c>
      <c r="G2063" s="9"/>
    </row>
    <row r="2064">
      <c r="A2064" s="1" t="s">
        <v>3489</v>
      </c>
      <c r="B2064" s="7" t="str">
        <f>IFERROR(__xludf.DUMMYFUNCTION("IF(C2064=4,GOOGLETRANSLATE(A2064, ""en"",""fil""), """")"),"")</f>
        <v/>
      </c>
      <c r="C2064" s="2">
        <v>2.0</v>
      </c>
      <c r="D2064" s="1" t="s">
        <v>3489</v>
      </c>
      <c r="E2064" s="2">
        <v>1.0</v>
      </c>
      <c r="G2064" s="9"/>
    </row>
    <row r="2065">
      <c r="A2065" s="1" t="s">
        <v>3490</v>
      </c>
      <c r="B2065" s="7" t="str">
        <f>IFERROR(__xludf.DUMMYFUNCTION("IF(C2065=4,GOOGLETRANSLATE(A2065, ""en"",""fil""), """")"),"")</f>
        <v/>
      </c>
      <c r="C2065" s="2">
        <v>2.0</v>
      </c>
      <c r="D2065" s="1" t="s">
        <v>3490</v>
      </c>
      <c r="E2065" s="2">
        <v>1.0</v>
      </c>
      <c r="F2065" s="2">
        <v>0.0</v>
      </c>
      <c r="G2065" s="9"/>
    </row>
    <row r="2066">
      <c r="A2066" s="1" t="s">
        <v>3491</v>
      </c>
      <c r="B2066" s="7" t="str">
        <f>IFERROR(__xludf.DUMMYFUNCTION("IF(C2066=4,GOOGLETRANSLATE(A2066, ""en"",""fil""), """")"),"")</f>
        <v/>
      </c>
      <c r="C2066" s="2">
        <v>2.0</v>
      </c>
      <c r="D2066" s="1" t="s">
        <v>3491</v>
      </c>
      <c r="E2066" s="2">
        <v>1.0</v>
      </c>
      <c r="G2066" s="9"/>
    </row>
    <row r="2067">
      <c r="A2067" s="1" t="s">
        <v>3492</v>
      </c>
      <c r="B2067" s="7" t="str">
        <f>IFERROR(__xludf.DUMMYFUNCTION("IF(C2067=4,GOOGLETRANSLATE(A2067, ""en"",""fil""), """")"),"")</f>
        <v/>
      </c>
      <c r="C2067" s="2">
        <v>2.0</v>
      </c>
      <c r="D2067" s="1" t="s">
        <v>3492</v>
      </c>
      <c r="E2067" s="2">
        <v>1.0</v>
      </c>
      <c r="F2067" s="2">
        <v>0.0</v>
      </c>
      <c r="G2067" s="9"/>
    </row>
    <row r="2068">
      <c r="A2068" s="1" t="s">
        <v>3493</v>
      </c>
      <c r="B2068" s="7" t="str">
        <f>IFERROR(__xludf.DUMMYFUNCTION("IF(C2068=4,GOOGLETRANSLATE(A2068, ""en"",""fil""), """")"),"")</f>
        <v/>
      </c>
      <c r="C2068" s="2">
        <v>2.0</v>
      </c>
      <c r="D2068" s="1" t="s">
        <v>3493</v>
      </c>
      <c r="E2068" s="2">
        <v>1.0</v>
      </c>
      <c r="F2068" s="2">
        <v>1.0</v>
      </c>
      <c r="G2068" s="9"/>
    </row>
    <row r="2069">
      <c r="A2069" s="1" t="s">
        <v>3494</v>
      </c>
      <c r="B2069" s="7" t="str">
        <f>IFERROR(__xludf.DUMMYFUNCTION("IF(C2069=4,GOOGLETRANSLATE(A2069, ""en"",""fil""), """")"),"")</f>
        <v/>
      </c>
      <c r="C2069" s="2">
        <v>2.0</v>
      </c>
      <c r="D2069" s="1" t="s">
        <v>3494</v>
      </c>
      <c r="E2069" s="2">
        <v>1.0</v>
      </c>
      <c r="F2069" s="2">
        <v>1.0</v>
      </c>
      <c r="G2069" s="9"/>
    </row>
    <row r="2070">
      <c r="A2070" s="1" t="s">
        <v>3495</v>
      </c>
      <c r="B2070" s="7" t="str">
        <f>IFERROR(__xludf.DUMMYFUNCTION("IF(C2070=4,GOOGLETRANSLATE(A2070, ""en"",""fil""), """")"),"")</f>
        <v/>
      </c>
      <c r="C2070" s="2">
        <v>2.0</v>
      </c>
      <c r="D2070" s="1" t="s">
        <v>3495</v>
      </c>
      <c r="E2070" s="2">
        <v>1.0</v>
      </c>
      <c r="G2070" s="9"/>
    </row>
    <row r="2071">
      <c r="A2071" s="1" t="s">
        <v>3496</v>
      </c>
      <c r="B2071" s="7" t="str">
        <f>IFERROR(__xludf.DUMMYFUNCTION("IF(C2071=4,GOOGLETRANSLATE(A2071, ""en"",""fil""), """")"),"")</f>
        <v/>
      </c>
      <c r="C2071" s="2">
        <v>2.0</v>
      </c>
      <c r="D2071" s="1" t="s">
        <v>3496</v>
      </c>
      <c r="E2071" s="2">
        <v>1.0</v>
      </c>
      <c r="G2071" s="9"/>
    </row>
    <row r="2072">
      <c r="A2072" s="1" t="s">
        <v>3497</v>
      </c>
      <c r="B2072" s="7" t="str">
        <f>IFERROR(__xludf.DUMMYFUNCTION("IF(C2072=4,GOOGLETRANSLATE(A2072, ""en"",""fil""), """")"),"")</f>
        <v/>
      </c>
      <c r="C2072" s="2">
        <v>2.0</v>
      </c>
      <c r="D2072" s="1" t="s">
        <v>3497</v>
      </c>
      <c r="E2072" s="2">
        <v>1.0</v>
      </c>
      <c r="G2072" s="9"/>
    </row>
    <row r="2073">
      <c r="A2073" s="1" t="s">
        <v>3498</v>
      </c>
      <c r="B2073" s="7" t="str">
        <f>IFERROR(__xludf.DUMMYFUNCTION("IF(C2073=4,GOOGLETRANSLATE(A2073, ""en"",""fil""), """")"),"")</f>
        <v/>
      </c>
      <c r="C2073" s="2">
        <v>2.0</v>
      </c>
      <c r="D2073" s="1" t="s">
        <v>3498</v>
      </c>
      <c r="E2073" s="2">
        <v>1.0</v>
      </c>
      <c r="F2073" s="2">
        <v>1.0</v>
      </c>
      <c r="G2073" s="9"/>
    </row>
    <row r="2074">
      <c r="A2074" s="1" t="s">
        <v>3499</v>
      </c>
      <c r="B2074" s="7" t="str">
        <f>IFERROR(__xludf.DUMMYFUNCTION("IF(C2074=4,GOOGLETRANSLATE(A2074, ""en"",""fil""), """")"),"")</f>
        <v/>
      </c>
      <c r="C2074" s="2">
        <v>2.0</v>
      </c>
      <c r="D2074" s="1" t="s">
        <v>3499</v>
      </c>
      <c r="E2074" s="2">
        <v>1.0</v>
      </c>
      <c r="F2074" s="2">
        <v>0.0</v>
      </c>
      <c r="G2074" s="9"/>
    </row>
    <row r="2075">
      <c r="A2075" s="1" t="s">
        <v>3500</v>
      </c>
      <c r="B2075" s="7" t="str">
        <f>IFERROR(__xludf.DUMMYFUNCTION("IF(C2075=4,GOOGLETRANSLATE(A2075, ""en"",""fil""), """")"),"")</f>
        <v/>
      </c>
      <c r="C2075" s="2">
        <v>2.0</v>
      </c>
      <c r="D2075" s="1" t="s">
        <v>3500</v>
      </c>
      <c r="E2075" s="2">
        <v>1.0</v>
      </c>
      <c r="F2075" s="2">
        <v>1.0</v>
      </c>
      <c r="G2075" s="9"/>
    </row>
    <row r="2076">
      <c r="A2076" s="1" t="s">
        <v>3501</v>
      </c>
      <c r="B2076" s="7" t="str">
        <f>IFERROR(__xludf.DUMMYFUNCTION("IF(C2076=4,GOOGLETRANSLATE(A2076, ""en"",""fil""), """")"),"")</f>
        <v/>
      </c>
      <c r="C2076" s="2">
        <v>2.0</v>
      </c>
      <c r="D2076" s="1" t="s">
        <v>3501</v>
      </c>
      <c r="E2076" s="2">
        <v>1.0</v>
      </c>
      <c r="F2076" s="2">
        <v>1.0</v>
      </c>
      <c r="G2076" s="9"/>
    </row>
    <row r="2077">
      <c r="A2077" s="1" t="s">
        <v>3502</v>
      </c>
      <c r="B2077" s="7" t="str">
        <f>IFERROR(__xludf.DUMMYFUNCTION("IF(C2077=4,GOOGLETRANSLATE(A2077, ""en"",""fil""), """")"),"")</f>
        <v/>
      </c>
      <c r="C2077" s="2">
        <v>2.0</v>
      </c>
      <c r="D2077" s="1" t="s">
        <v>3502</v>
      </c>
      <c r="E2077" s="2">
        <v>1.0</v>
      </c>
      <c r="F2077" s="2">
        <v>1.0</v>
      </c>
      <c r="G2077" s="9"/>
    </row>
    <row r="2078">
      <c r="A2078" s="1" t="s">
        <v>3503</v>
      </c>
      <c r="B2078" s="7" t="str">
        <f>IFERROR(__xludf.DUMMYFUNCTION("IF(C2078=4,GOOGLETRANSLATE(A2078, ""en"",""fil""), """")"),"")</f>
        <v/>
      </c>
      <c r="C2078" s="2">
        <v>2.0</v>
      </c>
      <c r="D2078" s="1" t="s">
        <v>3503</v>
      </c>
      <c r="E2078" s="2">
        <v>1.0</v>
      </c>
      <c r="F2078" s="2">
        <v>0.0</v>
      </c>
      <c r="G2078" s="9"/>
    </row>
    <row r="2079">
      <c r="A2079" s="1" t="s">
        <v>3504</v>
      </c>
      <c r="B2079" s="7" t="str">
        <f>IFERROR(__xludf.DUMMYFUNCTION("IF(C2079=4,GOOGLETRANSLATE(A2079, ""en"",""fil""), """")"),"")</f>
        <v/>
      </c>
      <c r="C2079" s="2">
        <v>2.0</v>
      </c>
      <c r="D2079" s="1" t="s">
        <v>3504</v>
      </c>
      <c r="E2079" s="2">
        <v>1.0</v>
      </c>
      <c r="F2079" s="2">
        <v>0.0</v>
      </c>
      <c r="G2079" s="9"/>
    </row>
    <row r="2080">
      <c r="A2080" s="1" t="s">
        <v>3505</v>
      </c>
      <c r="B2080" s="7" t="str">
        <f>IFERROR(__xludf.DUMMYFUNCTION("IF(C2080=4,GOOGLETRANSLATE(A2080, ""en"",""fil""), """")"),"")</f>
        <v/>
      </c>
      <c r="C2080" s="2">
        <v>2.0</v>
      </c>
      <c r="D2080" s="1" t="s">
        <v>3505</v>
      </c>
      <c r="E2080" s="2">
        <v>1.0</v>
      </c>
      <c r="F2080" s="2">
        <v>1.0</v>
      </c>
      <c r="G2080" s="9"/>
    </row>
    <row r="2081">
      <c r="A2081" s="1" t="s">
        <v>3506</v>
      </c>
      <c r="B2081" s="7" t="str">
        <f>IFERROR(__xludf.DUMMYFUNCTION("IF(C2081=4,GOOGLETRANSLATE(A2081, ""en"",""fil""), """")"),"")</f>
        <v/>
      </c>
      <c r="C2081" s="2">
        <v>2.0</v>
      </c>
      <c r="D2081" s="1" t="s">
        <v>3506</v>
      </c>
      <c r="E2081" s="2">
        <v>1.0</v>
      </c>
      <c r="F2081" s="2">
        <v>1.0</v>
      </c>
      <c r="G2081" s="9"/>
    </row>
    <row r="2082">
      <c r="A2082" s="1" t="s">
        <v>3507</v>
      </c>
      <c r="B2082" s="7" t="str">
        <f>IFERROR(__xludf.DUMMYFUNCTION("IF(C2082=4,GOOGLETRANSLATE(A2082, ""en"",""fil""), """")"),"")</f>
        <v/>
      </c>
      <c r="C2082" s="2">
        <v>2.0</v>
      </c>
      <c r="D2082" s="1" t="s">
        <v>3507</v>
      </c>
      <c r="E2082" s="2">
        <v>1.0</v>
      </c>
      <c r="F2082" s="2">
        <v>1.0</v>
      </c>
      <c r="G2082" s="9"/>
    </row>
    <row r="2083">
      <c r="A2083" s="1" t="s">
        <v>3508</v>
      </c>
      <c r="B2083" s="1"/>
      <c r="C2083" s="2">
        <v>2.0</v>
      </c>
      <c r="D2083" s="1" t="s">
        <v>3508</v>
      </c>
      <c r="E2083" s="2">
        <v>1.0</v>
      </c>
      <c r="F2083" s="2">
        <v>0.0</v>
      </c>
      <c r="G2083" s="9"/>
    </row>
    <row r="2084">
      <c r="A2084" s="1" t="s">
        <v>3509</v>
      </c>
      <c r="B2084" s="7" t="str">
        <f>IFERROR(__xludf.DUMMYFUNCTION("IF(C2084=4,GOOGLETRANSLATE(A2084, ""en"",""fil""), """")"),"")</f>
        <v/>
      </c>
      <c r="C2084" s="2">
        <v>2.0</v>
      </c>
      <c r="D2084" s="1" t="s">
        <v>3509</v>
      </c>
      <c r="E2084" s="2">
        <v>1.0</v>
      </c>
      <c r="F2084" s="2">
        <v>1.0</v>
      </c>
      <c r="G2084" s="9"/>
    </row>
    <row r="2085">
      <c r="A2085" s="1" t="s">
        <v>3510</v>
      </c>
      <c r="B2085" s="7" t="str">
        <f>IFERROR(__xludf.DUMMYFUNCTION("IF(C2085=4,GOOGLETRANSLATE(A2085, ""en"",""fil""), """")"),"")</f>
        <v/>
      </c>
      <c r="C2085" s="2">
        <v>2.0</v>
      </c>
      <c r="D2085" s="1" t="s">
        <v>3510</v>
      </c>
      <c r="E2085" s="2">
        <v>1.0</v>
      </c>
      <c r="G2085" s="9"/>
    </row>
    <row r="2086">
      <c r="A2086" s="1" t="s">
        <v>3511</v>
      </c>
      <c r="B2086" s="7" t="str">
        <f>IFERROR(__xludf.DUMMYFUNCTION("IF(C2086=4,GOOGLETRANSLATE(A2086, ""en"",""fil""), """")"),"")</f>
        <v/>
      </c>
      <c r="C2086" s="2">
        <v>2.0</v>
      </c>
      <c r="D2086" s="1" t="s">
        <v>3511</v>
      </c>
      <c r="E2086" s="2">
        <v>1.0</v>
      </c>
      <c r="G2086" s="9"/>
    </row>
    <row r="2087">
      <c r="A2087" s="1" t="s">
        <v>3512</v>
      </c>
      <c r="B2087" s="7" t="str">
        <f>IFERROR(__xludf.DUMMYFUNCTION("IF(C2087=4,GOOGLETRANSLATE(A2087, ""en"",""fil""), """")"),"")</f>
        <v/>
      </c>
      <c r="C2087" s="2">
        <v>2.0</v>
      </c>
      <c r="D2087" s="1" t="s">
        <v>3512</v>
      </c>
      <c r="E2087" s="2">
        <v>1.0</v>
      </c>
      <c r="F2087" s="2">
        <v>1.0</v>
      </c>
      <c r="G2087" s="9"/>
    </row>
    <row r="2088">
      <c r="A2088" s="1" t="s">
        <v>3513</v>
      </c>
      <c r="B2088" s="7" t="str">
        <f>IFERROR(__xludf.DUMMYFUNCTION("IF(C2088=4,GOOGLETRANSLATE(A2088, ""en"",""fil""), """")"),"")</f>
        <v/>
      </c>
      <c r="C2088" s="2">
        <v>2.0</v>
      </c>
      <c r="D2088" s="1" t="s">
        <v>3513</v>
      </c>
      <c r="E2088" s="2">
        <v>1.0</v>
      </c>
      <c r="F2088" s="2">
        <v>0.0</v>
      </c>
      <c r="G2088" s="9"/>
    </row>
    <row r="2089">
      <c r="A2089" s="1" t="s">
        <v>3514</v>
      </c>
      <c r="B2089" s="7" t="str">
        <f>IFERROR(__xludf.DUMMYFUNCTION("IF(C2089=4,GOOGLETRANSLATE(A2089, ""en"",""fil""), """")"),"")</f>
        <v/>
      </c>
      <c r="C2089" s="2">
        <v>2.0</v>
      </c>
      <c r="D2089" s="1" t="s">
        <v>3514</v>
      </c>
      <c r="E2089" s="2">
        <v>1.0</v>
      </c>
      <c r="F2089" s="2">
        <v>0.0</v>
      </c>
      <c r="G2089" s="9"/>
    </row>
    <row r="2090">
      <c r="A2090" s="1" t="s">
        <v>3515</v>
      </c>
      <c r="B2090" s="7" t="str">
        <f>IFERROR(__xludf.DUMMYFUNCTION("IF(C2090=4,GOOGLETRANSLATE(A2090, ""en"",""fil""), """")"),"")</f>
        <v/>
      </c>
      <c r="C2090" s="2">
        <v>2.0</v>
      </c>
      <c r="D2090" s="1" t="s">
        <v>3515</v>
      </c>
      <c r="E2090" s="2">
        <v>1.0</v>
      </c>
      <c r="F2090" s="2">
        <v>1.0</v>
      </c>
      <c r="G2090" s="9"/>
    </row>
    <row r="2091">
      <c r="A2091" s="1" t="s">
        <v>3516</v>
      </c>
      <c r="B2091" s="7" t="str">
        <f>IFERROR(__xludf.DUMMYFUNCTION("IF(C2091=4,GOOGLETRANSLATE(A2091, ""en"",""fil""), """")"),"")</f>
        <v/>
      </c>
      <c r="C2091" s="2">
        <v>2.0</v>
      </c>
      <c r="D2091" s="1" t="s">
        <v>3516</v>
      </c>
      <c r="E2091" s="2">
        <v>1.0</v>
      </c>
      <c r="F2091" s="2">
        <v>0.0</v>
      </c>
      <c r="G2091" s="9"/>
    </row>
    <row r="2092">
      <c r="A2092" s="1" t="s">
        <v>3517</v>
      </c>
      <c r="B2092" s="7" t="str">
        <f>IFERROR(__xludf.DUMMYFUNCTION("IF(C2092=4,GOOGLETRANSLATE(A2092, ""en"",""fil""), """")"),"")</f>
        <v/>
      </c>
      <c r="C2092" s="2">
        <v>2.0</v>
      </c>
      <c r="D2092" s="1" t="s">
        <v>3517</v>
      </c>
      <c r="E2092" s="2">
        <v>1.0</v>
      </c>
      <c r="F2092" s="2">
        <v>0.0</v>
      </c>
      <c r="G2092" s="9"/>
    </row>
    <row r="2093">
      <c r="A2093" s="1" t="s">
        <v>3518</v>
      </c>
      <c r="B2093" s="7" t="str">
        <f>IFERROR(__xludf.DUMMYFUNCTION("IF(C2093=4,GOOGLETRANSLATE(A2093, ""en"",""fil""), """")"),"")</f>
        <v/>
      </c>
      <c r="C2093" s="2">
        <v>2.0</v>
      </c>
      <c r="D2093" s="1" t="s">
        <v>3518</v>
      </c>
      <c r="E2093" s="2">
        <v>1.0</v>
      </c>
      <c r="F2093" s="2">
        <v>0.0</v>
      </c>
      <c r="G2093" s="9"/>
    </row>
    <row r="2094">
      <c r="A2094" s="1" t="s">
        <v>3519</v>
      </c>
      <c r="B2094" s="7" t="str">
        <f>IFERROR(__xludf.DUMMYFUNCTION("IF(C2094=4,GOOGLETRANSLATE(A2094, ""en"",""fil""), """")"),"")</f>
        <v/>
      </c>
      <c r="C2094" s="2">
        <v>2.0</v>
      </c>
      <c r="D2094" s="1" t="s">
        <v>3519</v>
      </c>
      <c r="E2094" s="2">
        <v>2.0</v>
      </c>
      <c r="G2094" s="9"/>
    </row>
    <row r="2095">
      <c r="A2095" s="1" t="s">
        <v>3520</v>
      </c>
      <c r="B2095" s="7" t="str">
        <f>IFERROR(__xludf.DUMMYFUNCTION("IF(C2095=4,GOOGLETRANSLATE(A2095, ""en"",""fil""), """")"),"")</f>
        <v/>
      </c>
      <c r="C2095" s="2">
        <v>2.0</v>
      </c>
      <c r="D2095" s="1" t="s">
        <v>3520</v>
      </c>
      <c r="E2095" s="2">
        <v>1.0</v>
      </c>
      <c r="F2095" s="2">
        <v>0.0</v>
      </c>
      <c r="G2095" s="9"/>
    </row>
    <row r="2096">
      <c r="A2096" s="1" t="s">
        <v>3521</v>
      </c>
      <c r="B2096" s="7" t="str">
        <f>IFERROR(__xludf.DUMMYFUNCTION("IF(C2096=4,GOOGLETRANSLATE(A2096, ""en"",""fil""), """")"),"")</f>
        <v/>
      </c>
      <c r="C2096" s="2">
        <v>2.0</v>
      </c>
      <c r="D2096" s="1" t="s">
        <v>3521</v>
      </c>
      <c r="E2096" s="2">
        <v>2.0</v>
      </c>
      <c r="F2096" s="2">
        <v>0.0</v>
      </c>
      <c r="G2096" s="9"/>
    </row>
    <row r="2097">
      <c r="A2097" s="1" t="s">
        <v>3522</v>
      </c>
      <c r="B2097" s="7" t="str">
        <f>IFERROR(__xludf.DUMMYFUNCTION("IF(C2097=4,GOOGLETRANSLATE(A2097, ""en"",""fil""), """")"),"")</f>
        <v/>
      </c>
      <c r="C2097" s="2">
        <v>2.0</v>
      </c>
      <c r="D2097" s="1" t="s">
        <v>3522</v>
      </c>
      <c r="E2097" s="2">
        <v>1.0</v>
      </c>
      <c r="F2097" s="2">
        <v>0.0</v>
      </c>
      <c r="G2097" s="9"/>
    </row>
    <row r="2098">
      <c r="A2098" s="1" t="s">
        <v>3523</v>
      </c>
      <c r="B2098" s="7" t="str">
        <f>IFERROR(__xludf.DUMMYFUNCTION("IF(C2098=4,GOOGLETRANSLATE(A2098, ""en"",""fil""), """")"),"")</f>
        <v/>
      </c>
      <c r="C2098" s="2">
        <v>2.0</v>
      </c>
      <c r="D2098" s="1" t="s">
        <v>3523</v>
      </c>
      <c r="E2098" s="2">
        <v>1.0</v>
      </c>
      <c r="F2098" s="2">
        <v>1.0</v>
      </c>
      <c r="G2098" s="9"/>
    </row>
    <row r="2099">
      <c r="A2099" s="1" t="s">
        <v>3524</v>
      </c>
      <c r="B2099" s="7" t="str">
        <f>IFERROR(__xludf.DUMMYFUNCTION("IF(C2099=4,GOOGLETRANSLATE(A2099, ""en"",""fil""), """")"),"")</f>
        <v/>
      </c>
      <c r="C2099" s="2">
        <v>2.0</v>
      </c>
      <c r="D2099" s="1" t="s">
        <v>3524</v>
      </c>
      <c r="E2099" s="2">
        <v>1.0</v>
      </c>
      <c r="F2099" s="2">
        <v>1.0</v>
      </c>
      <c r="G2099" s="9"/>
    </row>
    <row r="2100">
      <c r="A2100" s="1" t="s">
        <v>3525</v>
      </c>
      <c r="B2100" s="7" t="str">
        <f>IFERROR(__xludf.DUMMYFUNCTION("IF(C2100=4,GOOGLETRANSLATE(A2100, ""en"",""fil""), """")"),"")</f>
        <v/>
      </c>
      <c r="C2100" s="2">
        <v>2.0</v>
      </c>
      <c r="D2100" s="1" t="s">
        <v>3525</v>
      </c>
      <c r="E2100" s="2">
        <v>1.0</v>
      </c>
      <c r="F2100" s="2">
        <v>1.0</v>
      </c>
      <c r="G2100" s="9"/>
    </row>
    <row r="2101">
      <c r="A2101" s="1" t="s">
        <v>3526</v>
      </c>
      <c r="B2101" s="7" t="str">
        <f>IFERROR(__xludf.DUMMYFUNCTION("IF(C2101=4,GOOGLETRANSLATE(A2101, ""en"",""fil""), """")"),"")</f>
        <v/>
      </c>
      <c r="C2101" s="2">
        <v>2.0</v>
      </c>
      <c r="D2101" s="1" t="s">
        <v>3526</v>
      </c>
      <c r="E2101" s="2">
        <v>1.0</v>
      </c>
      <c r="F2101" s="2">
        <v>1.0</v>
      </c>
      <c r="G2101" s="9"/>
    </row>
    <row r="2102">
      <c r="A2102" s="1" t="s">
        <v>3527</v>
      </c>
      <c r="B2102" s="7" t="str">
        <f>IFERROR(__xludf.DUMMYFUNCTION("IF(C2102=4,GOOGLETRANSLATE(A2102, ""en"",""fil""), """")"),"")</f>
        <v/>
      </c>
      <c r="C2102" s="2">
        <v>2.0</v>
      </c>
      <c r="D2102" s="1" t="s">
        <v>3527</v>
      </c>
      <c r="E2102" s="2">
        <v>1.0</v>
      </c>
      <c r="F2102" s="2">
        <v>0.0</v>
      </c>
      <c r="G2102" s="9"/>
    </row>
    <row r="2103">
      <c r="A2103" s="1" t="s">
        <v>3528</v>
      </c>
      <c r="B2103" s="7" t="str">
        <f>IFERROR(__xludf.DUMMYFUNCTION("IF(C2103=4,GOOGLETRANSLATE(A2103, ""en"",""fil""), """")"),"")</f>
        <v/>
      </c>
      <c r="C2103" s="2">
        <v>2.0</v>
      </c>
      <c r="D2103" s="1" t="s">
        <v>3528</v>
      </c>
      <c r="E2103" s="2">
        <v>1.0</v>
      </c>
      <c r="F2103" s="2">
        <v>0.0</v>
      </c>
      <c r="G2103" s="9"/>
    </row>
    <row r="2104">
      <c r="A2104" s="1" t="s">
        <v>3529</v>
      </c>
      <c r="B2104" s="7" t="str">
        <f>IFERROR(__xludf.DUMMYFUNCTION("IF(C2104=4,GOOGLETRANSLATE(A2104, ""en"",""fil""), """")"),"")</f>
        <v/>
      </c>
      <c r="C2104" s="2">
        <v>2.0</v>
      </c>
      <c r="D2104" s="1" t="s">
        <v>3530</v>
      </c>
      <c r="E2104" s="2">
        <v>1.0</v>
      </c>
      <c r="F2104" s="2">
        <v>1.0</v>
      </c>
      <c r="G2104" s="9"/>
    </row>
    <row r="2105">
      <c r="A2105" s="1" t="s">
        <v>3531</v>
      </c>
      <c r="B2105" s="7" t="str">
        <f>IFERROR(__xludf.DUMMYFUNCTION("IF(C2105=4,GOOGLETRANSLATE(A2105, ""en"",""fil""), """")"),"")</f>
        <v/>
      </c>
      <c r="C2105" s="2">
        <v>2.0</v>
      </c>
      <c r="D2105" s="1" t="s">
        <v>3531</v>
      </c>
      <c r="E2105" s="2">
        <v>1.0</v>
      </c>
      <c r="G2105" s="9"/>
    </row>
    <row r="2106">
      <c r="A2106" s="1" t="s">
        <v>3532</v>
      </c>
      <c r="B2106" s="7" t="str">
        <f>IFERROR(__xludf.DUMMYFUNCTION("IF(C2106=4,GOOGLETRANSLATE(A2106, ""en"",""fil""), """")"),"")</f>
        <v/>
      </c>
      <c r="C2106" s="2">
        <v>2.0</v>
      </c>
      <c r="D2106" s="1" t="s">
        <v>3532</v>
      </c>
      <c r="E2106" s="2">
        <v>1.0</v>
      </c>
      <c r="F2106" s="2">
        <v>1.0</v>
      </c>
      <c r="G2106" s="9"/>
    </row>
    <row r="2107">
      <c r="A2107" s="1" t="s">
        <v>3533</v>
      </c>
      <c r="B2107" s="7" t="str">
        <f>IFERROR(__xludf.DUMMYFUNCTION("IF(C2107=4,GOOGLETRANSLATE(A2107, ""en"",""fil""), """")"),"")</f>
        <v/>
      </c>
      <c r="C2107" s="2">
        <v>2.0</v>
      </c>
      <c r="D2107" s="1" t="s">
        <v>3533</v>
      </c>
      <c r="E2107" s="2">
        <v>1.0</v>
      </c>
      <c r="F2107" s="2">
        <v>0.0</v>
      </c>
      <c r="G2107" s="9"/>
    </row>
    <row r="2108">
      <c r="A2108" s="1" t="s">
        <v>3534</v>
      </c>
      <c r="B2108" s="7" t="str">
        <f>IFERROR(__xludf.DUMMYFUNCTION("IF(C2108=4,GOOGLETRANSLATE(A2108, ""en"",""fil""), """")"),"")</f>
        <v/>
      </c>
      <c r="C2108" s="2">
        <v>2.0</v>
      </c>
      <c r="D2108" s="1" t="s">
        <v>3534</v>
      </c>
      <c r="E2108" s="2">
        <v>1.0</v>
      </c>
      <c r="F2108" s="2">
        <v>1.0</v>
      </c>
      <c r="G2108" s="9"/>
    </row>
    <row r="2109">
      <c r="A2109" s="1" t="s">
        <v>3535</v>
      </c>
      <c r="B2109" s="7" t="str">
        <f>IFERROR(__xludf.DUMMYFUNCTION("IF(C2109=4,GOOGLETRANSLATE(A2109, ""en"",""fil""), """")"),"")</f>
        <v/>
      </c>
      <c r="C2109" s="2">
        <v>2.0</v>
      </c>
      <c r="D2109" s="1" t="s">
        <v>3535</v>
      </c>
      <c r="E2109" s="2">
        <v>1.0</v>
      </c>
      <c r="F2109" s="2">
        <v>0.0</v>
      </c>
      <c r="G2109" s="9"/>
    </row>
    <row r="2110">
      <c r="A2110" s="1" t="s">
        <v>3536</v>
      </c>
      <c r="B2110" s="7" t="str">
        <f>IFERROR(__xludf.DUMMYFUNCTION("IF(C2110=4,GOOGLETRANSLATE(A2110, ""en"",""fil""), """")"),"")</f>
        <v/>
      </c>
      <c r="C2110" s="2">
        <v>2.0</v>
      </c>
      <c r="D2110" s="1" t="s">
        <v>3536</v>
      </c>
      <c r="E2110" s="2">
        <v>1.0</v>
      </c>
      <c r="F2110" s="2">
        <v>0.0</v>
      </c>
      <c r="G2110" s="9"/>
    </row>
    <row r="2111">
      <c r="A2111" s="1" t="s">
        <v>3537</v>
      </c>
      <c r="B2111" s="7" t="str">
        <f>IFERROR(__xludf.DUMMYFUNCTION("IF(C2111=4,GOOGLETRANSLATE(A2111, ""en"",""fil""), """")"),"")</f>
        <v/>
      </c>
      <c r="C2111" s="2">
        <v>2.0</v>
      </c>
      <c r="D2111" s="1" t="s">
        <v>3537</v>
      </c>
      <c r="E2111" s="2">
        <v>1.0</v>
      </c>
      <c r="F2111" s="2">
        <v>0.0</v>
      </c>
      <c r="G2111" s="9"/>
    </row>
    <row r="2112">
      <c r="A2112" s="1" t="s">
        <v>3538</v>
      </c>
      <c r="B2112" s="7" t="str">
        <f>IFERROR(__xludf.DUMMYFUNCTION("IF(C2112=4,GOOGLETRANSLATE(A2112, ""en"",""fil""), """")"),"")</f>
        <v/>
      </c>
      <c r="C2112" s="2">
        <v>2.0</v>
      </c>
      <c r="D2112" s="1" t="s">
        <v>3538</v>
      </c>
      <c r="E2112" s="2">
        <v>1.0</v>
      </c>
      <c r="F2112" s="2">
        <v>1.0</v>
      </c>
      <c r="G2112" s="9"/>
    </row>
    <row r="2113">
      <c r="A2113" s="1" t="s">
        <v>3539</v>
      </c>
      <c r="B2113" s="7" t="str">
        <f>IFERROR(__xludf.DUMMYFUNCTION("IF(C2113=4,GOOGLETRANSLATE(A2113, ""en"",""fil""), """")"),"")</f>
        <v/>
      </c>
      <c r="C2113" s="2">
        <v>2.0</v>
      </c>
      <c r="D2113" s="1" t="s">
        <v>3539</v>
      </c>
      <c r="E2113" s="2">
        <v>1.0</v>
      </c>
      <c r="F2113" s="2">
        <v>1.0</v>
      </c>
      <c r="G2113" s="9"/>
    </row>
    <row r="2114">
      <c r="A2114" s="1" t="s">
        <v>3540</v>
      </c>
      <c r="B2114" s="7" t="str">
        <f>IFERROR(__xludf.DUMMYFUNCTION("IF(C2114=4,GOOGLETRANSLATE(A2114, ""en"",""fil""), """")"),"")</f>
        <v/>
      </c>
      <c r="C2114" s="2">
        <v>2.0</v>
      </c>
      <c r="D2114" s="1" t="s">
        <v>3540</v>
      </c>
      <c r="E2114" s="2">
        <v>1.0</v>
      </c>
      <c r="F2114" s="2">
        <v>0.0</v>
      </c>
      <c r="G2114" s="9"/>
    </row>
    <row r="2115">
      <c r="A2115" s="1" t="s">
        <v>3541</v>
      </c>
      <c r="B2115" s="7" t="str">
        <f>IFERROR(__xludf.DUMMYFUNCTION("IF(C2115=4,GOOGLETRANSLATE(A2115, ""en"",""fil""), """")"),"")</f>
        <v/>
      </c>
      <c r="C2115" s="2">
        <v>2.0</v>
      </c>
      <c r="D2115" s="3" t="s">
        <v>3542</v>
      </c>
      <c r="E2115" s="2">
        <v>1.0</v>
      </c>
      <c r="F2115" s="2">
        <v>0.0</v>
      </c>
      <c r="G2115" s="9"/>
    </row>
    <row r="2116">
      <c r="A2116" s="1" t="s">
        <v>3543</v>
      </c>
      <c r="B2116" s="7" t="str">
        <f>IFERROR(__xludf.DUMMYFUNCTION("IF(C2116=4,GOOGLETRANSLATE(A2116, ""en"",""fil""), """")"),"")</f>
        <v/>
      </c>
      <c r="C2116" s="2">
        <v>2.0</v>
      </c>
      <c r="D2116" s="3" t="s">
        <v>3544</v>
      </c>
      <c r="E2116" s="2">
        <v>1.0</v>
      </c>
      <c r="F2116" s="2">
        <v>0.0</v>
      </c>
      <c r="G2116" s="9"/>
    </row>
    <row r="2117">
      <c r="A2117" s="1" t="s">
        <v>3545</v>
      </c>
      <c r="B2117" s="7" t="str">
        <f>IFERROR(__xludf.DUMMYFUNCTION("IF(C2117=4,GOOGLETRANSLATE(A2117, ""en"",""fil""), """")"),"")</f>
        <v/>
      </c>
      <c r="C2117" s="2">
        <v>2.0</v>
      </c>
      <c r="D2117" s="1" t="s">
        <v>3545</v>
      </c>
      <c r="E2117" s="2">
        <v>1.0</v>
      </c>
      <c r="G2117" s="9"/>
    </row>
    <row r="2118">
      <c r="A2118" s="1" t="s">
        <v>3546</v>
      </c>
      <c r="B2118" s="7" t="str">
        <f>IFERROR(__xludf.DUMMYFUNCTION("IF(C2118=4,GOOGLETRANSLATE(A2118, ""en"",""fil""), """")"),"")</f>
        <v/>
      </c>
      <c r="C2118" s="2">
        <v>2.0</v>
      </c>
      <c r="D2118" s="1" t="s">
        <v>3546</v>
      </c>
      <c r="E2118" s="2">
        <v>2.0</v>
      </c>
      <c r="G2118" s="9"/>
    </row>
    <row r="2119">
      <c r="A2119" s="1" t="s">
        <v>3547</v>
      </c>
      <c r="B2119" s="7" t="str">
        <f>IFERROR(__xludf.DUMMYFUNCTION("IF(C2119=4,GOOGLETRANSLATE(A2119, ""en"",""fil""), """")"),"")</f>
        <v/>
      </c>
      <c r="C2119" s="2">
        <v>2.0</v>
      </c>
      <c r="D2119" s="1" t="s">
        <v>3547</v>
      </c>
      <c r="E2119" s="2">
        <v>1.0</v>
      </c>
      <c r="F2119" s="2">
        <v>1.0</v>
      </c>
      <c r="G2119" s="9"/>
    </row>
    <row r="2120">
      <c r="A2120" s="1" t="s">
        <v>3548</v>
      </c>
      <c r="B2120" s="7" t="str">
        <f>IFERROR(__xludf.DUMMYFUNCTION("IF(C2120=4,GOOGLETRANSLATE(A2120, ""en"",""fil""), """")"),"")</f>
        <v/>
      </c>
      <c r="C2120" s="2">
        <v>2.0</v>
      </c>
      <c r="D2120" s="3" t="s">
        <v>3549</v>
      </c>
      <c r="E2120" s="2">
        <v>1.0</v>
      </c>
      <c r="G2120" s="9"/>
    </row>
    <row r="2121">
      <c r="A2121" s="1" t="s">
        <v>3550</v>
      </c>
      <c r="B2121" s="7" t="str">
        <f>IFERROR(__xludf.DUMMYFUNCTION("IF(C2121=4,GOOGLETRANSLATE(A2121, ""en"",""fil""), """")"),"")</f>
        <v/>
      </c>
      <c r="C2121" s="2">
        <v>2.0</v>
      </c>
      <c r="D2121" s="3" t="s">
        <v>3551</v>
      </c>
      <c r="E2121" s="2">
        <v>1.0</v>
      </c>
      <c r="G2121" s="9"/>
    </row>
    <row r="2122">
      <c r="A2122" s="1" t="s">
        <v>3552</v>
      </c>
      <c r="B2122" s="7" t="str">
        <f>IFERROR(__xludf.DUMMYFUNCTION("IF(C2122=4,GOOGLETRANSLATE(A2122, ""en"",""fil""), """")"),"")</f>
        <v/>
      </c>
      <c r="C2122" s="2">
        <v>2.0</v>
      </c>
      <c r="D2122" s="1" t="s">
        <v>3552</v>
      </c>
      <c r="E2122" s="2">
        <v>1.0</v>
      </c>
      <c r="F2122" s="2">
        <v>1.0</v>
      </c>
      <c r="G2122" s="9"/>
    </row>
    <row r="2123">
      <c r="A2123" s="1" t="s">
        <v>3553</v>
      </c>
      <c r="B2123" s="7" t="str">
        <f>IFERROR(__xludf.DUMMYFUNCTION("IF(C2123=4,GOOGLETRANSLATE(A2123, ""en"",""fil""), """")"),"")</f>
        <v/>
      </c>
      <c r="C2123" s="2">
        <v>2.0</v>
      </c>
      <c r="D2123" s="1" t="s">
        <v>3553</v>
      </c>
      <c r="E2123" s="2">
        <v>1.0</v>
      </c>
      <c r="F2123" s="2">
        <v>1.0</v>
      </c>
      <c r="G2123" s="9"/>
    </row>
    <row r="2124">
      <c r="A2124" s="1" t="s">
        <v>3554</v>
      </c>
      <c r="B2124" s="7" t="str">
        <f>IFERROR(__xludf.DUMMYFUNCTION("IF(C2124=4,GOOGLETRANSLATE(A2124, ""en"",""fil""), """")"),"")</f>
        <v/>
      </c>
      <c r="C2124" s="2">
        <v>2.0</v>
      </c>
      <c r="D2124" s="1" t="s">
        <v>3554</v>
      </c>
      <c r="E2124" s="2">
        <v>1.0</v>
      </c>
      <c r="F2124" s="2">
        <v>1.0</v>
      </c>
      <c r="G2124" s="9"/>
    </row>
    <row r="2125">
      <c r="A2125" s="1" t="s">
        <v>3555</v>
      </c>
      <c r="B2125" s="7" t="str">
        <f>IFERROR(__xludf.DUMMYFUNCTION("IF(C2125=4,GOOGLETRANSLATE(A2125, ""en"",""fil""), """")"),"")</f>
        <v/>
      </c>
      <c r="C2125" s="2">
        <v>2.0</v>
      </c>
      <c r="D2125" s="1" t="s">
        <v>3555</v>
      </c>
      <c r="E2125" s="2">
        <v>1.0</v>
      </c>
      <c r="F2125" s="2">
        <v>1.0</v>
      </c>
      <c r="G2125" s="9"/>
    </row>
    <row r="2126">
      <c r="A2126" s="1" t="s">
        <v>3556</v>
      </c>
      <c r="B2126" s="7" t="str">
        <f>IFERROR(__xludf.DUMMYFUNCTION("IF(C2126=4,GOOGLETRANSLATE(A2126, ""en"",""fil""), """")"),"")</f>
        <v/>
      </c>
      <c r="C2126" s="2">
        <v>2.0</v>
      </c>
      <c r="D2126" s="1" t="s">
        <v>3556</v>
      </c>
      <c r="E2126" s="2">
        <v>1.0</v>
      </c>
      <c r="F2126" s="2">
        <v>1.0</v>
      </c>
      <c r="G2126" s="9"/>
    </row>
    <row r="2127">
      <c r="A2127" s="1" t="s">
        <v>3557</v>
      </c>
      <c r="B2127" s="7" t="str">
        <f>IFERROR(__xludf.DUMMYFUNCTION("IF(C2127=4,GOOGLETRANSLATE(A2127, ""en"",""fil""), """")"),"")</f>
        <v/>
      </c>
      <c r="C2127" s="2">
        <v>2.0</v>
      </c>
      <c r="D2127" s="1" t="s">
        <v>3557</v>
      </c>
      <c r="E2127" s="2">
        <v>1.0</v>
      </c>
      <c r="F2127" s="2">
        <v>1.0</v>
      </c>
      <c r="G2127" s="9"/>
    </row>
    <row r="2128">
      <c r="A2128" s="1" t="s">
        <v>3558</v>
      </c>
      <c r="B2128" s="7" t="str">
        <f>IFERROR(__xludf.DUMMYFUNCTION("IF(C2128=4,GOOGLETRANSLATE(A2128, ""en"",""fil""), """")"),"")</f>
        <v/>
      </c>
      <c r="C2128" s="2">
        <v>2.0</v>
      </c>
      <c r="D2128" s="1" t="s">
        <v>3558</v>
      </c>
      <c r="E2128" s="2">
        <v>1.0</v>
      </c>
      <c r="F2128" s="2">
        <v>1.0</v>
      </c>
      <c r="G2128" s="9"/>
    </row>
    <row r="2129">
      <c r="A2129" s="1" t="s">
        <v>3559</v>
      </c>
      <c r="B2129" s="7" t="str">
        <f>IFERROR(__xludf.DUMMYFUNCTION("IF(C2129=4,GOOGLETRANSLATE(A2129, ""en"",""fil""), """")"),"")</f>
        <v/>
      </c>
      <c r="C2129" s="2">
        <v>2.0</v>
      </c>
      <c r="D2129" s="1" t="s">
        <v>3559</v>
      </c>
      <c r="E2129" s="2">
        <v>1.0</v>
      </c>
      <c r="F2129" s="2">
        <v>1.0</v>
      </c>
      <c r="G2129" s="9"/>
    </row>
    <row r="2130">
      <c r="A2130" s="1" t="s">
        <v>3560</v>
      </c>
      <c r="B2130" s="7" t="str">
        <f>IFERROR(__xludf.DUMMYFUNCTION("IF(C2130=4,GOOGLETRANSLATE(A2130, ""en"",""fil""), """")"),"")</f>
        <v/>
      </c>
      <c r="C2130" s="2">
        <v>2.0</v>
      </c>
      <c r="D2130" s="1" t="s">
        <v>3560</v>
      </c>
      <c r="E2130" s="2">
        <v>2.0</v>
      </c>
      <c r="F2130" s="2">
        <v>1.0</v>
      </c>
      <c r="G2130" s="9"/>
    </row>
    <row r="2131">
      <c r="A2131" s="1" t="s">
        <v>3561</v>
      </c>
      <c r="B2131" s="7" t="str">
        <f>IFERROR(__xludf.DUMMYFUNCTION("IF(C2131=4,GOOGLETRANSLATE(A2131, ""en"",""fil""), """")"),"")</f>
        <v/>
      </c>
      <c r="C2131" s="2">
        <v>2.0</v>
      </c>
      <c r="D2131" s="1" t="s">
        <v>3561</v>
      </c>
      <c r="E2131" s="2">
        <v>1.0</v>
      </c>
      <c r="F2131" s="2">
        <v>1.0</v>
      </c>
      <c r="G2131" s="9"/>
    </row>
    <row r="2132">
      <c r="A2132" s="1" t="s">
        <v>3562</v>
      </c>
      <c r="B2132" s="7" t="str">
        <f>IFERROR(__xludf.DUMMYFUNCTION("IF(C2132=4,GOOGLETRANSLATE(A2132, ""en"",""fil""), """")"),"")</f>
        <v/>
      </c>
      <c r="C2132" s="2">
        <v>2.0</v>
      </c>
      <c r="D2132" s="1" t="s">
        <v>3563</v>
      </c>
      <c r="E2132" s="2">
        <v>2.0</v>
      </c>
      <c r="F2132" s="2">
        <v>1.0</v>
      </c>
      <c r="G2132" s="9"/>
    </row>
    <row r="2133">
      <c r="A2133" s="1" t="s">
        <v>3564</v>
      </c>
      <c r="B2133" s="7" t="str">
        <f>IFERROR(__xludf.DUMMYFUNCTION("IF(C2133=4,GOOGLETRANSLATE(A2133, ""en"",""fil""), """")"),"")</f>
        <v/>
      </c>
      <c r="C2133" s="2">
        <v>2.0</v>
      </c>
      <c r="D2133" s="1" t="s">
        <v>3564</v>
      </c>
      <c r="E2133" s="2">
        <v>1.0</v>
      </c>
      <c r="F2133" s="2">
        <v>1.0</v>
      </c>
      <c r="G2133" s="9"/>
    </row>
    <row r="2134">
      <c r="A2134" s="1" t="s">
        <v>3565</v>
      </c>
      <c r="B2134" s="7" t="str">
        <f>IFERROR(__xludf.DUMMYFUNCTION("IF(C2134=4,GOOGLETRANSLATE(A2134, ""en"",""fil""), """")"),"")</f>
        <v/>
      </c>
      <c r="C2134" s="2">
        <v>2.0</v>
      </c>
      <c r="D2134" s="1" t="s">
        <v>3565</v>
      </c>
      <c r="E2134" s="2">
        <v>1.0</v>
      </c>
      <c r="G2134" s="9"/>
    </row>
    <row r="2135">
      <c r="A2135" s="1" t="s">
        <v>3566</v>
      </c>
      <c r="B2135" s="7" t="str">
        <f>IFERROR(__xludf.DUMMYFUNCTION("IF(C2135=4,GOOGLETRANSLATE(A2135, ""en"",""fil""), """")"),"")</f>
        <v/>
      </c>
      <c r="C2135" s="2">
        <v>2.0</v>
      </c>
      <c r="D2135" s="1" t="s">
        <v>3566</v>
      </c>
      <c r="E2135" s="2">
        <v>1.0</v>
      </c>
      <c r="F2135" s="2">
        <v>1.0</v>
      </c>
      <c r="G2135" s="9"/>
    </row>
    <row r="2136">
      <c r="A2136" s="1" t="s">
        <v>3567</v>
      </c>
      <c r="B2136" s="1"/>
      <c r="C2136" s="2">
        <v>2.0</v>
      </c>
      <c r="D2136" s="1" t="s">
        <v>3567</v>
      </c>
      <c r="E2136" s="2">
        <v>1.0</v>
      </c>
      <c r="G2136" s="9"/>
    </row>
    <row r="2137">
      <c r="A2137" s="1" t="s">
        <v>3568</v>
      </c>
      <c r="B2137" s="7" t="str">
        <f>IFERROR(__xludf.DUMMYFUNCTION("IF(C2137=4,GOOGLETRANSLATE(A2137, ""en"",""fil""), """")"),"")</f>
        <v/>
      </c>
      <c r="C2137" s="2">
        <v>2.0</v>
      </c>
      <c r="D2137" s="1" t="s">
        <v>3568</v>
      </c>
      <c r="E2137" s="2">
        <v>2.0</v>
      </c>
      <c r="F2137" s="2">
        <v>0.0</v>
      </c>
      <c r="G2137" s="9"/>
    </row>
    <row r="2138">
      <c r="A2138" s="1" t="s">
        <v>3569</v>
      </c>
      <c r="B2138" s="7" t="str">
        <f>IFERROR(__xludf.DUMMYFUNCTION("IF(C2138=4,GOOGLETRANSLATE(A2138, ""en"",""fil""), """")"),"")</f>
        <v/>
      </c>
      <c r="C2138" s="2">
        <v>2.0</v>
      </c>
      <c r="D2138" s="1" t="s">
        <v>3569</v>
      </c>
      <c r="E2138" s="2">
        <v>1.0</v>
      </c>
      <c r="F2138" s="2">
        <v>1.0</v>
      </c>
      <c r="G2138" s="9"/>
    </row>
    <row r="2139">
      <c r="A2139" s="1" t="s">
        <v>3570</v>
      </c>
      <c r="B2139" s="7" t="str">
        <f>IFERROR(__xludf.DUMMYFUNCTION("IF(C2139=4,GOOGLETRANSLATE(A2139, ""en"",""fil""), """")"),"")</f>
        <v/>
      </c>
      <c r="C2139" s="2">
        <v>2.0</v>
      </c>
      <c r="D2139" s="1" t="s">
        <v>3570</v>
      </c>
      <c r="E2139" s="2">
        <v>1.0</v>
      </c>
      <c r="F2139" s="2">
        <v>1.0</v>
      </c>
      <c r="G2139" s="9"/>
    </row>
    <row r="2140">
      <c r="A2140" s="1" t="s">
        <v>3571</v>
      </c>
      <c r="B2140" s="7" t="str">
        <f>IFERROR(__xludf.DUMMYFUNCTION("IF(C2140=4,GOOGLETRANSLATE(A2140, ""en"",""fil""), """")"),"")</f>
        <v/>
      </c>
      <c r="C2140" s="2">
        <v>2.0</v>
      </c>
      <c r="D2140" s="1" t="s">
        <v>3571</v>
      </c>
      <c r="E2140" s="2">
        <v>1.0</v>
      </c>
      <c r="F2140" s="2">
        <v>1.0</v>
      </c>
      <c r="G2140" s="9"/>
    </row>
    <row r="2141">
      <c r="A2141" s="1" t="s">
        <v>3572</v>
      </c>
      <c r="B2141" s="7" t="str">
        <f>IFERROR(__xludf.DUMMYFUNCTION("IF(C2141=4,GOOGLETRANSLATE(A2141, ""en"",""fil""), """")"),"")</f>
        <v/>
      </c>
      <c r="C2141" s="2">
        <v>2.0</v>
      </c>
      <c r="D2141" s="1" t="s">
        <v>3572</v>
      </c>
      <c r="E2141" s="2">
        <v>1.0</v>
      </c>
      <c r="F2141" s="2">
        <v>0.0</v>
      </c>
      <c r="G2141" s="9"/>
    </row>
    <row r="2142">
      <c r="A2142" s="1" t="s">
        <v>3573</v>
      </c>
      <c r="B2142" s="7" t="str">
        <f>IFERROR(__xludf.DUMMYFUNCTION("IF(C2142=4,GOOGLETRANSLATE(A2142, ""en"",""fil""), """")"),"")</f>
        <v/>
      </c>
      <c r="C2142" s="2">
        <v>2.0</v>
      </c>
      <c r="D2142" s="1" t="s">
        <v>3573</v>
      </c>
      <c r="E2142" s="2">
        <v>1.0</v>
      </c>
      <c r="F2142" s="2">
        <v>1.0</v>
      </c>
      <c r="G2142" s="9"/>
    </row>
    <row r="2143">
      <c r="A2143" s="1" t="s">
        <v>3574</v>
      </c>
      <c r="B2143" s="7" t="str">
        <f>IFERROR(__xludf.DUMMYFUNCTION("IF(C2143=4,GOOGLETRANSLATE(A2143, ""en"",""fil""), """")"),"")</f>
        <v/>
      </c>
      <c r="C2143" s="2">
        <v>2.0</v>
      </c>
      <c r="D2143" s="1" t="s">
        <v>3574</v>
      </c>
      <c r="E2143" s="2">
        <v>1.0</v>
      </c>
      <c r="F2143" s="2">
        <v>1.0</v>
      </c>
      <c r="G2143" s="9"/>
    </row>
    <row r="2144">
      <c r="A2144" s="1" t="s">
        <v>3575</v>
      </c>
      <c r="B2144" s="7" t="str">
        <f>IFERROR(__xludf.DUMMYFUNCTION("IF(C2144=4,GOOGLETRANSLATE(A2144, ""en"",""fil""), """")"),"")</f>
        <v/>
      </c>
      <c r="C2144" s="2">
        <v>2.0</v>
      </c>
      <c r="D2144" s="1" t="s">
        <v>3575</v>
      </c>
      <c r="E2144" s="2">
        <v>1.0</v>
      </c>
      <c r="F2144" s="2">
        <v>1.0</v>
      </c>
      <c r="G2144" s="9"/>
    </row>
    <row r="2145">
      <c r="A2145" s="1" t="s">
        <v>3346</v>
      </c>
      <c r="B2145" s="7" t="str">
        <f>IFERROR(__xludf.DUMMYFUNCTION("IF(C2145=4,GOOGLETRANSLATE(A2145, ""en"",""fil""), """")"),"")</f>
        <v/>
      </c>
      <c r="C2145" s="2">
        <v>2.0</v>
      </c>
      <c r="D2145" s="1" t="s">
        <v>3346</v>
      </c>
      <c r="E2145" s="2">
        <v>1.0</v>
      </c>
      <c r="F2145" s="2">
        <v>1.0</v>
      </c>
      <c r="G2145" s="9"/>
    </row>
    <row r="2146">
      <c r="A2146" s="1" t="s">
        <v>3576</v>
      </c>
      <c r="B2146" s="7" t="str">
        <f>IFERROR(__xludf.DUMMYFUNCTION("IF(C2146=4,GOOGLETRANSLATE(A2146, ""en"",""fil""), """")"),"")</f>
        <v/>
      </c>
      <c r="C2146" s="2">
        <v>2.0</v>
      </c>
      <c r="D2146" s="1" t="s">
        <v>3576</v>
      </c>
      <c r="E2146" s="2">
        <v>1.0</v>
      </c>
      <c r="F2146" s="2">
        <v>1.0</v>
      </c>
      <c r="G2146" s="9"/>
    </row>
    <row r="2147">
      <c r="A2147" s="1" t="s">
        <v>3577</v>
      </c>
      <c r="B2147" s="7" t="str">
        <f>IFERROR(__xludf.DUMMYFUNCTION("IF(C2147=4,GOOGLETRANSLATE(A2147, ""en"",""fil""), """")"),"")</f>
        <v/>
      </c>
      <c r="C2147" s="2">
        <v>2.0</v>
      </c>
      <c r="D2147" s="1" t="s">
        <v>3577</v>
      </c>
      <c r="E2147" s="2">
        <v>1.0</v>
      </c>
      <c r="F2147" s="2">
        <v>1.0</v>
      </c>
      <c r="G2147" s="9"/>
    </row>
    <row r="2148">
      <c r="A2148" s="1" t="s">
        <v>3578</v>
      </c>
      <c r="B2148" s="7" t="str">
        <f>IFERROR(__xludf.DUMMYFUNCTION("IF(C2148=4,GOOGLETRANSLATE(A2148, ""en"",""fil""), """")"),"")</f>
        <v/>
      </c>
      <c r="C2148" s="2">
        <v>2.0</v>
      </c>
      <c r="D2148" s="1" t="s">
        <v>3578</v>
      </c>
      <c r="E2148" s="2">
        <v>1.0</v>
      </c>
      <c r="F2148" s="2">
        <v>1.0</v>
      </c>
      <c r="G2148" s="9"/>
    </row>
    <row r="2149">
      <c r="A2149" s="1" t="s">
        <v>3579</v>
      </c>
      <c r="B2149" s="7" t="str">
        <f>IFERROR(__xludf.DUMMYFUNCTION("IF(C2149=4,GOOGLETRANSLATE(A2149, ""en"",""fil""), """")"),"")</f>
        <v/>
      </c>
      <c r="C2149" s="2">
        <v>2.0</v>
      </c>
      <c r="D2149" s="1" t="s">
        <v>3579</v>
      </c>
      <c r="E2149" s="2">
        <v>1.0</v>
      </c>
      <c r="F2149" s="2">
        <v>1.0</v>
      </c>
      <c r="G2149" s="9"/>
    </row>
    <row r="2150">
      <c r="A2150" s="1" t="s">
        <v>3580</v>
      </c>
      <c r="B2150" s="7" t="str">
        <f>IFERROR(__xludf.DUMMYFUNCTION("IF(C2150=4,GOOGLETRANSLATE(A2150, ""en"",""fil""), """")"),"")</f>
        <v/>
      </c>
      <c r="C2150" s="2">
        <v>2.0</v>
      </c>
      <c r="D2150" s="1" t="s">
        <v>3580</v>
      </c>
      <c r="E2150" s="2">
        <v>1.0</v>
      </c>
      <c r="F2150" s="2">
        <v>1.0</v>
      </c>
      <c r="G2150" s="9"/>
    </row>
    <row r="2151">
      <c r="A2151" s="1" t="s">
        <v>3581</v>
      </c>
      <c r="B2151" s="7" t="str">
        <f>IFERROR(__xludf.DUMMYFUNCTION("IF(C2151=4,GOOGLETRANSLATE(A2151, ""en"",""fil""), """")"),"")</f>
        <v/>
      </c>
      <c r="C2151" s="2">
        <v>2.0</v>
      </c>
      <c r="D2151" s="1" t="s">
        <v>3581</v>
      </c>
      <c r="E2151" s="2">
        <v>1.0</v>
      </c>
      <c r="F2151" s="2">
        <v>1.0</v>
      </c>
      <c r="G2151" s="9"/>
    </row>
    <row r="2152">
      <c r="A2152" s="1" t="s">
        <v>3582</v>
      </c>
      <c r="B2152" s="7" t="str">
        <f>IFERROR(__xludf.DUMMYFUNCTION("IF(C2152=4,GOOGLETRANSLATE(A2152, ""en"",""fil""), """")"),"")</f>
        <v/>
      </c>
      <c r="C2152" s="2">
        <v>2.0</v>
      </c>
      <c r="D2152" s="1" t="s">
        <v>3582</v>
      </c>
      <c r="E2152" s="2">
        <v>1.0</v>
      </c>
      <c r="F2152" s="2">
        <v>1.0</v>
      </c>
      <c r="G2152" s="9"/>
    </row>
    <row r="2153">
      <c r="A2153" s="1" t="s">
        <v>3583</v>
      </c>
      <c r="B2153" s="7" t="str">
        <f>IFERROR(__xludf.DUMMYFUNCTION("IF(C2153=4,GOOGLETRANSLATE(A2153, ""en"",""fil""), """")"),"")</f>
        <v/>
      </c>
      <c r="C2153" s="2">
        <v>2.0</v>
      </c>
      <c r="D2153" s="1" t="s">
        <v>3583</v>
      </c>
      <c r="E2153" s="2">
        <v>3.0</v>
      </c>
      <c r="F2153" s="2">
        <v>1.0</v>
      </c>
      <c r="G2153" s="9"/>
    </row>
    <row r="2154">
      <c r="A2154" s="1" t="s">
        <v>3584</v>
      </c>
      <c r="B2154" s="7" t="str">
        <f>IFERROR(__xludf.DUMMYFUNCTION("IF(C2154=4,GOOGLETRANSLATE(A2154, ""en"",""fil""), """")"),"")</f>
        <v/>
      </c>
      <c r="C2154" s="2">
        <v>2.0</v>
      </c>
      <c r="D2154" s="1" t="s">
        <v>3584</v>
      </c>
      <c r="E2154" s="2">
        <v>1.0</v>
      </c>
      <c r="F2154" s="2">
        <v>1.0</v>
      </c>
      <c r="G2154" s="9"/>
    </row>
    <row r="2155">
      <c r="A2155" s="1" t="s">
        <v>3585</v>
      </c>
      <c r="B2155" s="7" t="str">
        <f>IFERROR(__xludf.DUMMYFUNCTION("IF(C2155=4,GOOGLETRANSLATE(A2155, ""en"",""fil""), """")"),"")</f>
        <v/>
      </c>
      <c r="C2155" s="2">
        <v>2.0</v>
      </c>
      <c r="D2155" s="1" t="s">
        <v>3585</v>
      </c>
      <c r="E2155" s="2">
        <v>1.0</v>
      </c>
      <c r="F2155" s="2">
        <v>1.0</v>
      </c>
      <c r="G2155" s="9"/>
    </row>
    <row r="2156">
      <c r="A2156" s="1" t="s">
        <v>3586</v>
      </c>
      <c r="B2156" s="7" t="str">
        <f>IFERROR(__xludf.DUMMYFUNCTION("IF(C2156=4,GOOGLETRANSLATE(A2156, ""en"",""fil""), """")"),"")</f>
        <v/>
      </c>
      <c r="C2156" s="2">
        <v>2.0</v>
      </c>
      <c r="D2156" s="1" t="s">
        <v>3586</v>
      </c>
      <c r="E2156" s="2">
        <v>1.0</v>
      </c>
      <c r="F2156" s="2">
        <v>0.0</v>
      </c>
      <c r="G2156" s="9"/>
    </row>
    <row r="2157">
      <c r="A2157" s="1" t="s">
        <v>3587</v>
      </c>
      <c r="B2157" s="7" t="str">
        <f>IFERROR(__xludf.DUMMYFUNCTION("IF(C2157=4,GOOGLETRANSLATE(A2157, ""en"",""fil""), """")"),"")</f>
        <v/>
      </c>
      <c r="C2157" s="2">
        <v>2.0</v>
      </c>
      <c r="D2157" s="1" t="s">
        <v>3587</v>
      </c>
      <c r="E2157" s="2">
        <v>2.0</v>
      </c>
      <c r="F2157" s="2">
        <v>1.0</v>
      </c>
      <c r="G2157" s="9"/>
    </row>
    <row r="2158">
      <c r="A2158" s="1" t="s">
        <v>3588</v>
      </c>
      <c r="B2158" s="7" t="str">
        <f>IFERROR(__xludf.DUMMYFUNCTION("IF(C2158=4,GOOGLETRANSLATE(A2158, ""en"",""fil""), """")"),"")</f>
        <v/>
      </c>
      <c r="C2158" s="2">
        <v>2.0</v>
      </c>
      <c r="D2158" s="1" t="s">
        <v>3588</v>
      </c>
      <c r="E2158" s="2">
        <v>1.0</v>
      </c>
      <c r="F2158" s="2">
        <v>1.0</v>
      </c>
      <c r="G2158" s="9"/>
    </row>
    <row r="2159">
      <c r="A2159" s="1" t="s">
        <v>3589</v>
      </c>
      <c r="B2159" s="7" t="str">
        <f>IFERROR(__xludf.DUMMYFUNCTION("IF(C2159=4,GOOGLETRANSLATE(A2159, ""en"",""fil""), """")"),"")</f>
        <v/>
      </c>
      <c r="C2159" s="2">
        <v>2.0</v>
      </c>
      <c r="D2159" s="1" t="s">
        <v>3589</v>
      </c>
      <c r="E2159" s="2">
        <v>1.0</v>
      </c>
      <c r="F2159" s="2">
        <v>1.0</v>
      </c>
      <c r="G2159" s="9"/>
    </row>
    <row r="2160">
      <c r="A2160" s="1" t="s">
        <v>3590</v>
      </c>
      <c r="B2160" s="7" t="str">
        <f>IFERROR(__xludf.DUMMYFUNCTION("IF(C2160=4,GOOGLETRANSLATE(A2160, ""en"",""fil""), """")"),"")</f>
        <v/>
      </c>
      <c r="C2160" s="2">
        <v>2.0</v>
      </c>
      <c r="D2160" s="1" t="s">
        <v>3590</v>
      </c>
      <c r="E2160" s="2">
        <v>1.0</v>
      </c>
      <c r="F2160" s="2">
        <v>1.0</v>
      </c>
      <c r="G2160" s="9"/>
    </row>
    <row r="2161">
      <c r="A2161" s="1" t="s">
        <v>3591</v>
      </c>
      <c r="B2161" s="7" t="str">
        <f>IFERROR(__xludf.DUMMYFUNCTION("IF(C2161=4,GOOGLETRANSLATE(A2161, ""en"",""fil""), """")"),"")</f>
        <v/>
      </c>
      <c r="C2161" s="2">
        <v>2.0</v>
      </c>
      <c r="D2161" s="1" t="s">
        <v>3591</v>
      </c>
      <c r="E2161" s="2">
        <v>2.0</v>
      </c>
      <c r="F2161" s="2">
        <v>1.0</v>
      </c>
      <c r="G2161" s="9"/>
    </row>
    <row r="2162">
      <c r="A2162" s="1" t="s">
        <v>3592</v>
      </c>
      <c r="B2162" s="7" t="str">
        <f>IFERROR(__xludf.DUMMYFUNCTION("IF(C2162=4,GOOGLETRANSLATE(A2162, ""en"",""fil""), """")"),"")</f>
        <v/>
      </c>
      <c r="C2162" s="2">
        <v>2.0</v>
      </c>
      <c r="D2162" s="1" t="s">
        <v>3592</v>
      </c>
      <c r="E2162" s="2">
        <v>1.0</v>
      </c>
      <c r="F2162" s="2">
        <v>0.0</v>
      </c>
      <c r="G2162" s="9"/>
    </row>
    <row r="2163">
      <c r="A2163" s="1" t="s">
        <v>3593</v>
      </c>
      <c r="B2163" s="7" t="str">
        <f>IFERROR(__xludf.DUMMYFUNCTION("IF(C2163=4,GOOGLETRANSLATE(A2163, ""en"",""fil""), """")"),"")</f>
        <v/>
      </c>
      <c r="C2163" s="2">
        <v>2.0</v>
      </c>
      <c r="D2163" s="1" t="s">
        <v>3593</v>
      </c>
      <c r="E2163" s="2">
        <v>1.0</v>
      </c>
      <c r="F2163" s="2">
        <v>1.0</v>
      </c>
      <c r="G2163" s="9"/>
    </row>
    <row r="2164">
      <c r="A2164" s="1" t="s">
        <v>3594</v>
      </c>
      <c r="B2164" s="7" t="str">
        <f>IFERROR(__xludf.DUMMYFUNCTION("IF(C2164=4,GOOGLETRANSLATE(A2164, ""en"",""fil""), """")"),"")</f>
        <v/>
      </c>
      <c r="C2164" s="2">
        <v>2.0</v>
      </c>
      <c r="D2164" s="1" t="s">
        <v>3594</v>
      </c>
      <c r="E2164" s="2">
        <v>1.0</v>
      </c>
      <c r="F2164" s="2">
        <v>1.0</v>
      </c>
      <c r="G2164" s="9"/>
    </row>
    <row r="2165">
      <c r="A2165" s="1" t="s">
        <v>3595</v>
      </c>
      <c r="B2165" s="7" t="str">
        <f>IFERROR(__xludf.DUMMYFUNCTION("IF(C2165=4,GOOGLETRANSLATE(A2165, ""en"",""fil""), """")"),"")</f>
        <v/>
      </c>
      <c r="C2165" s="2">
        <v>2.0</v>
      </c>
      <c r="D2165" s="1" t="s">
        <v>3595</v>
      </c>
      <c r="E2165" s="2">
        <v>1.0</v>
      </c>
      <c r="G2165" s="9"/>
    </row>
    <row r="2166">
      <c r="A2166" s="1" t="s">
        <v>3596</v>
      </c>
      <c r="B2166" s="7" t="str">
        <f>IFERROR(__xludf.DUMMYFUNCTION("IF(C2166=4,GOOGLETRANSLATE(A2166, ""en"",""fil""), """")"),"")</f>
        <v/>
      </c>
      <c r="C2166" s="2">
        <v>2.0</v>
      </c>
      <c r="D2166" s="1" t="s">
        <v>3596</v>
      </c>
      <c r="E2166" s="2">
        <v>1.0</v>
      </c>
      <c r="G2166" s="9"/>
    </row>
    <row r="2167">
      <c r="A2167" s="1" t="s">
        <v>3597</v>
      </c>
      <c r="B2167" s="7" t="str">
        <f>IFERROR(__xludf.DUMMYFUNCTION("IF(C2167=4,GOOGLETRANSLATE(A2167, ""en"",""fil""), """")"),"")</f>
        <v/>
      </c>
      <c r="C2167" s="2">
        <v>2.0</v>
      </c>
      <c r="D2167" s="1" t="s">
        <v>3597</v>
      </c>
      <c r="E2167" s="2">
        <v>1.0</v>
      </c>
      <c r="F2167" s="2">
        <v>1.0</v>
      </c>
      <c r="G2167" s="9"/>
    </row>
    <row r="2168">
      <c r="A2168" s="1" t="s">
        <v>3598</v>
      </c>
      <c r="B2168" s="7" t="str">
        <f>IFERROR(__xludf.DUMMYFUNCTION("IF(C2168=4,GOOGLETRANSLATE(A2168, ""en"",""fil""), """")"),"")</f>
        <v/>
      </c>
      <c r="C2168" s="2">
        <v>2.0</v>
      </c>
      <c r="D2168" s="1" t="s">
        <v>3598</v>
      </c>
      <c r="E2168" s="2">
        <v>1.0</v>
      </c>
      <c r="F2168" s="2">
        <v>0.0</v>
      </c>
      <c r="G2168" s="9"/>
    </row>
    <row r="2169">
      <c r="A2169" s="1" t="s">
        <v>3599</v>
      </c>
      <c r="B2169" s="7" t="str">
        <f>IFERROR(__xludf.DUMMYFUNCTION("IF(C2169=4,GOOGLETRANSLATE(A2169, ""en"",""fil""), """")"),"")</f>
        <v/>
      </c>
      <c r="C2169" s="2">
        <v>2.0</v>
      </c>
      <c r="D2169" s="1" t="s">
        <v>3599</v>
      </c>
      <c r="E2169" s="2">
        <v>1.0</v>
      </c>
      <c r="F2169" s="2">
        <v>0.0</v>
      </c>
      <c r="G2169" s="9"/>
    </row>
    <row r="2170">
      <c r="A2170" s="1" t="s">
        <v>3600</v>
      </c>
      <c r="B2170" s="7" t="str">
        <f>IFERROR(__xludf.DUMMYFUNCTION("IF(C2170=4,GOOGLETRANSLATE(A2170, ""en"",""fil""), """")"),"")</f>
        <v/>
      </c>
      <c r="C2170" s="2">
        <v>2.0</v>
      </c>
      <c r="D2170" s="1" t="s">
        <v>3600</v>
      </c>
      <c r="E2170" s="2">
        <v>1.0</v>
      </c>
      <c r="F2170" s="2">
        <v>0.0</v>
      </c>
      <c r="G2170" s="9"/>
    </row>
    <row r="2171">
      <c r="A2171" s="1" t="s">
        <v>3601</v>
      </c>
      <c r="B2171" s="7" t="str">
        <f>IFERROR(__xludf.DUMMYFUNCTION("IF(C2171=4,GOOGLETRANSLATE(A2171, ""en"",""fil""), """")"),"")</f>
        <v/>
      </c>
      <c r="C2171" s="2">
        <v>2.0</v>
      </c>
      <c r="D2171" s="1" t="s">
        <v>3601</v>
      </c>
      <c r="E2171" s="2">
        <v>1.0</v>
      </c>
      <c r="F2171" s="2">
        <v>0.0</v>
      </c>
      <c r="G2171" s="9"/>
    </row>
    <row r="2172">
      <c r="A2172" s="1" t="s">
        <v>3602</v>
      </c>
      <c r="B2172" s="7" t="str">
        <f>IFERROR(__xludf.DUMMYFUNCTION("IF(C2172=4,GOOGLETRANSLATE(A2172, ""en"",""fil""), """")"),"")</f>
        <v/>
      </c>
      <c r="C2172" s="2">
        <v>2.0</v>
      </c>
      <c r="D2172" s="1" t="s">
        <v>3602</v>
      </c>
      <c r="E2172" s="2">
        <v>1.0</v>
      </c>
      <c r="F2172" s="2">
        <v>0.0</v>
      </c>
      <c r="G2172" s="9"/>
    </row>
    <row r="2173">
      <c r="A2173" s="1" t="s">
        <v>3603</v>
      </c>
      <c r="B2173" s="7" t="str">
        <f>IFERROR(__xludf.DUMMYFUNCTION("IF(C2173=4,GOOGLETRANSLATE(A2173, ""en"",""fil""), """")"),"")</f>
        <v/>
      </c>
      <c r="C2173" s="2">
        <v>2.0</v>
      </c>
      <c r="D2173" s="1" t="s">
        <v>3603</v>
      </c>
      <c r="E2173" s="2">
        <v>2.0</v>
      </c>
      <c r="F2173" s="2">
        <v>0.0</v>
      </c>
      <c r="G2173" s="9"/>
    </row>
    <row r="2174">
      <c r="A2174" s="1" t="s">
        <v>3604</v>
      </c>
      <c r="B2174" s="7" t="str">
        <f>IFERROR(__xludf.DUMMYFUNCTION("IF(C2174=4,GOOGLETRANSLATE(A2174, ""en"",""fil""), """")"),"")</f>
        <v/>
      </c>
      <c r="C2174" s="2">
        <v>2.0</v>
      </c>
      <c r="D2174" s="1" t="s">
        <v>3604</v>
      </c>
      <c r="E2174" s="2">
        <v>1.0</v>
      </c>
      <c r="F2174" s="2">
        <v>0.0</v>
      </c>
      <c r="G2174" s="9"/>
    </row>
    <row r="2175">
      <c r="A2175" s="1" t="s">
        <v>3605</v>
      </c>
      <c r="B2175" s="7" t="str">
        <f>IFERROR(__xludf.DUMMYFUNCTION("IF(C2175=4,GOOGLETRANSLATE(A2175, ""en"",""fil""), """")"),"")</f>
        <v/>
      </c>
      <c r="C2175" s="2">
        <v>2.0</v>
      </c>
      <c r="D2175" s="1" t="s">
        <v>3605</v>
      </c>
      <c r="E2175" s="2">
        <v>1.0</v>
      </c>
      <c r="F2175" s="2">
        <v>0.0</v>
      </c>
      <c r="G2175" s="9"/>
    </row>
    <row r="2176">
      <c r="A2176" s="1" t="s">
        <v>3606</v>
      </c>
      <c r="B2176" s="7" t="str">
        <f>IFERROR(__xludf.DUMMYFUNCTION("IF(C2176=4,GOOGLETRANSLATE(A2176, ""en"",""fil""), """")"),"")</f>
        <v/>
      </c>
      <c r="C2176" s="2">
        <v>2.0</v>
      </c>
      <c r="D2176" s="1" t="s">
        <v>3606</v>
      </c>
      <c r="E2176" s="2">
        <v>1.0</v>
      </c>
      <c r="F2176" s="2">
        <v>0.0</v>
      </c>
      <c r="G2176" s="9"/>
    </row>
    <row r="2177">
      <c r="A2177" s="1" t="s">
        <v>3607</v>
      </c>
      <c r="B2177" s="7" t="str">
        <f>IFERROR(__xludf.DUMMYFUNCTION("IF(C2177=4,GOOGLETRANSLATE(A2177, ""en"",""fil""), """")"),"")</f>
        <v/>
      </c>
      <c r="C2177" s="2">
        <v>2.0</v>
      </c>
      <c r="D2177" s="1" t="s">
        <v>3607</v>
      </c>
      <c r="E2177" s="2">
        <v>1.0</v>
      </c>
      <c r="F2177" s="2">
        <v>1.0</v>
      </c>
      <c r="G2177" s="9"/>
    </row>
    <row r="2178">
      <c r="A2178" s="1" t="s">
        <v>3608</v>
      </c>
      <c r="B2178" s="7" t="str">
        <f>IFERROR(__xludf.DUMMYFUNCTION("IF(C2178=4,GOOGLETRANSLATE(A2178, ""en"",""fil""), """")"),"")</f>
        <v/>
      </c>
      <c r="C2178" s="2">
        <v>2.0</v>
      </c>
      <c r="D2178" s="1" t="s">
        <v>3608</v>
      </c>
      <c r="E2178" s="2">
        <v>1.0</v>
      </c>
      <c r="F2178" s="2">
        <v>1.0</v>
      </c>
      <c r="G2178" s="9"/>
    </row>
    <row r="2179">
      <c r="A2179" s="1" t="s">
        <v>3609</v>
      </c>
      <c r="B2179" s="7" t="str">
        <f>IFERROR(__xludf.DUMMYFUNCTION("IF(C2179=4,GOOGLETRANSLATE(A2179, ""en"",""fil""), """")"),"")</f>
        <v/>
      </c>
      <c r="C2179" s="2">
        <v>2.0</v>
      </c>
      <c r="D2179" s="1" t="s">
        <v>3609</v>
      </c>
      <c r="E2179" s="2">
        <v>1.0</v>
      </c>
      <c r="G2179" s="9"/>
    </row>
    <row r="2180">
      <c r="A2180" s="1" t="s">
        <v>3610</v>
      </c>
      <c r="B2180" s="7" t="str">
        <f>IFERROR(__xludf.DUMMYFUNCTION("IF(C2180=4,GOOGLETRANSLATE(A2180, ""en"",""fil""), """")"),"")</f>
        <v/>
      </c>
      <c r="C2180" s="2">
        <v>2.0</v>
      </c>
      <c r="D2180" s="1" t="s">
        <v>3610</v>
      </c>
      <c r="E2180" s="2">
        <v>1.0</v>
      </c>
      <c r="F2180" s="2">
        <v>0.0</v>
      </c>
      <c r="G2180" s="9"/>
    </row>
    <row r="2181">
      <c r="A2181" s="1" t="s">
        <v>3611</v>
      </c>
      <c r="B2181" s="7" t="str">
        <f>IFERROR(__xludf.DUMMYFUNCTION("IF(C2181=4,GOOGLETRANSLATE(A2181, ""en"",""fil""), """")"),"")</f>
        <v/>
      </c>
      <c r="C2181" s="2">
        <v>2.0</v>
      </c>
      <c r="D2181" s="1" t="s">
        <v>3611</v>
      </c>
      <c r="E2181" s="2">
        <v>1.0</v>
      </c>
      <c r="G2181" s="9"/>
    </row>
    <row r="2182">
      <c r="A2182" s="1" t="s">
        <v>3612</v>
      </c>
      <c r="B2182" s="7" t="str">
        <f>IFERROR(__xludf.DUMMYFUNCTION("IF(C2182=4,GOOGLETRANSLATE(A2182, ""en"",""fil""), """")"),"")</f>
        <v/>
      </c>
      <c r="C2182" s="2">
        <v>2.0</v>
      </c>
      <c r="D2182" s="1" t="s">
        <v>3612</v>
      </c>
      <c r="E2182" s="2">
        <v>1.0</v>
      </c>
      <c r="F2182" s="2">
        <v>1.0</v>
      </c>
      <c r="G2182" s="9"/>
    </row>
    <row r="2183">
      <c r="A2183" s="1" t="s">
        <v>3613</v>
      </c>
      <c r="B2183" s="7" t="str">
        <f>IFERROR(__xludf.DUMMYFUNCTION("IF(C2183=4,GOOGLETRANSLATE(A2183, ""en"",""fil""), """")"),"")</f>
        <v/>
      </c>
      <c r="C2183" s="2">
        <v>2.0</v>
      </c>
      <c r="D2183" s="1" t="s">
        <v>3613</v>
      </c>
      <c r="E2183" s="2">
        <v>1.0</v>
      </c>
      <c r="F2183" s="2">
        <v>1.0</v>
      </c>
      <c r="G2183" s="9"/>
    </row>
    <row r="2184">
      <c r="A2184" s="1" t="s">
        <v>3614</v>
      </c>
      <c r="B2184" s="1"/>
      <c r="C2184" s="2">
        <v>2.0</v>
      </c>
      <c r="D2184" s="1" t="s">
        <v>3614</v>
      </c>
      <c r="E2184" s="2">
        <v>1.0</v>
      </c>
      <c r="F2184" s="2">
        <v>1.0</v>
      </c>
      <c r="G2184" s="9"/>
    </row>
    <row r="2185">
      <c r="A2185" s="1" t="s">
        <v>3615</v>
      </c>
      <c r="B2185" s="7" t="str">
        <f>IFERROR(__xludf.DUMMYFUNCTION("IF(C2185=4,GOOGLETRANSLATE(A2185, ""en"",""fil""), """")"),"")</f>
        <v/>
      </c>
      <c r="C2185" s="2">
        <v>2.0</v>
      </c>
      <c r="D2185" s="1" t="s">
        <v>3615</v>
      </c>
      <c r="E2185" s="2">
        <v>1.0</v>
      </c>
      <c r="F2185" s="2">
        <v>0.0</v>
      </c>
      <c r="G2185" s="9"/>
    </row>
    <row r="2186">
      <c r="A2186" s="1" t="s">
        <v>3616</v>
      </c>
      <c r="B2186" s="7" t="str">
        <f>IFERROR(__xludf.DUMMYFUNCTION("IF(C2186=4,GOOGLETRANSLATE(A2186, ""en"",""fil""), """")"),"")</f>
        <v/>
      </c>
      <c r="C2186" s="2">
        <v>2.0</v>
      </c>
      <c r="D2186" s="1" t="s">
        <v>3616</v>
      </c>
      <c r="E2186" s="2">
        <v>1.0</v>
      </c>
      <c r="F2186" s="2">
        <v>1.0</v>
      </c>
      <c r="G2186" s="9"/>
    </row>
    <row r="2187">
      <c r="A2187" s="1" t="s">
        <v>3617</v>
      </c>
      <c r="B2187" s="7" t="str">
        <f>IFERROR(__xludf.DUMMYFUNCTION("IF(C2187=4,GOOGLETRANSLATE(A2187, ""en"",""fil""), """")"),"")</f>
        <v/>
      </c>
      <c r="C2187" s="2">
        <v>2.0</v>
      </c>
      <c r="D2187" s="1" t="s">
        <v>3617</v>
      </c>
      <c r="E2187" s="2">
        <v>1.0</v>
      </c>
      <c r="G2187" s="9"/>
    </row>
    <row r="2188">
      <c r="A2188" s="1" t="s">
        <v>3618</v>
      </c>
      <c r="B2188" s="7" t="str">
        <f>IFERROR(__xludf.DUMMYFUNCTION("IF(C2188=4,GOOGLETRANSLATE(A2188, ""en"",""fil""), """")"),"")</f>
        <v/>
      </c>
      <c r="C2188" s="2">
        <v>2.0</v>
      </c>
      <c r="D2188" s="1" t="s">
        <v>3618</v>
      </c>
      <c r="E2188" s="2">
        <v>1.0</v>
      </c>
      <c r="F2188" s="2">
        <v>1.0</v>
      </c>
      <c r="G2188" s="9"/>
    </row>
    <row r="2189">
      <c r="A2189" s="1" t="s">
        <v>3619</v>
      </c>
      <c r="B2189" s="7" t="str">
        <f>IFERROR(__xludf.DUMMYFUNCTION("IF(C2189=4,GOOGLETRANSLATE(A2189, ""en"",""fil""), """")"),"")</f>
        <v/>
      </c>
      <c r="C2189" s="2">
        <v>2.0</v>
      </c>
      <c r="D2189" s="1" t="s">
        <v>3619</v>
      </c>
      <c r="E2189" s="2">
        <v>1.0</v>
      </c>
      <c r="F2189" s="2">
        <v>0.0</v>
      </c>
      <c r="G2189" s="9"/>
    </row>
    <row r="2190">
      <c r="A2190" s="1" t="s">
        <v>3620</v>
      </c>
      <c r="B2190" s="7" t="str">
        <f>IFERROR(__xludf.DUMMYFUNCTION("IF(C2190=4,GOOGLETRANSLATE(A2190, ""en"",""fil""), """")"),"")</f>
        <v/>
      </c>
      <c r="C2190" s="2">
        <v>2.0</v>
      </c>
      <c r="D2190" s="1" t="s">
        <v>3620</v>
      </c>
      <c r="E2190" s="2">
        <v>1.0</v>
      </c>
      <c r="F2190" s="2">
        <v>1.0</v>
      </c>
      <c r="G2190" s="9"/>
    </row>
    <row r="2191">
      <c r="A2191" s="1" t="s">
        <v>3621</v>
      </c>
      <c r="B2191" s="7" t="str">
        <f>IFERROR(__xludf.DUMMYFUNCTION("IF(C2191=4,GOOGLETRANSLATE(A2191, ""en"",""fil""), """")"),"")</f>
        <v/>
      </c>
      <c r="C2191" s="2">
        <v>2.0</v>
      </c>
      <c r="D2191" s="1" t="s">
        <v>3621</v>
      </c>
      <c r="E2191" s="2">
        <v>1.0</v>
      </c>
      <c r="F2191" s="2">
        <v>0.0</v>
      </c>
      <c r="G2191" s="9"/>
    </row>
    <row r="2192">
      <c r="A2192" s="1" t="s">
        <v>3622</v>
      </c>
      <c r="B2192" s="7" t="str">
        <f>IFERROR(__xludf.DUMMYFUNCTION("IF(C2192=4,GOOGLETRANSLATE(A2192, ""en"",""fil""), """")"),"")</f>
        <v/>
      </c>
      <c r="C2192" s="2">
        <v>2.0</v>
      </c>
      <c r="D2192" s="1" t="s">
        <v>3622</v>
      </c>
      <c r="E2192" s="2">
        <v>1.0</v>
      </c>
      <c r="F2192" s="2">
        <v>1.0</v>
      </c>
      <c r="G2192" s="9"/>
    </row>
    <row r="2193">
      <c r="A2193" s="1" t="s">
        <v>3623</v>
      </c>
      <c r="B2193" s="7" t="str">
        <f>IFERROR(__xludf.DUMMYFUNCTION("IF(C2193=4,GOOGLETRANSLATE(A2193, ""en"",""fil""), """")"),"")</f>
        <v/>
      </c>
      <c r="C2193" s="2">
        <v>2.0</v>
      </c>
      <c r="D2193" s="1" t="s">
        <v>3623</v>
      </c>
      <c r="E2193" s="2">
        <v>1.0</v>
      </c>
      <c r="F2193" s="2">
        <v>1.0</v>
      </c>
      <c r="G2193" s="9"/>
    </row>
    <row r="2194">
      <c r="A2194" s="1" t="s">
        <v>3346</v>
      </c>
      <c r="B2194" s="7" t="str">
        <f>IFERROR(__xludf.DUMMYFUNCTION("IF(C2194=4,GOOGLETRANSLATE(A2194, ""en"",""fil""), """")"),"")</f>
        <v/>
      </c>
      <c r="C2194" s="2">
        <v>2.0</v>
      </c>
      <c r="D2194" s="1" t="s">
        <v>3346</v>
      </c>
      <c r="E2194" s="2">
        <v>1.0</v>
      </c>
      <c r="F2194" s="2">
        <v>1.0</v>
      </c>
      <c r="G2194" s="9"/>
    </row>
    <row r="2195">
      <c r="A2195" s="1" t="s">
        <v>3624</v>
      </c>
      <c r="B2195" s="7" t="str">
        <f>IFERROR(__xludf.DUMMYFUNCTION("IF(C2195=4,GOOGLETRANSLATE(A2195, ""en"",""fil""), """")"),"")</f>
        <v/>
      </c>
      <c r="C2195" s="2">
        <v>2.0</v>
      </c>
      <c r="D2195" s="1" t="s">
        <v>3624</v>
      </c>
      <c r="E2195" s="2">
        <v>1.0</v>
      </c>
      <c r="G2195" s="9"/>
    </row>
    <row r="2196">
      <c r="A2196" s="1" t="s">
        <v>3625</v>
      </c>
      <c r="B2196" s="7" t="str">
        <f>IFERROR(__xludf.DUMMYFUNCTION("IF(C2196=4,GOOGLETRANSLATE(A2196, ""en"",""fil""), """")"),"")</f>
        <v/>
      </c>
      <c r="C2196" s="2">
        <v>2.0</v>
      </c>
      <c r="D2196" s="1" t="s">
        <v>3625</v>
      </c>
      <c r="E2196" s="2">
        <v>1.0</v>
      </c>
      <c r="F2196" s="2">
        <v>0.0</v>
      </c>
      <c r="G2196" s="9"/>
    </row>
    <row r="2197">
      <c r="A2197" s="1" t="s">
        <v>3626</v>
      </c>
      <c r="B2197" s="7" t="str">
        <f>IFERROR(__xludf.DUMMYFUNCTION("IF(C2197=4,GOOGLETRANSLATE(A2197, ""en"",""fil""), """")"),"")</f>
        <v/>
      </c>
      <c r="C2197" s="2">
        <v>2.0</v>
      </c>
      <c r="D2197" s="1" t="s">
        <v>3626</v>
      </c>
      <c r="E2197" s="2">
        <v>1.0</v>
      </c>
      <c r="F2197" s="2">
        <v>1.0</v>
      </c>
      <c r="G2197" s="9"/>
    </row>
    <row r="2198">
      <c r="A2198" s="1" t="s">
        <v>3627</v>
      </c>
      <c r="B2198" s="7" t="str">
        <f>IFERROR(__xludf.DUMMYFUNCTION("IF(C2198=4,GOOGLETRANSLATE(A2198, ""en"",""fil""), """")"),"")</f>
        <v/>
      </c>
      <c r="C2198" s="2">
        <v>2.0</v>
      </c>
      <c r="D2198" s="1" t="s">
        <v>3627</v>
      </c>
      <c r="E2198" s="2">
        <v>1.0</v>
      </c>
      <c r="G2198" s="9"/>
    </row>
    <row r="2199">
      <c r="A2199" s="1" t="s">
        <v>3628</v>
      </c>
      <c r="B2199" s="7" t="str">
        <f>IFERROR(__xludf.DUMMYFUNCTION("IF(C2199=4,GOOGLETRANSLATE(A2199, ""en"",""fil""), """")"),"")</f>
        <v/>
      </c>
      <c r="C2199" s="2">
        <v>2.0</v>
      </c>
      <c r="D2199" s="1" t="s">
        <v>3628</v>
      </c>
      <c r="E2199" s="2">
        <v>1.0</v>
      </c>
      <c r="F2199" s="2">
        <v>1.0</v>
      </c>
      <c r="G2199" s="9"/>
    </row>
    <row r="2200">
      <c r="A2200" s="1" t="s">
        <v>3629</v>
      </c>
      <c r="B2200" s="7" t="str">
        <f>IFERROR(__xludf.DUMMYFUNCTION("IF(C2200=4,GOOGLETRANSLATE(A2200, ""en"",""fil""), """")"),"")</f>
        <v/>
      </c>
      <c r="C2200" s="2">
        <v>2.0</v>
      </c>
      <c r="D2200" s="1" t="s">
        <v>3629</v>
      </c>
      <c r="E2200" s="2">
        <v>1.0</v>
      </c>
      <c r="G2200" s="9"/>
    </row>
    <row r="2201">
      <c r="A2201" s="1" t="s">
        <v>3056</v>
      </c>
      <c r="B2201" s="7" t="str">
        <f>IFERROR(__xludf.DUMMYFUNCTION("IF(C2201=4,GOOGLETRANSLATE(A2201, ""en"",""fil""), """")"),"")</f>
        <v/>
      </c>
      <c r="C2201" s="2">
        <v>2.0</v>
      </c>
      <c r="D2201" s="1" t="s">
        <v>3056</v>
      </c>
      <c r="E2201" s="2">
        <v>2.0</v>
      </c>
      <c r="F2201" s="2">
        <v>1.0</v>
      </c>
      <c r="G2201" s="9"/>
    </row>
    <row r="2202">
      <c r="A2202" s="1" t="s">
        <v>3630</v>
      </c>
      <c r="B2202" s="7" t="str">
        <f>IFERROR(__xludf.DUMMYFUNCTION("IF(C2202=4,GOOGLETRANSLATE(A2202, ""en"",""fil""), """")"),"")</f>
        <v/>
      </c>
      <c r="C2202" s="2">
        <v>2.0</v>
      </c>
      <c r="D2202" s="1" t="s">
        <v>3630</v>
      </c>
      <c r="E2202" s="2">
        <v>1.0</v>
      </c>
      <c r="F2202" s="2">
        <v>0.0</v>
      </c>
      <c r="G2202" s="9"/>
    </row>
    <row r="2203">
      <c r="A2203" s="1" t="s">
        <v>3631</v>
      </c>
      <c r="B2203" s="7" t="str">
        <f>IFERROR(__xludf.DUMMYFUNCTION("IF(C2203=4,GOOGLETRANSLATE(A2203, ""en"",""fil""), """")"),"")</f>
        <v/>
      </c>
      <c r="C2203" s="2">
        <v>2.0</v>
      </c>
      <c r="D2203" s="1" t="s">
        <v>3631</v>
      </c>
      <c r="E2203" s="2">
        <v>1.0</v>
      </c>
      <c r="F2203" s="2">
        <v>1.0</v>
      </c>
      <c r="G2203" s="9"/>
    </row>
    <row r="2204">
      <c r="A2204" s="1" t="s">
        <v>3632</v>
      </c>
      <c r="B2204" s="7" t="str">
        <f>IFERROR(__xludf.DUMMYFUNCTION("IF(C2204=4,GOOGLETRANSLATE(A2204, ""en"",""fil""), """")"),"")</f>
        <v/>
      </c>
      <c r="C2204" s="2">
        <v>2.0</v>
      </c>
      <c r="D2204" s="1" t="s">
        <v>3632</v>
      </c>
      <c r="E2204" s="2">
        <v>1.0</v>
      </c>
      <c r="F2204" s="2">
        <v>1.0</v>
      </c>
      <c r="G2204" s="9"/>
    </row>
    <row r="2205">
      <c r="A2205" s="1" t="s">
        <v>3633</v>
      </c>
      <c r="B2205" s="7" t="str">
        <f>IFERROR(__xludf.DUMMYFUNCTION("IF(C2205=4,GOOGLETRANSLATE(A2205, ""en"",""fil""), """")"),"")</f>
        <v/>
      </c>
      <c r="C2205" s="2">
        <v>2.0</v>
      </c>
      <c r="D2205" s="1" t="s">
        <v>3633</v>
      </c>
      <c r="E2205" s="2">
        <v>2.0</v>
      </c>
      <c r="F2205" s="2">
        <v>1.0</v>
      </c>
      <c r="G2205" s="9"/>
    </row>
    <row r="2206">
      <c r="A2206" s="1" t="s">
        <v>3634</v>
      </c>
      <c r="B2206" s="7" t="str">
        <f>IFERROR(__xludf.DUMMYFUNCTION("IF(C2206=4,GOOGLETRANSLATE(A2206, ""en"",""fil""), """")"),"")</f>
        <v/>
      </c>
      <c r="C2206" s="2">
        <v>2.0</v>
      </c>
      <c r="D2206" s="1" t="s">
        <v>3634</v>
      </c>
      <c r="E2206" s="2">
        <v>1.0</v>
      </c>
      <c r="F2206" s="2">
        <v>0.0</v>
      </c>
      <c r="G2206" s="9"/>
    </row>
    <row r="2207">
      <c r="A2207" s="1" t="s">
        <v>3635</v>
      </c>
      <c r="B2207" s="7" t="str">
        <f>IFERROR(__xludf.DUMMYFUNCTION("IF(C2207=4,GOOGLETRANSLATE(A2207, ""en"",""fil""), """")"),"")</f>
        <v/>
      </c>
      <c r="C2207" s="2">
        <v>2.0</v>
      </c>
      <c r="D2207" s="1" t="s">
        <v>3635</v>
      </c>
      <c r="E2207" s="2">
        <v>2.0</v>
      </c>
      <c r="F2207" s="2">
        <v>1.0</v>
      </c>
      <c r="G2207" s="9"/>
    </row>
    <row r="2208">
      <c r="A2208" s="1" t="s">
        <v>3636</v>
      </c>
      <c r="B2208" s="7" t="str">
        <f>IFERROR(__xludf.DUMMYFUNCTION("IF(C2208=4,GOOGLETRANSLATE(A2208, ""en"",""fil""), """")"),"")</f>
        <v/>
      </c>
      <c r="C2208" s="2">
        <v>2.0</v>
      </c>
      <c r="D2208" s="1" t="s">
        <v>3636</v>
      </c>
      <c r="E2208" s="2">
        <v>2.0</v>
      </c>
      <c r="F2208" s="2">
        <v>1.0</v>
      </c>
      <c r="G2208" s="9"/>
    </row>
    <row r="2209">
      <c r="A2209" s="1" t="s">
        <v>3637</v>
      </c>
      <c r="B2209" s="7" t="str">
        <f>IFERROR(__xludf.DUMMYFUNCTION("IF(C2209=4,GOOGLETRANSLATE(A2209, ""en"",""fil""), """")"),"")</f>
        <v/>
      </c>
      <c r="C2209" s="2">
        <v>2.0</v>
      </c>
      <c r="D2209" s="1" t="s">
        <v>3637</v>
      </c>
      <c r="E2209" s="2">
        <v>1.0</v>
      </c>
      <c r="F2209" s="2">
        <v>0.0</v>
      </c>
      <c r="G2209" s="9"/>
    </row>
    <row r="2210">
      <c r="A2210" s="1" t="s">
        <v>3638</v>
      </c>
      <c r="B2210" s="7" t="str">
        <f>IFERROR(__xludf.DUMMYFUNCTION("IF(C2210=4,GOOGLETRANSLATE(A2210, ""en"",""fil""), """")"),"")</f>
        <v/>
      </c>
      <c r="C2210" s="2">
        <v>2.0</v>
      </c>
      <c r="D2210" s="1" t="s">
        <v>3638</v>
      </c>
      <c r="E2210" s="2">
        <v>1.0</v>
      </c>
      <c r="G2210" s="9"/>
    </row>
    <row r="2211">
      <c r="A2211" s="1" t="s">
        <v>3639</v>
      </c>
      <c r="B2211" s="7" t="str">
        <f>IFERROR(__xludf.DUMMYFUNCTION("IF(C2211=4,GOOGLETRANSLATE(A2211, ""en"",""fil""), """")"),"")</f>
        <v/>
      </c>
      <c r="C2211" s="2">
        <v>2.0</v>
      </c>
      <c r="D2211" s="1" t="s">
        <v>3639</v>
      </c>
      <c r="E2211" s="2">
        <v>1.0</v>
      </c>
      <c r="G2211" s="9"/>
    </row>
    <row r="2212">
      <c r="A2212" s="1" t="s">
        <v>3640</v>
      </c>
      <c r="B2212" s="7" t="str">
        <f>IFERROR(__xludf.DUMMYFUNCTION("IF(C2212=4,GOOGLETRANSLATE(A2212, ""en"",""fil""), """")"),"")</f>
        <v/>
      </c>
      <c r="C2212" s="2">
        <v>2.0</v>
      </c>
      <c r="D2212" s="1" t="s">
        <v>3640</v>
      </c>
      <c r="E2212" s="2">
        <v>1.0</v>
      </c>
      <c r="G2212" s="9"/>
    </row>
    <row r="2213">
      <c r="A2213" s="1" t="s">
        <v>3641</v>
      </c>
      <c r="B2213" s="7" t="str">
        <f>IFERROR(__xludf.DUMMYFUNCTION("IF(C2213=4,GOOGLETRANSLATE(A2213, ""en"",""fil""), """")"),"")</f>
        <v/>
      </c>
      <c r="C2213" s="2">
        <v>2.0</v>
      </c>
      <c r="D2213" s="1" t="s">
        <v>3641</v>
      </c>
      <c r="E2213" s="2">
        <v>1.0</v>
      </c>
      <c r="G2213" s="9"/>
    </row>
    <row r="2214">
      <c r="A2214" s="1" t="s">
        <v>3642</v>
      </c>
      <c r="B2214" s="7" t="str">
        <f>IFERROR(__xludf.DUMMYFUNCTION("IF(C2214=4,GOOGLETRANSLATE(A2214, ""en"",""fil""), """")"),"")</f>
        <v/>
      </c>
      <c r="C2214" s="2">
        <v>2.0</v>
      </c>
      <c r="D2214" s="1" t="s">
        <v>3642</v>
      </c>
      <c r="E2214" s="2">
        <v>1.0</v>
      </c>
      <c r="G2214" s="9"/>
    </row>
    <row r="2215">
      <c r="A2215" s="1" t="s">
        <v>3643</v>
      </c>
      <c r="B2215" s="7" t="str">
        <f>IFERROR(__xludf.DUMMYFUNCTION("IF(C2215=4,GOOGLETRANSLATE(A2215, ""en"",""fil""), """")"),"")</f>
        <v/>
      </c>
      <c r="C2215" s="2">
        <v>2.0</v>
      </c>
      <c r="D2215" s="1" t="s">
        <v>3643</v>
      </c>
      <c r="E2215" s="2">
        <v>2.0</v>
      </c>
      <c r="G2215" s="9"/>
    </row>
    <row r="2216">
      <c r="A2216" s="1" t="s">
        <v>3644</v>
      </c>
      <c r="B2216" s="7" t="str">
        <f>IFERROR(__xludf.DUMMYFUNCTION("IF(C2216=4,GOOGLETRANSLATE(A2216, ""en"",""fil""), """")"),"")</f>
        <v/>
      </c>
      <c r="C2216" s="2">
        <v>2.0</v>
      </c>
      <c r="D2216" s="1" t="s">
        <v>3644</v>
      </c>
      <c r="E2216" s="2">
        <v>2.0</v>
      </c>
      <c r="G2216" s="9"/>
    </row>
    <row r="2217">
      <c r="A2217" s="1" t="s">
        <v>3645</v>
      </c>
      <c r="B2217" s="7" t="str">
        <f>IFERROR(__xludf.DUMMYFUNCTION("IF(C2217=4,GOOGLETRANSLATE(A2217, ""en"",""fil""), """")"),"")</f>
        <v/>
      </c>
      <c r="C2217" s="2">
        <v>2.0</v>
      </c>
      <c r="D2217" s="1" t="s">
        <v>3645</v>
      </c>
      <c r="E2217" s="2">
        <v>1.0</v>
      </c>
      <c r="G2217" s="9"/>
    </row>
    <row r="2218">
      <c r="A2218" s="1" t="s">
        <v>3646</v>
      </c>
      <c r="B2218" s="7" t="str">
        <f>IFERROR(__xludf.DUMMYFUNCTION("IF(C2218=4,GOOGLETRANSLATE(A2218, ""en"",""fil""), """")"),"")</f>
        <v/>
      </c>
      <c r="C2218" s="2">
        <v>2.0</v>
      </c>
      <c r="D2218" s="1" t="s">
        <v>3646</v>
      </c>
      <c r="E2218" s="2">
        <v>1.0</v>
      </c>
      <c r="G2218" s="9"/>
    </row>
    <row r="2219">
      <c r="A2219" s="1" t="s">
        <v>3647</v>
      </c>
      <c r="B2219" s="7" t="str">
        <f>IFERROR(__xludf.DUMMYFUNCTION("IF(C2219=4,GOOGLETRANSLATE(A2219, ""en"",""fil""), """")"),"")</f>
        <v/>
      </c>
      <c r="C2219" s="2">
        <v>2.0</v>
      </c>
      <c r="D2219" s="1" t="s">
        <v>3647</v>
      </c>
      <c r="E2219" s="2">
        <v>1.0</v>
      </c>
      <c r="G2219" s="9"/>
    </row>
    <row r="2220">
      <c r="A2220" s="1" t="s">
        <v>3648</v>
      </c>
      <c r="B2220" s="7" t="str">
        <f>IFERROR(__xludf.DUMMYFUNCTION("IF(C2220=4,GOOGLETRANSLATE(A2220, ""en"",""fil""), """")"),"")</f>
        <v/>
      </c>
      <c r="C2220" s="2">
        <v>2.0</v>
      </c>
      <c r="D2220" s="1" t="s">
        <v>3648</v>
      </c>
      <c r="E2220" s="2">
        <v>1.0</v>
      </c>
      <c r="G2220" s="9"/>
    </row>
    <row r="2221">
      <c r="A2221" s="1" t="s">
        <v>3649</v>
      </c>
      <c r="B2221" s="7" t="str">
        <f>IFERROR(__xludf.DUMMYFUNCTION("IF(C2221=4,GOOGLETRANSLATE(A2221, ""en"",""fil""), """")"),"")</f>
        <v/>
      </c>
      <c r="C2221" s="2">
        <v>2.0</v>
      </c>
      <c r="D2221" s="1" t="s">
        <v>3649</v>
      </c>
      <c r="E2221" s="2">
        <v>2.0</v>
      </c>
      <c r="G2221" s="9"/>
    </row>
    <row r="2222">
      <c r="A2222" s="1" t="s">
        <v>3650</v>
      </c>
      <c r="B2222" s="7" t="str">
        <f>IFERROR(__xludf.DUMMYFUNCTION("IF(C2222=4,GOOGLETRANSLATE(A2222, ""en"",""fil""), """")"),"")</f>
        <v/>
      </c>
      <c r="C2222" s="2">
        <v>2.0</v>
      </c>
      <c r="D2222" s="1" t="s">
        <v>3650</v>
      </c>
      <c r="E2222" s="2">
        <v>1.0</v>
      </c>
      <c r="G2222" s="9"/>
    </row>
    <row r="2223">
      <c r="A2223" s="1" t="s">
        <v>3651</v>
      </c>
      <c r="B2223" s="7" t="str">
        <f>IFERROR(__xludf.DUMMYFUNCTION("IF(C2223=4,GOOGLETRANSLATE(A2223, ""en"",""fil""), """")"),"")</f>
        <v/>
      </c>
      <c r="C2223" s="2">
        <v>2.0</v>
      </c>
      <c r="D2223" s="1" t="s">
        <v>3651</v>
      </c>
      <c r="E2223" s="2">
        <v>1.0</v>
      </c>
      <c r="F2223" s="2">
        <v>1.0</v>
      </c>
      <c r="G2223" s="9"/>
    </row>
    <row r="2224">
      <c r="A2224" s="1" t="s">
        <v>3652</v>
      </c>
      <c r="B2224" s="7" t="str">
        <f>IFERROR(__xludf.DUMMYFUNCTION("IF(C2224=4,GOOGLETRANSLATE(A2224, ""en"",""fil""), """")"),"")</f>
        <v/>
      </c>
      <c r="C2224" s="2">
        <v>2.0</v>
      </c>
      <c r="D2224" s="1" t="s">
        <v>3652</v>
      </c>
      <c r="E2224" s="2">
        <v>1.0</v>
      </c>
      <c r="F2224" s="2">
        <v>1.0</v>
      </c>
      <c r="G2224" s="9"/>
    </row>
    <row r="2225">
      <c r="A2225" s="1" t="s">
        <v>3653</v>
      </c>
      <c r="B2225" s="7" t="str">
        <f>IFERROR(__xludf.DUMMYFUNCTION("IF(C2225=4,GOOGLETRANSLATE(A2225, ""en"",""fil""), """")"),"")</f>
        <v/>
      </c>
      <c r="C2225" s="2">
        <v>2.0</v>
      </c>
      <c r="D2225" s="1" t="s">
        <v>3653</v>
      </c>
      <c r="E2225" s="2">
        <v>1.0</v>
      </c>
      <c r="G2225" s="9"/>
    </row>
    <row r="2226">
      <c r="A2226" s="1" t="s">
        <v>3654</v>
      </c>
      <c r="B2226" s="7" t="str">
        <f>IFERROR(__xludf.DUMMYFUNCTION("IF(C2226=4,GOOGLETRANSLATE(A2226, ""en"",""fil""), """")"),"")</f>
        <v/>
      </c>
      <c r="C2226" s="2">
        <v>2.0</v>
      </c>
      <c r="D2226" s="1" t="s">
        <v>3654</v>
      </c>
      <c r="E2226" s="2">
        <v>1.0</v>
      </c>
      <c r="F2226" s="2">
        <v>0.0</v>
      </c>
      <c r="G2226" s="9"/>
    </row>
    <row r="2227">
      <c r="A2227" s="1" t="s">
        <v>3655</v>
      </c>
      <c r="B2227" s="7" t="str">
        <f>IFERROR(__xludf.DUMMYFUNCTION("IF(C2227=4,GOOGLETRANSLATE(A2227, ""en"",""fil""), """")"),"")</f>
        <v/>
      </c>
      <c r="C2227" s="2">
        <v>2.0</v>
      </c>
      <c r="D2227" s="1" t="s">
        <v>3655</v>
      </c>
      <c r="E2227" s="2">
        <v>1.0</v>
      </c>
      <c r="F2227" s="2">
        <v>1.0</v>
      </c>
      <c r="G2227" s="9"/>
    </row>
    <row r="2228">
      <c r="A2228" s="1" t="s">
        <v>3656</v>
      </c>
      <c r="B2228" s="7" t="str">
        <f>IFERROR(__xludf.DUMMYFUNCTION("IF(C2228=4,GOOGLETRANSLATE(A2228, ""en"",""fil""), """")"),"")</f>
        <v/>
      </c>
      <c r="C2228" s="2">
        <v>2.0</v>
      </c>
      <c r="D2228" s="1" t="s">
        <v>3656</v>
      </c>
      <c r="E2228" s="2">
        <v>2.0</v>
      </c>
      <c r="F2228" s="2">
        <v>1.0</v>
      </c>
      <c r="G2228" s="9"/>
    </row>
    <row r="2229">
      <c r="A2229" s="1" t="s">
        <v>3657</v>
      </c>
      <c r="B2229" s="7" t="str">
        <f>IFERROR(__xludf.DUMMYFUNCTION("IF(C2229=4,GOOGLETRANSLATE(A2229, ""en"",""fil""), """")"),"")</f>
        <v/>
      </c>
      <c r="C2229" s="2">
        <v>2.0</v>
      </c>
      <c r="D2229" s="1" t="s">
        <v>3657</v>
      </c>
      <c r="E2229" s="2">
        <v>1.0</v>
      </c>
      <c r="F2229" s="2">
        <v>0.0</v>
      </c>
      <c r="G2229" s="9"/>
    </row>
    <row r="2230">
      <c r="A2230" s="1" t="s">
        <v>3658</v>
      </c>
      <c r="B2230" s="7" t="str">
        <f>IFERROR(__xludf.DUMMYFUNCTION("IF(C2230=4,GOOGLETRANSLATE(A2230, ""en"",""fil""), """")"),"")</f>
        <v/>
      </c>
      <c r="C2230" s="2">
        <v>2.0</v>
      </c>
      <c r="D2230" s="1" t="s">
        <v>3658</v>
      </c>
      <c r="E2230" s="2">
        <v>1.0</v>
      </c>
      <c r="F2230" s="2">
        <v>1.0</v>
      </c>
      <c r="G2230" s="9"/>
    </row>
    <row r="2231">
      <c r="A2231" s="1" t="s">
        <v>3659</v>
      </c>
      <c r="B2231" s="7" t="str">
        <f>IFERROR(__xludf.DUMMYFUNCTION("IF(C2231=4,GOOGLETRANSLATE(A2231, ""en"",""fil""), """")"),"")</f>
        <v/>
      </c>
      <c r="C2231" s="2">
        <v>2.0</v>
      </c>
      <c r="D2231" s="1" t="s">
        <v>3659</v>
      </c>
      <c r="E2231" s="2">
        <v>1.0</v>
      </c>
      <c r="F2231" s="2">
        <v>1.0</v>
      </c>
      <c r="G2231" s="9"/>
    </row>
    <row r="2232">
      <c r="A2232" s="1" t="s">
        <v>3660</v>
      </c>
      <c r="B2232" s="7" t="str">
        <f>IFERROR(__xludf.DUMMYFUNCTION("IF(C2232=4,GOOGLETRANSLATE(A2232, ""en"",""fil""), """")"),"")</f>
        <v/>
      </c>
      <c r="C2232" s="2">
        <v>2.0</v>
      </c>
      <c r="D2232" s="1" t="s">
        <v>3660</v>
      </c>
      <c r="E2232" s="2">
        <v>1.0</v>
      </c>
      <c r="F2232" s="2">
        <v>1.0</v>
      </c>
      <c r="G2232" s="9"/>
    </row>
    <row r="2233">
      <c r="A2233" s="1" t="s">
        <v>3661</v>
      </c>
      <c r="B2233" s="7" t="str">
        <f>IFERROR(__xludf.DUMMYFUNCTION("IF(C2233=4,GOOGLETRANSLATE(A2233, ""en"",""fil""), """")"),"")</f>
        <v/>
      </c>
      <c r="C2233" s="2">
        <v>2.0</v>
      </c>
      <c r="D2233" s="1" t="s">
        <v>3661</v>
      </c>
      <c r="E2233" s="2">
        <v>1.0</v>
      </c>
      <c r="F2233" s="2">
        <v>1.0</v>
      </c>
      <c r="G2233" s="9"/>
    </row>
    <row r="2234">
      <c r="A2234" s="1" t="s">
        <v>3662</v>
      </c>
      <c r="B2234" s="7" t="str">
        <f>IFERROR(__xludf.DUMMYFUNCTION("IF(C2234=4,GOOGLETRANSLATE(A2234, ""en"",""fil""), """")"),"")</f>
        <v/>
      </c>
      <c r="C2234" s="2">
        <v>2.0</v>
      </c>
      <c r="D2234" s="1" t="s">
        <v>3662</v>
      </c>
      <c r="E2234" s="2">
        <v>1.0</v>
      </c>
      <c r="F2234" s="2">
        <v>0.0</v>
      </c>
      <c r="G2234" s="9"/>
    </row>
    <row r="2235">
      <c r="A2235" s="1" t="s">
        <v>3663</v>
      </c>
      <c r="B2235" s="7" t="str">
        <f>IFERROR(__xludf.DUMMYFUNCTION("IF(C2235=4,GOOGLETRANSLATE(A2235, ""en"",""fil""), """")"),"")</f>
        <v/>
      </c>
      <c r="C2235" s="2">
        <v>2.0</v>
      </c>
      <c r="D2235" s="1" t="s">
        <v>3663</v>
      </c>
      <c r="E2235" s="2">
        <v>1.0</v>
      </c>
      <c r="F2235" s="2">
        <v>1.0</v>
      </c>
      <c r="G2235" s="9"/>
    </row>
    <row r="2236">
      <c r="A2236" s="1" t="s">
        <v>3664</v>
      </c>
      <c r="B2236" s="7" t="str">
        <f>IFERROR(__xludf.DUMMYFUNCTION("IF(C2236=4,GOOGLETRANSLATE(A2236, ""en"",""fil""), """")"),"")</f>
        <v/>
      </c>
      <c r="C2236" s="2">
        <v>2.0</v>
      </c>
      <c r="D2236" s="1" t="s">
        <v>3664</v>
      </c>
      <c r="E2236" s="2">
        <v>1.0</v>
      </c>
      <c r="G2236" s="9"/>
    </row>
    <row r="2237">
      <c r="A2237" s="1" t="s">
        <v>3665</v>
      </c>
      <c r="B2237" s="7" t="str">
        <f>IFERROR(__xludf.DUMMYFUNCTION("IF(C2237=4,GOOGLETRANSLATE(A2237, ""en"",""fil""), """")"),"")</f>
        <v/>
      </c>
      <c r="C2237" s="2">
        <v>2.0</v>
      </c>
      <c r="D2237" s="1" t="s">
        <v>3665</v>
      </c>
      <c r="E2237" s="2">
        <v>1.0</v>
      </c>
      <c r="F2237" s="2">
        <v>1.0</v>
      </c>
      <c r="G2237" s="9"/>
    </row>
    <row r="2238">
      <c r="A2238" s="1" t="s">
        <v>3666</v>
      </c>
      <c r="B2238" s="7" t="str">
        <f>IFERROR(__xludf.DUMMYFUNCTION("IF(C2238=4,GOOGLETRANSLATE(A2238, ""en"",""fil""), """")"),"")</f>
        <v/>
      </c>
      <c r="C2238" s="2">
        <v>2.0</v>
      </c>
      <c r="D2238" s="1" t="s">
        <v>3666</v>
      </c>
      <c r="E2238" s="2">
        <v>1.0</v>
      </c>
      <c r="F2238" s="2">
        <v>1.0</v>
      </c>
      <c r="G2238" s="9"/>
    </row>
    <row r="2239">
      <c r="A2239" s="1" t="s">
        <v>3667</v>
      </c>
      <c r="B2239" s="1"/>
      <c r="C2239" s="2">
        <v>2.0</v>
      </c>
      <c r="D2239" s="1" t="s">
        <v>3667</v>
      </c>
      <c r="E2239" s="2">
        <v>1.0</v>
      </c>
      <c r="F2239" s="2">
        <v>1.0</v>
      </c>
      <c r="G2239" s="9"/>
    </row>
    <row r="2240">
      <c r="A2240" s="1" t="s">
        <v>3668</v>
      </c>
      <c r="B2240" s="7" t="str">
        <f>IFERROR(__xludf.DUMMYFUNCTION("IF(C2240=4,GOOGLETRANSLATE(A2240, ""en"",""fil""), """")"),"")</f>
        <v/>
      </c>
      <c r="C2240" s="2">
        <v>2.0</v>
      </c>
      <c r="D2240" s="1" t="s">
        <v>3668</v>
      </c>
      <c r="E2240" s="2">
        <v>1.0</v>
      </c>
      <c r="G2240" s="9"/>
    </row>
    <row r="2241">
      <c r="A2241" s="1" t="s">
        <v>3669</v>
      </c>
      <c r="B2241" s="7" t="str">
        <f>IFERROR(__xludf.DUMMYFUNCTION("IF(C2241=4,GOOGLETRANSLATE(A2241, ""en"",""fil""), """")"),"")</f>
        <v/>
      </c>
      <c r="C2241" s="2">
        <v>2.0</v>
      </c>
      <c r="D2241" s="1" t="s">
        <v>3669</v>
      </c>
      <c r="E2241" s="2">
        <v>1.0</v>
      </c>
      <c r="F2241" s="2">
        <v>0.0</v>
      </c>
      <c r="G2241" s="9"/>
    </row>
    <row r="2242">
      <c r="A2242" s="1" t="s">
        <v>3670</v>
      </c>
      <c r="B2242" s="7" t="str">
        <f>IFERROR(__xludf.DUMMYFUNCTION("IF(C2242=4,GOOGLETRANSLATE(A2242, ""en"",""fil""), """")"),"")</f>
        <v/>
      </c>
      <c r="C2242" s="2">
        <v>2.0</v>
      </c>
      <c r="D2242" s="1" t="s">
        <v>3670</v>
      </c>
      <c r="E2242" s="2">
        <v>1.0</v>
      </c>
      <c r="F2242" s="2">
        <v>0.0</v>
      </c>
      <c r="G2242" s="9"/>
    </row>
    <row r="2243">
      <c r="A2243" s="1" t="s">
        <v>3671</v>
      </c>
      <c r="B2243" s="7" t="str">
        <f>IFERROR(__xludf.DUMMYFUNCTION("IF(C2243=4,GOOGLETRANSLATE(A2243, ""en"",""fil""), """")"),"")</f>
        <v/>
      </c>
      <c r="C2243" s="2">
        <v>2.0</v>
      </c>
      <c r="D2243" s="1" t="s">
        <v>3671</v>
      </c>
      <c r="E2243" s="2">
        <v>1.0</v>
      </c>
      <c r="F2243" s="2">
        <v>1.0</v>
      </c>
      <c r="G2243" s="9"/>
    </row>
    <row r="2244">
      <c r="A2244" s="1" t="s">
        <v>3672</v>
      </c>
      <c r="B2244" s="7" t="str">
        <f>IFERROR(__xludf.DUMMYFUNCTION("IF(C2244=4,GOOGLETRANSLATE(A2244, ""en"",""fil""), """")"),"")</f>
        <v/>
      </c>
      <c r="C2244" s="2">
        <v>2.0</v>
      </c>
      <c r="D2244" s="1" t="s">
        <v>3672</v>
      </c>
      <c r="E2244" s="2">
        <v>1.0</v>
      </c>
      <c r="G2244" s="9"/>
    </row>
    <row r="2245">
      <c r="A2245" s="1" t="s">
        <v>3673</v>
      </c>
      <c r="B2245" s="7" t="str">
        <f>IFERROR(__xludf.DUMMYFUNCTION("IF(C2245=4,GOOGLETRANSLATE(A2245, ""en"",""fil""), """")"),"")</f>
        <v/>
      </c>
      <c r="C2245" s="2">
        <v>2.0</v>
      </c>
      <c r="D2245" s="1" t="s">
        <v>3673</v>
      </c>
      <c r="E2245" s="2">
        <v>1.0</v>
      </c>
      <c r="F2245" s="2">
        <v>0.0</v>
      </c>
      <c r="G2245" s="9"/>
    </row>
    <row r="2246">
      <c r="A2246" s="1" t="s">
        <v>3674</v>
      </c>
      <c r="B2246" s="7" t="str">
        <f>IFERROR(__xludf.DUMMYFUNCTION("IF(C2246=4,GOOGLETRANSLATE(A2246, ""en"",""fil""), """")"),"")</f>
        <v/>
      </c>
      <c r="C2246" s="2">
        <v>2.0</v>
      </c>
      <c r="D2246" s="1" t="s">
        <v>3674</v>
      </c>
      <c r="E2246" s="2">
        <v>1.0</v>
      </c>
      <c r="F2246" s="2">
        <v>1.0</v>
      </c>
      <c r="G2246" s="9"/>
    </row>
    <row r="2247">
      <c r="A2247" s="1" t="s">
        <v>3675</v>
      </c>
      <c r="B2247" s="7" t="str">
        <f>IFERROR(__xludf.DUMMYFUNCTION("IF(C2247=4,GOOGLETRANSLATE(A2247, ""en"",""fil""), """")"),"")</f>
        <v/>
      </c>
      <c r="C2247" s="2">
        <v>2.0</v>
      </c>
      <c r="D2247" s="1" t="s">
        <v>3675</v>
      </c>
      <c r="E2247" s="2">
        <v>1.0</v>
      </c>
      <c r="F2247" s="2">
        <v>0.0</v>
      </c>
      <c r="G2247" s="9"/>
    </row>
    <row r="2248">
      <c r="A2248" s="1" t="s">
        <v>3676</v>
      </c>
      <c r="B2248" s="7" t="str">
        <f>IFERROR(__xludf.DUMMYFUNCTION("IF(C2248=4,GOOGLETRANSLATE(A2248, ""en"",""fil""), """")"),"")</f>
        <v/>
      </c>
      <c r="C2248" s="2">
        <v>2.0</v>
      </c>
      <c r="D2248" s="1" t="s">
        <v>3676</v>
      </c>
      <c r="E2248" s="2">
        <v>1.0</v>
      </c>
      <c r="F2248" s="2">
        <v>1.0</v>
      </c>
      <c r="G2248" s="9"/>
    </row>
    <row r="2249">
      <c r="A2249" s="1" t="s">
        <v>3677</v>
      </c>
      <c r="B2249" s="7" t="str">
        <f>IFERROR(__xludf.DUMMYFUNCTION("IF(C2249=4,GOOGLETRANSLATE(A2249, ""en"",""fil""), """")"),"")</f>
        <v/>
      </c>
      <c r="C2249" s="2">
        <v>2.0</v>
      </c>
      <c r="D2249" s="1" t="s">
        <v>3677</v>
      </c>
      <c r="E2249" s="2">
        <v>1.0</v>
      </c>
      <c r="F2249" s="2">
        <v>1.0</v>
      </c>
      <c r="G2249" s="9"/>
    </row>
    <row r="2250">
      <c r="A2250" s="1" t="s">
        <v>3678</v>
      </c>
      <c r="B2250" s="7" t="str">
        <f>IFERROR(__xludf.DUMMYFUNCTION("IF(C2250=4,GOOGLETRANSLATE(A2250, ""en"",""fil""), """")"),"")</f>
        <v/>
      </c>
      <c r="C2250" s="2">
        <v>2.0</v>
      </c>
      <c r="D2250" s="1" t="s">
        <v>3678</v>
      </c>
      <c r="E2250" s="2">
        <v>1.0</v>
      </c>
      <c r="F2250" s="2">
        <v>0.0</v>
      </c>
      <c r="G2250" s="9"/>
    </row>
    <row r="2251">
      <c r="A2251" s="1" t="s">
        <v>3679</v>
      </c>
      <c r="B2251" s="7" t="str">
        <f>IFERROR(__xludf.DUMMYFUNCTION("IF(C2251=4,GOOGLETRANSLATE(A2251, ""en"",""fil""), """")"),"")</f>
        <v/>
      </c>
      <c r="C2251" s="2">
        <v>2.0</v>
      </c>
      <c r="D2251" s="1" t="s">
        <v>3679</v>
      </c>
      <c r="E2251" s="2">
        <v>1.0</v>
      </c>
      <c r="F2251" s="2">
        <v>1.0</v>
      </c>
      <c r="G2251" s="9"/>
    </row>
    <row r="2252">
      <c r="A2252" s="1" t="s">
        <v>3680</v>
      </c>
      <c r="B2252" s="7" t="str">
        <f>IFERROR(__xludf.DUMMYFUNCTION("IF(C2252=4,GOOGLETRANSLATE(A2252, ""en"",""fil""), """")"),"")</f>
        <v/>
      </c>
      <c r="C2252" s="1">
        <v>2.0</v>
      </c>
      <c r="D2252" s="1" t="s">
        <v>3680</v>
      </c>
      <c r="E2252" s="2">
        <v>1.0</v>
      </c>
      <c r="F2252" s="2">
        <v>0.0</v>
      </c>
      <c r="G2252" s="9"/>
    </row>
    <row r="2253">
      <c r="A2253" s="1" t="s">
        <v>3681</v>
      </c>
      <c r="B2253" s="7" t="str">
        <f>IFERROR(__xludf.DUMMYFUNCTION("IF(C2253=4,GOOGLETRANSLATE(A2253, ""en"",""fil""), """")"),"")</f>
        <v/>
      </c>
      <c r="C2253" s="2">
        <v>2.0</v>
      </c>
      <c r="D2253" s="1" t="s">
        <v>3681</v>
      </c>
      <c r="E2253" s="2">
        <v>1.0</v>
      </c>
      <c r="F2253" s="2">
        <v>0.0</v>
      </c>
      <c r="G2253" s="9"/>
    </row>
    <row r="2254">
      <c r="A2254" s="1" t="s">
        <v>3682</v>
      </c>
      <c r="B2254" s="7" t="str">
        <f>IFERROR(__xludf.DUMMYFUNCTION("IF(C2254=4,GOOGLETRANSLATE(A2254, ""en"",""fil""), """")"),"")</f>
        <v/>
      </c>
      <c r="C2254" s="2">
        <v>2.0</v>
      </c>
      <c r="D2254" s="1" t="s">
        <v>3682</v>
      </c>
      <c r="E2254" s="2">
        <v>1.0</v>
      </c>
      <c r="F2254" s="2">
        <v>1.0</v>
      </c>
      <c r="G2254" s="9"/>
    </row>
    <row r="2255">
      <c r="A2255" s="1" t="s">
        <v>3683</v>
      </c>
      <c r="B2255" s="7" t="str">
        <f>IFERROR(__xludf.DUMMYFUNCTION("IF(C2255=4,GOOGLETRANSLATE(A2255, ""en"",""fil""), """")"),"")</f>
        <v/>
      </c>
      <c r="C2255" s="2">
        <v>2.0</v>
      </c>
      <c r="D2255" s="1" t="s">
        <v>3683</v>
      </c>
      <c r="E2255" s="2">
        <v>1.0</v>
      </c>
      <c r="G2255" s="9"/>
    </row>
    <row r="2256">
      <c r="A2256" s="1" t="s">
        <v>3684</v>
      </c>
      <c r="B2256" s="7" t="str">
        <f>IFERROR(__xludf.DUMMYFUNCTION("IF(C2256=4,GOOGLETRANSLATE(A2256, ""en"",""fil""), """")"),"")</f>
        <v/>
      </c>
      <c r="C2256" s="2">
        <v>2.0</v>
      </c>
      <c r="D2256" s="1" t="s">
        <v>3684</v>
      </c>
      <c r="E2256" s="2">
        <v>1.0</v>
      </c>
      <c r="F2256" s="2">
        <v>0.0</v>
      </c>
      <c r="G2256" s="9"/>
    </row>
    <row r="2257">
      <c r="A2257" s="1" t="s">
        <v>3685</v>
      </c>
      <c r="B2257" s="7" t="str">
        <f>IFERROR(__xludf.DUMMYFUNCTION("IF(C2257=4,GOOGLETRANSLATE(A2257, ""en"",""fil""), """")"),"")</f>
        <v/>
      </c>
      <c r="C2257" s="2">
        <v>2.0</v>
      </c>
      <c r="D2257" s="1" t="s">
        <v>3685</v>
      </c>
      <c r="E2257" s="2">
        <v>1.0</v>
      </c>
      <c r="F2257" s="2">
        <v>1.0</v>
      </c>
      <c r="G2257" s="9"/>
    </row>
    <row r="2258">
      <c r="A2258" s="1" t="s">
        <v>3686</v>
      </c>
      <c r="B2258" s="7" t="str">
        <f>IFERROR(__xludf.DUMMYFUNCTION("IF(C2258=4,GOOGLETRANSLATE(A2258, ""en"",""fil""), """")"),"")</f>
        <v/>
      </c>
      <c r="C2258" s="2">
        <v>2.0</v>
      </c>
      <c r="D2258" s="1" t="s">
        <v>3686</v>
      </c>
      <c r="E2258" s="2">
        <v>1.0</v>
      </c>
      <c r="F2258" s="2">
        <v>1.0</v>
      </c>
      <c r="G2258" s="9"/>
    </row>
    <row r="2259">
      <c r="A2259" s="1" t="s">
        <v>3687</v>
      </c>
      <c r="B2259" s="7" t="str">
        <f>IFERROR(__xludf.DUMMYFUNCTION("IF(C2259=4,GOOGLETRANSLATE(A2259, ""en"",""fil""), """")"),"")</f>
        <v/>
      </c>
      <c r="C2259" s="2">
        <v>2.0</v>
      </c>
      <c r="D2259" s="1" t="s">
        <v>3687</v>
      </c>
      <c r="E2259" s="2">
        <v>1.0</v>
      </c>
      <c r="F2259" s="2">
        <v>1.0</v>
      </c>
      <c r="G2259" s="9"/>
    </row>
    <row r="2260">
      <c r="A2260" s="1" t="s">
        <v>3688</v>
      </c>
      <c r="B2260" s="7" t="str">
        <f>IFERROR(__xludf.DUMMYFUNCTION("IF(C2260=4,GOOGLETRANSLATE(A2260, ""en"",""fil""), """")"),"")</f>
        <v/>
      </c>
      <c r="C2260" s="2">
        <v>2.0</v>
      </c>
      <c r="D2260" s="1" t="s">
        <v>3688</v>
      </c>
      <c r="E2260" s="2">
        <v>1.0</v>
      </c>
      <c r="F2260" s="2">
        <v>0.0</v>
      </c>
      <c r="G2260" s="9"/>
    </row>
    <row r="2261">
      <c r="A2261" s="1" t="s">
        <v>3689</v>
      </c>
      <c r="B2261" s="7" t="str">
        <f>IFERROR(__xludf.DUMMYFUNCTION("IF(C2261=4,GOOGLETRANSLATE(A2261, ""en"",""fil""), """")"),"")</f>
        <v/>
      </c>
      <c r="C2261" s="2">
        <v>2.0</v>
      </c>
      <c r="D2261" s="1" t="s">
        <v>3689</v>
      </c>
      <c r="E2261" s="2">
        <v>1.0</v>
      </c>
      <c r="F2261" s="2">
        <v>0.0</v>
      </c>
      <c r="G2261" s="9"/>
    </row>
    <row r="2262">
      <c r="A2262" s="1" t="s">
        <v>3690</v>
      </c>
      <c r="B2262" s="7" t="str">
        <f>IFERROR(__xludf.DUMMYFUNCTION("IF(C2262=4,GOOGLETRANSLATE(A2262, ""en"",""fil""), """")"),"")</f>
        <v/>
      </c>
      <c r="C2262" s="2">
        <v>2.0</v>
      </c>
      <c r="D2262" s="1" t="s">
        <v>3690</v>
      </c>
      <c r="E2262" s="2">
        <v>1.0</v>
      </c>
      <c r="G2262" s="9"/>
    </row>
    <row r="2263">
      <c r="A2263" s="1" t="s">
        <v>3691</v>
      </c>
      <c r="B2263" s="7" t="str">
        <f>IFERROR(__xludf.DUMMYFUNCTION("IF(C2263=4,GOOGLETRANSLATE(A2263, ""en"",""fil""), """")"),"")</f>
        <v/>
      </c>
      <c r="C2263" s="2">
        <v>2.0</v>
      </c>
      <c r="D2263" s="1" t="s">
        <v>3691</v>
      </c>
      <c r="E2263" s="2">
        <v>2.0</v>
      </c>
      <c r="G2263" s="9"/>
    </row>
    <row r="2264">
      <c r="A2264" s="1" t="s">
        <v>3692</v>
      </c>
      <c r="B2264" s="7" t="str">
        <f>IFERROR(__xludf.DUMMYFUNCTION("IF(C2264=4,GOOGLETRANSLATE(A2264, ""en"",""fil""), """")"),"")</f>
        <v/>
      </c>
      <c r="C2264" s="2">
        <v>2.0</v>
      </c>
      <c r="D2264" s="1" t="s">
        <v>3692</v>
      </c>
      <c r="E2264" s="2">
        <v>1.0</v>
      </c>
      <c r="G2264" s="9"/>
    </row>
    <row r="2265">
      <c r="A2265" s="1" t="s">
        <v>3693</v>
      </c>
      <c r="B2265" s="7" t="str">
        <f>IFERROR(__xludf.DUMMYFUNCTION("IF(C2265=4,GOOGLETRANSLATE(A2265, ""en"",""fil""), """")"),"")</f>
        <v/>
      </c>
      <c r="C2265" s="2">
        <v>2.0</v>
      </c>
      <c r="D2265" s="1" t="s">
        <v>3693</v>
      </c>
      <c r="E2265" s="2">
        <v>1.0</v>
      </c>
      <c r="G2265" s="9"/>
    </row>
    <row r="2266">
      <c r="A2266" s="1" t="s">
        <v>3694</v>
      </c>
      <c r="B2266" s="7" t="str">
        <f>IFERROR(__xludf.DUMMYFUNCTION("IF(C2266=4,GOOGLETRANSLATE(A2266, ""en"",""fil""), """")"),"")</f>
        <v/>
      </c>
      <c r="C2266" s="2">
        <v>2.0</v>
      </c>
      <c r="D2266" s="1" t="s">
        <v>3694</v>
      </c>
      <c r="E2266" s="2">
        <v>1.0</v>
      </c>
      <c r="G2266" s="9"/>
    </row>
    <row r="2267">
      <c r="A2267" s="1" t="s">
        <v>3695</v>
      </c>
      <c r="B2267" s="7" t="str">
        <f>IFERROR(__xludf.DUMMYFUNCTION("IF(C2267=4,GOOGLETRANSLATE(A2267, ""en"",""fil""), """")"),"")</f>
        <v/>
      </c>
      <c r="C2267" s="2">
        <v>1.0</v>
      </c>
      <c r="D2267" s="10" t="s">
        <v>2680</v>
      </c>
      <c r="F2267" s="2">
        <v>0.0</v>
      </c>
      <c r="G2267" s="9"/>
    </row>
    <row r="2268">
      <c r="A2268" s="1" t="s">
        <v>3696</v>
      </c>
      <c r="B2268" s="7" t="str">
        <f>IFERROR(__xludf.DUMMYFUNCTION("IF(C2268=4,GOOGLETRANSLATE(A2268, ""en"",""fil""), """")"),"")</f>
        <v/>
      </c>
      <c r="C2268" s="2">
        <v>1.0</v>
      </c>
      <c r="D2268" s="10" t="s">
        <v>2680</v>
      </c>
      <c r="F2268" s="2">
        <v>1.0</v>
      </c>
      <c r="G2268" s="9"/>
    </row>
    <row r="2269">
      <c r="A2269" s="1" t="s">
        <v>3697</v>
      </c>
      <c r="B2269" s="7" t="str">
        <f>IFERROR(__xludf.DUMMYFUNCTION("IF(C2269=4,GOOGLETRANSLATE(A2269, ""en"",""fil""), """")"),"")</f>
        <v/>
      </c>
      <c r="C2269" s="2">
        <v>1.0</v>
      </c>
      <c r="D2269" s="10" t="s">
        <v>2680</v>
      </c>
      <c r="G2269" s="9"/>
    </row>
    <row r="2270">
      <c r="A2270" s="1" t="s">
        <v>3698</v>
      </c>
      <c r="B2270" s="7" t="str">
        <f>IFERROR(__xludf.DUMMYFUNCTION("IF(C2270=4,GOOGLETRANSLATE(A2270, ""en"",""fil""), """")"),"")</f>
        <v/>
      </c>
      <c r="C2270" s="2">
        <v>1.0</v>
      </c>
      <c r="D2270" s="10" t="s">
        <v>2680</v>
      </c>
      <c r="F2270" s="2">
        <v>1.0</v>
      </c>
      <c r="G2270" s="9"/>
    </row>
    <row r="2271">
      <c r="A2271" s="1" t="s">
        <v>3699</v>
      </c>
      <c r="B2271" s="7" t="str">
        <f>IFERROR(__xludf.DUMMYFUNCTION("IF(C2271=4,GOOGLETRANSLATE(A2271, ""en"",""fil""), """")"),"")</f>
        <v/>
      </c>
      <c r="C2271" s="2">
        <v>1.0</v>
      </c>
      <c r="D2271" s="10" t="s">
        <v>2680</v>
      </c>
      <c r="F2271" s="2">
        <v>1.0</v>
      </c>
      <c r="G2271" s="9"/>
    </row>
    <row r="2272">
      <c r="A2272" s="1" t="s">
        <v>3700</v>
      </c>
      <c r="B2272" s="7" t="str">
        <f>IFERROR(__xludf.DUMMYFUNCTION("IF(C2272=4,GOOGLETRANSLATE(A2272, ""en"",""fil""), """")"),"")</f>
        <v/>
      </c>
      <c r="C2272" s="2">
        <v>1.0</v>
      </c>
      <c r="D2272" s="10" t="s">
        <v>2680</v>
      </c>
      <c r="F2272" s="2">
        <v>1.0</v>
      </c>
      <c r="G2272" s="9"/>
    </row>
    <row r="2273">
      <c r="A2273" s="1" t="s">
        <v>3701</v>
      </c>
      <c r="B2273" s="7" t="str">
        <f>IFERROR(__xludf.DUMMYFUNCTION("IF(C2273=4,GOOGLETRANSLATE(A2273, ""en"",""fil""), """")"),"")</f>
        <v/>
      </c>
      <c r="C2273" s="2">
        <v>1.0</v>
      </c>
      <c r="D2273" s="10" t="s">
        <v>2680</v>
      </c>
      <c r="F2273" s="2">
        <v>1.0</v>
      </c>
      <c r="G2273" s="9"/>
    </row>
    <row r="2274">
      <c r="A2274" s="1" t="s">
        <v>3702</v>
      </c>
      <c r="B2274" s="7" t="str">
        <f>IFERROR(__xludf.DUMMYFUNCTION("IF(C2274=4,GOOGLETRANSLATE(A2274, ""en"",""fil""), """")"),"")</f>
        <v/>
      </c>
      <c r="C2274" s="2">
        <v>1.0</v>
      </c>
      <c r="D2274" s="10" t="s">
        <v>2680</v>
      </c>
      <c r="F2274" s="2">
        <v>1.0</v>
      </c>
      <c r="G2274" s="9"/>
    </row>
    <row r="2275">
      <c r="A2275" s="1" t="s">
        <v>3703</v>
      </c>
      <c r="B2275" s="7" t="str">
        <f>IFERROR(__xludf.DUMMYFUNCTION("IF(C2275=4,GOOGLETRANSLATE(A2275, ""en"",""fil""), """")"),"")</f>
        <v/>
      </c>
      <c r="C2275" s="2">
        <v>1.0</v>
      </c>
      <c r="D2275" s="10" t="s">
        <v>2680</v>
      </c>
      <c r="F2275" s="2">
        <v>1.0</v>
      </c>
      <c r="G2275" s="9"/>
    </row>
    <row r="2276">
      <c r="A2276" s="1" t="s">
        <v>3704</v>
      </c>
      <c r="B2276" s="7" t="str">
        <f>IFERROR(__xludf.DUMMYFUNCTION("IF(C2276=4,GOOGLETRANSLATE(A2276, ""en"",""fil""), """")"),"")</f>
        <v/>
      </c>
      <c r="C2276" s="2">
        <v>1.0</v>
      </c>
      <c r="D2276" s="10" t="s">
        <v>2680</v>
      </c>
      <c r="F2276" s="2">
        <v>1.0</v>
      </c>
      <c r="G2276" s="9"/>
    </row>
    <row r="2277">
      <c r="A2277" s="1" t="s">
        <v>3705</v>
      </c>
      <c r="B2277" s="7" t="str">
        <f>IFERROR(__xludf.DUMMYFUNCTION("IF(C2277=4,GOOGLETRANSLATE(A2277, ""en"",""fil""), """")"),"")</f>
        <v/>
      </c>
      <c r="C2277" s="2">
        <v>1.0</v>
      </c>
      <c r="D2277" s="10" t="s">
        <v>2680</v>
      </c>
      <c r="F2277" s="2">
        <v>1.0</v>
      </c>
      <c r="G2277" s="9"/>
    </row>
    <row r="2278">
      <c r="A2278" s="1" t="s">
        <v>3706</v>
      </c>
      <c r="B2278" s="7" t="str">
        <f>IFERROR(__xludf.DUMMYFUNCTION("IF(C2278=4,GOOGLETRANSLATE(A2278, ""en"",""fil""), """")"),"")</f>
        <v/>
      </c>
      <c r="C2278" s="2">
        <v>1.0</v>
      </c>
      <c r="D2278" s="10" t="s">
        <v>2680</v>
      </c>
      <c r="F2278" s="2">
        <v>0.0</v>
      </c>
      <c r="G2278" s="9"/>
    </row>
    <row r="2279">
      <c r="A2279" s="1" t="s">
        <v>3707</v>
      </c>
      <c r="B2279" s="7" t="str">
        <f>IFERROR(__xludf.DUMMYFUNCTION("IF(C2279=4,GOOGLETRANSLATE(A2279, ""en"",""fil""), """")"),"")</f>
        <v/>
      </c>
      <c r="C2279" s="2">
        <v>1.0</v>
      </c>
      <c r="D2279" s="10" t="s">
        <v>2680</v>
      </c>
      <c r="F2279" s="2">
        <v>1.0</v>
      </c>
      <c r="G2279" s="9"/>
    </row>
    <row r="2280">
      <c r="A2280" s="1" t="s">
        <v>3708</v>
      </c>
      <c r="B2280" s="7" t="str">
        <f>IFERROR(__xludf.DUMMYFUNCTION("IF(C2280=4,GOOGLETRANSLATE(A2280, ""en"",""fil""), """")"),"")</f>
        <v/>
      </c>
      <c r="C2280" s="2">
        <v>1.0</v>
      </c>
      <c r="D2280" s="10" t="s">
        <v>2680</v>
      </c>
      <c r="F2280" s="2">
        <v>1.0</v>
      </c>
      <c r="G2280" s="9"/>
    </row>
    <row r="2281">
      <c r="A2281" s="1" t="s">
        <v>3709</v>
      </c>
      <c r="B2281" s="7" t="str">
        <f>IFERROR(__xludf.DUMMYFUNCTION("IF(C2281=4,GOOGLETRANSLATE(A2281, ""en"",""fil""), """")"),"")</f>
        <v/>
      </c>
      <c r="C2281" s="2">
        <v>1.0</v>
      </c>
      <c r="D2281" s="10" t="s">
        <v>2680</v>
      </c>
      <c r="F2281" s="2">
        <v>1.0</v>
      </c>
      <c r="G2281" s="9"/>
    </row>
    <row r="2282">
      <c r="A2282" s="1" t="s">
        <v>3710</v>
      </c>
      <c r="B2282" s="7" t="str">
        <f>IFERROR(__xludf.DUMMYFUNCTION("IF(C2282=4,GOOGLETRANSLATE(A2282, ""en"",""fil""), """")"),"")</f>
        <v/>
      </c>
      <c r="C2282" s="2">
        <v>1.0</v>
      </c>
      <c r="D2282" s="10" t="s">
        <v>2680</v>
      </c>
      <c r="F2282" s="2">
        <v>1.0</v>
      </c>
      <c r="G2282" s="9"/>
    </row>
    <row r="2283">
      <c r="A2283" s="1" t="s">
        <v>3711</v>
      </c>
      <c r="B2283" s="7" t="str">
        <f>IFERROR(__xludf.DUMMYFUNCTION("IF(C2283=4,GOOGLETRANSLATE(A2283, ""en"",""fil""), """")"),"")</f>
        <v/>
      </c>
      <c r="C2283" s="2">
        <v>1.0</v>
      </c>
      <c r="D2283" s="10" t="s">
        <v>2680</v>
      </c>
      <c r="F2283" s="2">
        <v>1.0</v>
      </c>
      <c r="G2283" s="9"/>
    </row>
    <row r="2284">
      <c r="A2284" s="1" t="s">
        <v>3712</v>
      </c>
      <c r="B2284" s="7" t="str">
        <f>IFERROR(__xludf.DUMMYFUNCTION("IF(C2284=4,GOOGLETRANSLATE(A2284, ""en"",""fil""), """")"),"")</f>
        <v/>
      </c>
      <c r="C2284" s="2">
        <v>1.0</v>
      </c>
      <c r="D2284" s="10" t="s">
        <v>2680</v>
      </c>
      <c r="F2284" s="2">
        <v>1.0</v>
      </c>
      <c r="G2284" s="9"/>
    </row>
    <row r="2285">
      <c r="A2285" s="1" t="s">
        <v>3713</v>
      </c>
      <c r="B2285" s="7" t="str">
        <f>IFERROR(__xludf.DUMMYFUNCTION("IF(C2285=4,GOOGLETRANSLATE(A2285, ""en"",""fil""), """")"),"")</f>
        <v/>
      </c>
      <c r="C2285" s="2">
        <v>1.0</v>
      </c>
      <c r="D2285" s="10" t="s">
        <v>2680</v>
      </c>
      <c r="F2285" s="2">
        <v>1.0</v>
      </c>
      <c r="G2285" s="9"/>
    </row>
    <row r="2286">
      <c r="A2286" s="1" t="s">
        <v>3714</v>
      </c>
      <c r="B2286" s="7" t="str">
        <f>IFERROR(__xludf.DUMMYFUNCTION("IF(C2286=4,GOOGLETRANSLATE(A2286, ""en"",""fil""), """")"),"")</f>
        <v/>
      </c>
      <c r="C2286" s="2">
        <v>1.0</v>
      </c>
      <c r="D2286" s="10" t="s">
        <v>2680</v>
      </c>
      <c r="F2286" s="2">
        <v>1.0</v>
      </c>
      <c r="G2286" s="9"/>
    </row>
    <row r="2287">
      <c r="A2287" s="1" t="s">
        <v>3715</v>
      </c>
      <c r="B2287" s="7" t="str">
        <f>IFERROR(__xludf.DUMMYFUNCTION("IF(C2287=4,GOOGLETRANSLATE(A2287, ""en"",""fil""), """")"),"")</f>
        <v/>
      </c>
      <c r="C2287" s="2">
        <v>1.0</v>
      </c>
      <c r="D2287" s="10" t="s">
        <v>2680</v>
      </c>
      <c r="F2287" s="2">
        <v>1.0</v>
      </c>
      <c r="G2287" s="9"/>
    </row>
    <row r="2288">
      <c r="A2288" s="1" t="s">
        <v>3716</v>
      </c>
      <c r="B2288" s="7" t="str">
        <f>IFERROR(__xludf.DUMMYFUNCTION("IF(C2288=4,GOOGLETRANSLATE(A2288, ""en"",""fil""), """")"),"")</f>
        <v/>
      </c>
      <c r="C2288" s="2">
        <v>1.0</v>
      </c>
      <c r="D2288" s="10" t="s">
        <v>2680</v>
      </c>
      <c r="F2288" s="2">
        <v>1.0</v>
      </c>
      <c r="G2288" s="9"/>
    </row>
    <row r="2289">
      <c r="A2289" s="1" t="s">
        <v>3717</v>
      </c>
      <c r="B2289" s="7" t="str">
        <f>IFERROR(__xludf.DUMMYFUNCTION("IF(C2289=4,GOOGLETRANSLATE(A2289, ""en"",""fil""), """")"),"")</f>
        <v/>
      </c>
      <c r="C2289" s="2">
        <v>1.0</v>
      </c>
      <c r="D2289" s="10" t="s">
        <v>2680</v>
      </c>
      <c r="F2289" s="2">
        <v>1.0</v>
      </c>
      <c r="G2289" s="9"/>
    </row>
    <row r="2290">
      <c r="A2290" s="1" t="s">
        <v>3718</v>
      </c>
      <c r="B2290" s="7" t="str">
        <f>IFERROR(__xludf.DUMMYFUNCTION("IF(C2290=4,GOOGLETRANSLATE(A2290, ""en"",""fil""), """")"),"")</f>
        <v/>
      </c>
      <c r="C2290" s="2">
        <v>1.0</v>
      </c>
      <c r="D2290" s="10" t="s">
        <v>2680</v>
      </c>
      <c r="F2290" s="2">
        <v>1.0</v>
      </c>
      <c r="G2290" s="9"/>
    </row>
    <row r="2291">
      <c r="A2291" s="1" t="s">
        <v>3719</v>
      </c>
      <c r="B2291" s="7" t="str">
        <f>IFERROR(__xludf.DUMMYFUNCTION("IF(C2291=4,GOOGLETRANSLATE(A2291, ""en"",""fil""), """")"),"")</f>
        <v/>
      </c>
      <c r="C2291" s="2">
        <v>1.0</v>
      </c>
      <c r="D2291" s="10" t="s">
        <v>2680</v>
      </c>
      <c r="F2291" s="2">
        <v>1.0</v>
      </c>
      <c r="G2291" s="9"/>
    </row>
    <row r="2292">
      <c r="A2292" s="1" t="s">
        <v>3720</v>
      </c>
      <c r="B2292" s="7" t="str">
        <f>IFERROR(__xludf.DUMMYFUNCTION("IF(C2292=4,GOOGLETRANSLATE(A2292, ""en"",""fil""), """")"),"")</f>
        <v/>
      </c>
      <c r="C2292" s="2">
        <v>1.0</v>
      </c>
      <c r="D2292" s="10" t="s">
        <v>2680</v>
      </c>
      <c r="F2292" s="2">
        <v>1.0</v>
      </c>
      <c r="G2292" s="9"/>
    </row>
    <row r="2293">
      <c r="A2293" s="1" t="s">
        <v>3721</v>
      </c>
      <c r="B2293" s="7" t="str">
        <f>IFERROR(__xludf.DUMMYFUNCTION("IF(C2293=4,GOOGLETRANSLATE(A2293, ""en"",""fil""), """")"),"")</f>
        <v/>
      </c>
      <c r="C2293" s="2">
        <v>1.0</v>
      </c>
      <c r="D2293" s="10" t="s">
        <v>2680</v>
      </c>
      <c r="F2293" s="2">
        <v>1.0</v>
      </c>
      <c r="G2293" s="9"/>
    </row>
    <row r="2294">
      <c r="A2294" s="1" t="s">
        <v>3722</v>
      </c>
      <c r="B2294" s="7" t="str">
        <f>IFERROR(__xludf.DUMMYFUNCTION("IF(C2294=4,GOOGLETRANSLATE(A2294, ""en"",""fil""), """")"),"")</f>
        <v/>
      </c>
      <c r="C2294" s="2">
        <v>1.0</v>
      </c>
      <c r="D2294" s="10" t="s">
        <v>2680</v>
      </c>
      <c r="F2294" s="2">
        <v>1.0</v>
      </c>
      <c r="G2294" s="9"/>
    </row>
    <row r="2295">
      <c r="A2295" s="1" t="s">
        <v>3723</v>
      </c>
      <c r="B2295" s="7" t="str">
        <f>IFERROR(__xludf.DUMMYFUNCTION("IF(C2295=4,GOOGLETRANSLATE(A2295, ""en"",""fil""), """")"),"")</f>
        <v/>
      </c>
      <c r="C2295" s="2">
        <v>1.0</v>
      </c>
      <c r="D2295" s="10" t="s">
        <v>2680</v>
      </c>
      <c r="F2295" s="2">
        <v>1.0</v>
      </c>
      <c r="G2295" s="9"/>
    </row>
    <row r="2296">
      <c r="A2296" s="1" t="s">
        <v>3724</v>
      </c>
      <c r="B2296" s="7" t="str">
        <f>IFERROR(__xludf.DUMMYFUNCTION("IF(C2296=4,GOOGLETRANSLATE(A2296, ""en"",""fil""), """")"),"")</f>
        <v/>
      </c>
      <c r="C2296" s="2">
        <v>1.0</v>
      </c>
      <c r="D2296" s="10" t="s">
        <v>2680</v>
      </c>
      <c r="F2296" s="2">
        <v>1.0</v>
      </c>
      <c r="G2296" s="9"/>
    </row>
    <row r="2297">
      <c r="A2297" s="1" t="s">
        <v>3725</v>
      </c>
      <c r="B2297" s="7" t="str">
        <f>IFERROR(__xludf.DUMMYFUNCTION("IF(C2297=4,GOOGLETRANSLATE(A2297, ""en"",""fil""), """")"),"")</f>
        <v/>
      </c>
      <c r="C2297" s="2">
        <v>1.0</v>
      </c>
      <c r="D2297" s="10" t="s">
        <v>2680</v>
      </c>
      <c r="F2297" s="2">
        <v>1.0</v>
      </c>
      <c r="G2297" s="9"/>
    </row>
    <row r="2298">
      <c r="A2298" s="1" t="s">
        <v>3726</v>
      </c>
      <c r="B2298" s="7" t="str">
        <f>IFERROR(__xludf.DUMMYFUNCTION("IF(C2298=4,GOOGLETRANSLATE(A2298, ""en"",""fil""), """")"),"")</f>
        <v/>
      </c>
      <c r="C2298" s="2">
        <v>1.0</v>
      </c>
      <c r="D2298" s="10" t="s">
        <v>2680</v>
      </c>
      <c r="F2298" s="2">
        <v>1.0</v>
      </c>
      <c r="G2298" s="9"/>
    </row>
    <row r="2299">
      <c r="A2299" s="1" t="s">
        <v>3727</v>
      </c>
      <c r="B2299" s="7" t="str">
        <f>IFERROR(__xludf.DUMMYFUNCTION("IF(C2299=4,GOOGLETRANSLATE(A2299, ""en"",""fil""), """")"),"")</f>
        <v/>
      </c>
      <c r="C2299" s="2">
        <v>1.0</v>
      </c>
      <c r="D2299" s="10" t="s">
        <v>2680</v>
      </c>
      <c r="F2299" s="2">
        <v>1.0</v>
      </c>
      <c r="G2299" s="9"/>
    </row>
    <row r="2300">
      <c r="A2300" s="1" t="s">
        <v>3728</v>
      </c>
      <c r="B2300" s="7" t="str">
        <f>IFERROR(__xludf.DUMMYFUNCTION("IF(C2300=4,GOOGLETRANSLATE(A2300, ""en"",""fil""), """")"),"")</f>
        <v/>
      </c>
      <c r="C2300" s="2">
        <v>1.0</v>
      </c>
      <c r="D2300" s="10" t="s">
        <v>2680</v>
      </c>
      <c r="G2300" s="9"/>
    </row>
    <row r="2301">
      <c r="A2301" s="1" t="s">
        <v>3729</v>
      </c>
      <c r="B2301" s="7" t="str">
        <f>IFERROR(__xludf.DUMMYFUNCTION("IF(C2301=4,GOOGLETRANSLATE(A2301, ""en"",""fil""), """")"),"")</f>
        <v/>
      </c>
      <c r="C2301" s="2">
        <v>1.0</v>
      </c>
      <c r="D2301" s="10" t="s">
        <v>2680</v>
      </c>
      <c r="F2301" s="2">
        <v>1.0</v>
      </c>
      <c r="G2301" s="9"/>
    </row>
    <row r="2302">
      <c r="A2302" s="1" t="s">
        <v>3730</v>
      </c>
      <c r="B2302" s="7" t="str">
        <f>IFERROR(__xludf.DUMMYFUNCTION("IF(C2302=4,GOOGLETRANSLATE(A2302, ""en"",""fil""), """")"),"")</f>
        <v/>
      </c>
      <c r="C2302" s="2">
        <v>1.0</v>
      </c>
      <c r="D2302" s="10" t="s">
        <v>2680</v>
      </c>
      <c r="F2302" s="2">
        <v>1.0</v>
      </c>
      <c r="G2302" s="9"/>
    </row>
    <row r="2303">
      <c r="A2303" s="1" t="s">
        <v>3731</v>
      </c>
      <c r="B2303" s="7" t="str">
        <f>IFERROR(__xludf.DUMMYFUNCTION("IF(C2303=4,GOOGLETRANSLATE(A2303, ""en"",""fil""), """")"),"")</f>
        <v/>
      </c>
      <c r="C2303" s="2">
        <v>1.0</v>
      </c>
      <c r="D2303" s="10" t="s">
        <v>2680</v>
      </c>
      <c r="F2303" s="2">
        <v>1.0</v>
      </c>
      <c r="G2303" s="9"/>
    </row>
    <row r="2304">
      <c r="A2304" s="1" t="s">
        <v>3732</v>
      </c>
      <c r="B2304" s="7" t="str">
        <f>IFERROR(__xludf.DUMMYFUNCTION("IF(C2304=4,GOOGLETRANSLATE(A2304, ""en"",""fil""), """")"),"")</f>
        <v/>
      </c>
      <c r="C2304" s="2">
        <v>1.0</v>
      </c>
      <c r="D2304" s="10" t="s">
        <v>2680</v>
      </c>
      <c r="F2304" s="2">
        <v>1.0</v>
      </c>
      <c r="G2304" s="9"/>
    </row>
    <row r="2305">
      <c r="A2305" s="1" t="s">
        <v>3733</v>
      </c>
      <c r="B2305" s="7" t="str">
        <f>IFERROR(__xludf.DUMMYFUNCTION("IF(C2305=4,GOOGLETRANSLATE(A2305, ""en"",""fil""), """")"),"")</f>
        <v/>
      </c>
      <c r="C2305" s="2">
        <v>1.0</v>
      </c>
      <c r="D2305" s="10" t="s">
        <v>2680</v>
      </c>
      <c r="F2305" s="2">
        <v>1.0</v>
      </c>
      <c r="G2305" s="9"/>
    </row>
    <row r="2306">
      <c r="A2306" s="1" t="s">
        <v>3734</v>
      </c>
      <c r="B2306" s="7" t="str">
        <f>IFERROR(__xludf.DUMMYFUNCTION("IF(C2306=4,GOOGLETRANSLATE(A2306, ""en"",""fil""), """")"),"")</f>
        <v/>
      </c>
      <c r="C2306" s="2">
        <v>1.0</v>
      </c>
      <c r="D2306" s="10" t="s">
        <v>2680</v>
      </c>
      <c r="F2306" s="2">
        <v>1.0</v>
      </c>
      <c r="G2306" s="9"/>
    </row>
    <row r="2307">
      <c r="A2307" s="1" t="s">
        <v>3735</v>
      </c>
      <c r="B2307" s="7" t="str">
        <f>IFERROR(__xludf.DUMMYFUNCTION("IF(C2307=4,GOOGLETRANSLATE(A2307, ""en"",""fil""), """")"),"")</f>
        <v/>
      </c>
      <c r="C2307" s="2">
        <v>1.0</v>
      </c>
      <c r="D2307" s="10" t="s">
        <v>2680</v>
      </c>
      <c r="F2307" s="2">
        <v>1.0</v>
      </c>
      <c r="G2307" s="9"/>
    </row>
    <row r="2308">
      <c r="A2308" s="1" t="s">
        <v>3736</v>
      </c>
      <c r="B2308" s="7" t="str">
        <f>IFERROR(__xludf.DUMMYFUNCTION("IF(C2308=4,GOOGLETRANSLATE(A2308, ""en"",""fil""), """")"),"")</f>
        <v/>
      </c>
      <c r="C2308" s="2">
        <v>1.0</v>
      </c>
      <c r="D2308" s="10" t="s">
        <v>2680</v>
      </c>
      <c r="F2308" s="2">
        <v>1.0</v>
      </c>
      <c r="G2308" s="9"/>
    </row>
    <row r="2309">
      <c r="A2309" s="1" t="s">
        <v>3737</v>
      </c>
      <c r="B2309" s="7" t="str">
        <f>IFERROR(__xludf.DUMMYFUNCTION("IF(C2309=4,GOOGLETRANSLATE(A2309, ""en"",""fil""), """")"),"")</f>
        <v/>
      </c>
      <c r="C2309" s="2">
        <v>1.0</v>
      </c>
      <c r="D2309" s="10" t="s">
        <v>2680</v>
      </c>
      <c r="F2309" s="2">
        <v>1.0</v>
      </c>
      <c r="G2309" s="9"/>
    </row>
    <row r="2310">
      <c r="A2310" s="1" t="s">
        <v>3738</v>
      </c>
      <c r="B2310" s="7" t="str">
        <f>IFERROR(__xludf.DUMMYFUNCTION("IF(C2310=4,GOOGLETRANSLATE(A2310, ""en"",""fil""), """")"),"")</f>
        <v/>
      </c>
      <c r="C2310" s="2">
        <v>1.0</v>
      </c>
      <c r="D2310" s="10" t="s">
        <v>2680</v>
      </c>
      <c r="F2310" s="2">
        <v>1.0</v>
      </c>
      <c r="G2310" s="9"/>
    </row>
    <row r="2311">
      <c r="A2311" s="1" t="s">
        <v>3739</v>
      </c>
      <c r="B2311" s="7" t="str">
        <f>IFERROR(__xludf.DUMMYFUNCTION("IF(C2311=4,GOOGLETRANSLATE(A2311, ""en"",""fil""), """")"),"")</f>
        <v/>
      </c>
      <c r="C2311" s="2">
        <v>1.0</v>
      </c>
      <c r="D2311" s="10" t="s">
        <v>2680</v>
      </c>
      <c r="F2311" s="2">
        <v>1.0</v>
      </c>
      <c r="G2311" s="9"/>
    </row>
    <row r="2312">
      <c r="A2312" s="1" t="s">
        <v>3740</v>
      </c>
      <c r="B2312" s="7" t="str">
        <f>IFERROR(__xludf.DUMMYFUNCTION("IF(C2312=4,GOOGLETRANSLATE(A2312, ""en"",""fil""), """")"),"")</f>
        <v/>
      </c>
      <c r="C2312" s="2">
        <v>1.0</v>
      </c>
      <c r="D2312" s="10" t="s">
        <v>2680</v>
      </c>
      <c r="F2312" s="2">
        <v>1.0</v>
      </c>
      <c r="G2312" s="9"/>
    </row>
    <row r="2313">
      <c r="A2313" s="1" t="s">
        <v>3741</v>
      </c>
      <c r="B2313" s="7" t="str">
        <f>IFERROR(__xludf.DUMMYFUNCTION("IF(C2313=4,GOOGLETRANSLATE(A2313, ""en"",""fil""), """")"),"")</f>
        <v/>
      </c>
      <c r="C2313" s="2">
        <v>1.0</v>
      </c>
      <c r="D2313" s="10" t="s">
        <v>2680</v>
      </c>
      <c r="F2313" s="2">
        <v>1.0</v>
      </c>
      <c r="G2313" s="9"/>
    </row>
    <row r="2314">
      <c r="A2314" s="1" t="s">
        <v>3742</v>
      </c>
      <c r="B2314" s="7" t="str">
        <f>IFERROR(__xludf.DUMMYFUNCTION("IF(C2314=4,GOOGLETRANSLATE(A2314, ""en"",""fil""), """")"),"")</f>
        <v/>
      </c>
      <c r="C2314" s="2">
        <v>1.0</v>
      </c>
      <c r="D2314" s="10" t="s">
        <v>2680</v>
      </c>
      <c r="F2314" s="2">
        <v>1.0</v>
      </c>
      <c r="G2314" s="9"/>
    </row>
    <row r="2315">
      <c r="A2315" s="1" t="s">
        <v>3743</v>
      </c>
      <c r="B2315" s="7" t="str">
        <f>IFERROR(__xludf.DUMMYFUNCTION("IF(C2315=4,GOOGLETRANSLATE(A2315, ""en"",""fil""), """")"),"")</f>
        <v/>
      </c>
      <c r="C2315" s="2">
        <v>1.0</v>
      </c>
      <c r="D2315" s="10" t="s">
        <v>2680</v>
      </c>
      <c r="F2315" s="2">
        <v>1.0</v>
      </c>
      <c r="G2315" s="9"/>
    </row>
    <row r="2316">
      <c r="A2316" s="1" t="s">
        <v>3744</v>
      </c>
      <c r="B2316" s="7" t="str">
        <f>IFERROR(__xludf.DUMMYFUNCTION("IF(C2316=4,GOOGLETRANSLATE(A2316, ""en"",""fil""), """")"),"")</f>
        <v/>
      </c>
      <c r="C2316" s="2">
        <v>1.0</v>
      </c>
      <c r="D2316" s="10" t="s">
        <v>2680</v>
      </c>
      <c r="F2316" s="2">
        <v>1.0</v>
      </c>
      <c r="G2316" s="9"/>
    </row>
    <row r="2317">
      <c r="A2317" s="1" t="s">
        <v>3745</v>
      </c>
      <c r="B2317" s="7" t="str">
        <f>IFERROR(__xludf.DUMMYFUNCTION("IF(C2317=4,GOOGLETRANSLATE(A2317, ""en"",""fil""), """")"),"")</f>
        <v/>
      </c>
      <c r="C2317" s="2">
        <v>1.0</v>
      </c>
      <c r="D2317" s="10" t="s">
        <v>2680</v>
      </c>
      <c r="G2317" s="9"/>
    </row>
    <row r="2318">
      <c r="A2318" s="1" t="s">
        <v>3746</v>
      </c>
      <c r="B2318" s="7" t="str">
        <f>IFERROR(__xludf.DUMMYFUNCTION("IF(C2318=4,GOOGLETRANSLATE(A2318, ""en"",""fil""), """")"),"")</f>
        <v/>
      </c>
      <c r="C2318" s="2">
        <v>1.0</v>
      </c>
      <c r="D2318" s="10" t="s">
        <v>2680</v>
      </c>
      <c r="G2318" s="9"/>
    </row>
    <row r="2319">
      <c r="A2319" s="1" t="s">
        <v>3747</v>
      </c>
      <c r="B2319" s="7" t="str">
        <f>IFERROR(__xludf.DUMMYFUNCTION("IF(C2319=4,GOOGLETRANSLATE(A2319, ""en"",""fil""), """")"),"")</f>
        <v/>
      </c>
      <c r="C2319" s="2">
        <v>1.0</v>
      </c>
      <c r="D2319" s="10" t="s">
        <v>2680</v>
      </c>
      <c r="F2319" s="2">
        <v>1.0</v>
      </c>
      <c r="G2319" s="9"/>
    </row>
    <row r="2320">
      <c r="A2320" s="1" t="s">
        <v>3748</v>
      </c>
      <c r="B2320" s="7" t="str">
        <f>IFERROR(__xludf.DUMMYFUNCTION("IF(C2320=4,GOOGLETRANSLATE(A2320, ""en"",""fil""), """")"),"")</f>
        <v/>
      </c>
      <c r="C2320" s="2">
        <v>1.0</v>
      </c>
      <c r="D2320" s="10" t="s">
        <v>2680</v>
      </c>
      <c r="F2320" s="2">
        <v>1.0</v>
      </c>
      <c r="G2320" s="9"/>
    </row>
    <row r="2321">
      <c r="A2321" s="1" t="s">
        <v>3749</v>
      </c>
      <c r="B2321" s="7" t="str">
        <f>IFERROR(__xludf.DUMMYFUNCTION("IF(C2321=4,GOOGLETRANSLATE(A2321, ""en"",""fil""), """")"),"")</f>
        <v/>
      </c>
      <c r="C2321" s="2">
        <v>1.0</v>
      </c>
      <c r="D2321" s="10" t="s">
        <v>2680</v>
      </c>
      <c r="F2321" s="2">
        <v>1.0</v>
      </c>
      <c r="G2321" s="9"/>
    </row>
    <row r="2322">
      <c r="A2322" s="1" t="s">
        <v>3750</v>
      </c>
      <c r="B2322" s="7" t="str">
        <f>IFERROR(__xludf.DUMMYFUNCTION("IF(C2322=4,GOOGLETRANSLATE(A2322, ""en"",""fil""), """")"),"")</f>
        <v/>
      </c>
      <c r="C2322" s="2">
        <v>1.0</v>
      </c>
      <c r="D2322" s="10" t="s">
        <v>2680</v>
      </c>
      <c r="F2322" s="2">
        <v>1.0</v>
      </c>
      <c r="G2322" s="9"/>
    </row>
    <row r="2323">
      <c r="A2323" s="1" t="s">
        <v>3751</v>
      </c>
      <c r="B2323" s="7" t="str">
        <f>IFERROR(__xludf.DUMMYFUNCTION("IF(C2323=4,GOOGLETRANSLATE(A2323, ""en"",""fil""), """")"),"")</f>
        <v/>
      </c>
      <c r="C2323" s="2">
        <v>1.0</v>
      </c>
      <c r="D2323" s="10" t="s">
        <v>2680</v>
      </c>
      <c r="F2323" s="2">
        <v>1.0</v>
      </c>
      <c r="G2323" s="9"/>
    </row>
    <row r="2324">
      <c r="A2324" s="1" t="s">
        <v>3752</v>
      </c>
      <c r="B2324" s="7" t="str">
        <f>IFERROR(__xludf.DUMMYFUNCTION("IF(C2324=4,GOOGLETRANSLATE(A2324, ""en"",""fil""), """")"),"")</f>
        <v/>
      </c>
      <c r="C2324" s="2">
        <v>1.0</v>
      </c>
      <c r="D2324" s="10" t="s">
        <v>2680</v>
      </c>
      <c r="F2324" s="2">
        <v>1.0</v>
      </c>
      <c r="G2324" s="9"/>
    </row>
    <row r="2325">
      <c r="A2325" s="1" t="s">
        <v>3753</v>
      </c>
      <c r="B2325" s="7" t="str">
        <f>IFERROR(__xludf.DUMMYFUNCTION("IF(C2325=4,GOOGLETRANSLATE(A2325, ""en"",""fil""), """")"),"")</f>
        <v/>
      </c>
      <c r="C2325" s="2">
        <v>1.0</v>
      </c>
      <c r="D2325" s="10" t="s">
        <v>2680</v>
      </c>
      <c r="F2325" s="2">
        <v>1.0</v>
      </c>
      <c r="G2325" s="9"/>
    </row>
    <row r="2326">
      <c r="A2326" s="1" t="s">
        <v>3754</v>
      </c>
      <c r="B2326" s="7" t="str">
        <f>IFERROR(__xludf.DUMMYFUNCTION("IF(C2326=4,GOOGLETRANSLATE(A2326, ""en"",""fil""), """")"),"")</f>
        <v/>
      </c>
      <c r="C2326" s="2">
        <v>1.0</v>
      </c>
      <c r="D2326" s="10" t="s">
        <v>2680</v>
      </c>
      <c r="F2326" s="2">
        <v>1.0</v>
      </c>
      <c r="G2326" s="9"/>
    </row>
    <row r="2327">
      <c r="A2327" s="1" t="s">
        <v>3755</v>
      </c>
      <c r="B2327" s="7" t="str">
        <f>IFERROR(__xludf.DUMMYFUNCTION("IF(C2327=4,GOOGLETRANSLATE(A2327, ""en"",""fil""), """")"),"")</f>
        <v/>
      </c>
      <c r="C2327" s="2">
        <v>1.0</v>
      </c>
      <c r="D2327" s="10" t="s">
        <v>2680</v>
      </c>
      <c r="F2327" s="2">
        <v>1.0</v>
      </c>
      <c r="G2327" s="9"/>
    </row>
    <row r="2328">
      <c r="A2328" s="1" t="s">
        <v>3756</v>
      </c>
      <c r="B2328" s="7" t="str">
        <f>IFERROR(__xludf.DUMMYFUNCTION("IF(C2328=4,GOOGLETRANSLATE(A2328, ""en"",""fil""), """")"),"")</f>
        <v/>
      </c>
      <c r="C2328" s="2">
        <v>1.0</v>
      </c>
      <c r="D2328" s="10" t="s">
        <v>2680</v>
      </c>
      <c r="F2328" s="2">
        <v>1.0</v>
      </c>
      <c r="G2328" s="9"/>
    </row>
    <row r="2329">
      <c r="A2329" s="1" t="s">
        <v>3757</v>
      </c>
      <c r="B2329" s="7" t="str">
        <f>IFERROR(__xludf.DUMMYFUNCTION("IF(C2329=4,GOOGLETRANSLATE(A2329, ""en"",""fil""), """")"),"")</f>
        <v/>
      </c>
      <c r="C2329" s="2">
        <v>1.0</v>
      </c>
      <c r="D2329" s="10" t="s">
        <v>2680</v>
      </c>
      <c r="F2329" s="2">
        <v>1.0</v>
      </c>
      <c r="G2329" s="9"/>
    </row>
    <row r="2330">
      <c r="A2330" s="1" t="s">
        <v>3758</v>
      </c>
      <c r="B2330" s="7" t="str">
        <f>IFERROR(__xludf.DUMMYFUNCTION("IF(C2330=4,GOOGLETRANSLATE(A2330, ""en"",""fil""), """")"),"")</f>
        <v/>
      </c>
      <c r="C2330" s="2">
        <v>1.0</v>
      </c>
      <c r="D2330" s="10" t="s">
        <v>2680</v>
      </c>
      <c r="F2330" s="2">
        <v>1.0</v>
      </c>
      <c r="G2330" s="9"/>
    </row>
    <row r="2331">
      <c r="A2331" s="1" t="s">
        <v>3759</v>
      </c>
      <c r="B2331" s="7" t="str">
        <f>IFERROR(__xludf.DUMMYFUNCTION("IF(C2331=4,GOOGLETRANSLATE(A2331, ""en"",""fil""), """")"),"")</f>
        <v/>
      </c>
      <c r="C2331" s="2">
        <v>1.0</v>
      </c>
      <c r="D2331" s="10" t="s">
        <v>2680</v>
      </c>
      <c r="F2331" s="2">
        <v>1.0</v>
      </c>
      <c r="G2331" s="9"/>
    </row>
    <row r="2332">
      <c r="A2332" s="1" t="s">
        <v>3760</v>
      </c>
      <c r="B2332" s="7" t="str">
        <f>IFERROR(__xludf.DUMMYFUNCTION("IF(C2332=4,GOOGLETRANSLATE(A2332, ""en"",""fil""), """")"),"")</f>
        <v/>
      </c>
      <c r="C2332" s="2">
        <v>1.0</v>
      </c>
      <c r="D2332" s="10" t="s">
        <v>2680</v>
      </c>
      <c r="F2332" s="2">
        <v>1.0</v>
      </c>
      <c r="G2332" s="9"/>
    </row>
    <row r="2333">
      <c r="A2333" s="1" t="s">
        <v>3761</v>
      </c>
      <c r="B2333" s="7" t="str">
        <f>IFERROR(__xludf.DUMMYFUNCTION("IF(C2333=4,GOOGLETRANSLATE(A2333, ""en"",""fil""), """")"),"")</f>
        <v/>
      </c>
      <c r="C2333" s="2">
        <v>1.0</v>
      </c>
      <c r="D2333" s="10" t="s">
        <v>2680</v>
      </c>
      <c r="F2333" s="2">
        <v>1.0</v>
      </c>
      <c r="G2333" s="9"/>
    </row>
    <row r="2334">
      <c r="A2334" s="1" t="s">
        <v>3762</v>
      </c>
      <c r="B2334" s="7" t="str">
        <f>IFERROR(__xludf.DUMMYFUNCTION("IF(C2334=4,GOOGLETRANSLATE(A2334, ""en"",""fil""), """")"),"")</f>
        <v/>
      </c>
      <c r="C2334" s="2">
        <v>1.0</v>
      </c>
      <c r="D2334" s="10" t="s">
        <v>2680</v>
      </c>
      <c r="F2334" s="2">
        <v>1.0</v>
      </c>
      <c r="G2334" s="9"/>
    </row>
    <row r="2335">
      <c r="A2335" s="1" t="s">
        <v>3763</v>
      </c>
      <c r="B2335" s="7" t="str">
        <f>IFERROR(__xludf.DUMMYFUNCTION("IF(C2335=4,GOOGLETRANSLATE(A2335, ""en"",""fil""), """")"),"")</f>
        <v/>
      </c>
      <c r="C2335" s="2">
        <v>1.0</v>
      </c>
      <c r="D2335" s="10" t="s">
        <v>2680</v>
      </c>
      <c r="F2335" s="2">
        <v>1.0</v>
      </c>
      <c r="G2335" s="9"/>
    </row>
    <row r="2336">
      <c r="A2336" s="1" t="s">
        <v>3764</v>
      </c>
      <c r="B2336" s="7" t="str">
        <f>IFERROR(__xludf.DUMMYFUNCTION("IF(C2336=4,GOOGLETRANSLATE(A2336, ""en"",""fil""), """")"),"")</f>
        <v/>
      </c>
      <c r="C2336" s="2">
        <v>1.0</v>
      </c>
      <c r="D2336" s="10" t="s">
        <v>2680</v>
      </c>
      <c r="F2336" s="2">
        <v>1.0</v>
      </c>
      <c r="G2336" s="9"/>
    </row>
    <row r="2337">
      <c r="A2337" s="1" t="s">
        <v>3765</v>
      </c>
      <c r="B2337" s="7" t="str">
        <f>IFERROR(__xludf.DUMMYFUNCTION("IF(C2337=4,GOOGLETRANSLATE(A2337, ""en"",""fil""), """")"),"")</f>
        <v/>
      </c>
      <c r="C2337" s="2">
        <v>1.0</v>
      </c>
      <c r="D2337" s="10" t="s">
        <v>2680</v>
      </c>
      <c r="F2337" s="2">
        <v>1.0</v>
      </c>
      <c r="G2337" s="9"/>
    </row>
    <row r="2338">
      <c r="A2338" s="1" t="s">
        <v>3766</v>
      </c>
      <c r="B2338" s="7" t="str">
        <f>IFERROR(__xludf.DUMMYFUNCTION("IF(C2338=4,GOOGLETRANSLATE(A2338, ""en"",""fil""), """")"),"")</f>
        <v/>
      </c>
      <c r="C2338" s="2">
        <v>1.0</v>
      </c>
      <c r="D2338" s="10" t="s">
        <v>2680</v>
      </c>
      <c r="F2338" s="2">
        <v>1.0</v>
      </c>
      <c r="G2338" s="9"/>
    </row>
    <row r="2339">
      <c r="A2339" s="1" t="s">
        <v>3767</v>
      </c>
      <c r="B2339" s="7" t="str">
        <f>IFERROR(__xludf.DUMMYFUNCTION("IF(C2339=4,GOOGLETRANSLATE(A2339, ""en"",""fil""), """")"),"")</f>
        <v/>
      </c>
      <c r="C2339" s="2">
        <v>1.0</v>
      </c>
      <c r="D2339" s="10" t="s">
        <v>2680</v>
      </c>
      <c r="F2339" s="2">
        <v>1.0</v>
      </c>
      <c r="G2339" s="9"/>
    </row>
    <row r="2340">
      <c r="A2340" s="1" t="s">
        <v>3768</v>
      </c>
      <c r="B2340" s="7" t="str">
        <f>IFERROR(__xludf.DUMMYFUNCTION("IF(C2340=4,GOOGLETRANSLATE(A2340, ""en"",""fil""), """")"),"")</f>
        <v/>
      </c>
      <c r="C2340" s="2">
        <v>1.0</v>
      </c>
      <c r="D2340" s="10" t="s">
        <v>2680</v>
      </c>
      <c r="F2340" s="2">
        <v>1.0</v>
      </c>
      <c r="G2340" s="9"/>
    </row>
    <row r="2341">
      <c r="A2341" s="1" t="s">
        <v>3769</v>
      </c>
      <c r="B2341" s="7" t="str">
        <f>IFERROR(__xludf.DUMMYFUNCTION("IF(C2341=4,GOOGLETRANSLATE(A2341, ""en"",""fil""), """")"),"")</f>
        <v/>
      </c>
      <c r="C2341" s="2">
        <v>1.0</v>
      </c>
      <c r="D2341" s="10" t="s">
        <v>2680</v>
      </c>
      <c r="G2341" s="9"/>
    </row>
    <row r="2342">
      <c r="A2342" s="1" t="s">
        <v>707</v>
      </c>
      <c r="B2342" s="7" t="str">
        <f>IFERROR(__xludf.DUMMYFUNCTION("IF(C2342=4,GOOGLETRANSLATE(A2342, ""en"",""fil""), """")"),"")</f>
        <v/>
      </c>
      <c r="C2342" s="2">
        <v>1.0</v>
      </c>
      <c r="D2342" s="10" t="s">
        <v>2680</v>
      </c>
      <c r="F2342" s="2">
        <v>1.0</v>
      </c>
      <c r="G2342" s="9"/>
    </row>
    <row r="2343">
      <c r="A2343" s="1" t="s">
        <v>3770</v>
      </c>
      <c r="B2343" s="7" t="str">
        <f>IFERROR(__xludf.DUMMYFUNCTION("IF(C2343=4,GOOGLETRANSLATE(A2343, ""en"",""fil""), """")"),"")</f>
        <v/>
      </c>
      <c r="C2343" s="2">
        <v>1.0</v>
      </c>
      <c r="D2343" s="10" t="s">
        <v>2680</v>
      </c>
      <c r="F2343" s="2">
        <v>1.0</v>
      </c>
      <c r="G2343" s="9"/>
    </row>
    <row r="2344">
      <c r="A2344" s="1" t="s">
        <v>3771</v>
      </c>
      <c r="B2344" s="7" t="str">
        <f>IFERROR(__xludf.DUMMYFUNCTION("IF(C2344=4,GOOGLETRANSLATE(A2344, ""en"",""fil""), """")"),"")</f>
        <v/>
      </c>
      <c r="C2344" s="2">
        <v>1.0</v>
      </c>
      <c r="D2344" s="10" t="s">
        <v>2680</v>
      </c>
      <c r="F2344" s="2">
        <v>1.0</v>
      </c>
      <c r="G2344" s="9"/>
    </row>
    <row r="2345">
      <c r="A2345" s="1" t="s">
        <v>3772</v>
      </c>
      <c r="B2345" s="7" t="str">
        <f>IFERROR(__xludf.DUMMYFUNCTION("IF(C2345=4,GOOGLETRANSLATE(A2345, ""en"",""fil""), """")"),"")</f>
        <v/>
      </c>
      <c r="C2345" s="2">
        <v>1.0</v>
      </c>
      <c r="D2345" s="10" t="s">
        <v>2680</v>
      </c>
      <c r="F2345" s="2">
        <v>1.0</v>
      </c>
      <c r="G2345" s="9"/>
    </row>
    <row r="2346">
      <c r="A2346" s="1" t="s">
        <v>3773</v>
      </c>
      <c r="B2346" s="7" t="str">
        <f>IFERROR(__xludf.DUMMYFUNCTION("IF(C2346=4,GOOGLETRANSLATE(A2346, ""en"",""fil""), """")"),"")</f>
        <v/>
      </c>
      <c r="C2346" s="2">
        <v>1.0</v>
      </c>
      <c r="D2346" s="10" t="s">
        <v>2680</v>
      </c>
      <c r="F2346" s="2">
        <v>1.0</v>
      </c>
      <c r="G2346" s="9"/>
    </row>
    <row r="2347">
      <c r="A2347" s="1" t="s">
        <v>3774</v>
      </c>
      <c r="B2347" s="7" t="str">
        <f>IFERROR(__xludf.DUMMYFUNCTION("IF(C2347=4,GOOGLETRANSLATE(A2347, ""en"",""fil""), """")"),"")</f>
        <v/>
      </c>
      <c r="C2347" s="2">
        <v>1.0</v>
      </c>
      <c r="D2347" s="10" t="s">
        <v>2680</v>
      </c>
      <c r="F2347" s="2">
        <v>1.0</v>
      </c>
      <c r="G2347" s="9"/>
    </row>
    <row r="2348">
      <c r="A2348" s="1" t="s">
        <v>3775</v>
      </c>
      <c r="B2348" s="7" t="str">
        <f>IFERROR(__xludf.DUMMYFUNCTION("IF(C2348=4,GOOGLETRANSLATE(A2348, ""en"",""fil""), """")"),"")</f>
        <v/>
      </c>
      <c r="C2348" s="2">
        <v>1.0</v>
      </c>
      <c r="D2348" s="10" t="s">
        <v>2680</v>
      </c>
      <c r="F2348" s="2">
        <v>1.0</v>
      </c>
      <c r="G2348" s="9"/>
    </row>
    <row r="2349">
      <c r="A2349" s="1" t="s">
        <v>3776</v>
      </c>
      <c r="B2349" s="7" t="str">
        <f>IFERROR(__xludf.DUMMYFUNCTION("IF(C2349=4,GOOGLETRANSLATE(A2349, ""en"",""fil""), """")"),"")</f>
        <v/>
      </c>
      <c r="C2349" s="2">
        <v>1.0</v>
      </c>
      <c r="D2349" s="10" t="s">
        <v>2680</v>
      </c>
      <c r="F2349" s="2">
        <v>1.0</v>
      </c>
      <c r="G2349" s="9"/>
    </row>
    <row r="2350">
      <c r="A2350" s="1" t="s">
        <v>3777</v>
      </c>
      <c r="B2350" s="7" t="str">
        <f>IFERROR(__xludf.DUMMYFUNCTION("IF(C2350=4,GOOGLETRANSLATE(A2350, ""en"",""fil""), """")"),"")</f>
        <v/>
      </c>
      <c r="C2350" s="2">
        <v>1.0</v>
      </c>
      <c r="D2350" s="10" t="s">
        <v>2680</v>
      </c>
      <c r="F2350" s="2">
        <v>1.0</v>
      </c>
      <c r="G2350" s="9"/>
    </row>
    <row r="2351">
      <c r="A2351" s="1" t="s">
        <v>3778</v>
      </c>
      <c r="B2351" s="7" t="str">
        <f>IFERROR(__xludf.DUMMYFUNCTION("IF(C2351=4,GOOGLETRANSLATE(A2351, ""en"",""fil""), """")"),"")</f>
        <v/>
      </c>
      <c r="C2351" s="2">
        <v>1.0</v>
      </c>
      <c r="D2351" s="10" t="s">
        <v>2680</v>
      </c>
      <c r="F2351" s="2">
        <v>1.0</v>
      </c>
      <c r="G2351" s="9"/>
    </row>
    <row r="2352">
      <c r="A2352" s="1" t="s">
        <v>3779</v>
      </c>
      <c r="B2352" s="7" t="str">
        <f>IFERROR(__xludf.DUMMYFUNCTION("IF(C2352=4,GOOGLETRANSLATE(A2352, ""en"",""fil""), """")"),"")</f>
        <v/>
      </c>
      <c r="C2352" s="2">
        <v>1.0</v>
      </c>
      <c r="D2352" s="10" t="s">
        <v>2680</v>
      </c>
      <c r="F2352" s="2">
        <v>1.0</v>
      </c>
      <c r="G2352" s="9"/>
    </row>
    <row r="2353">
      <c r="A2353" s="1" t="s">
        <v>3780</v>
      </c>
      <c r="B2353" s="7" t="str">
        <f>IFERROR(__xludf.DUMMYFUNCTION("IF(C2353=4,GOOGLETRANSLATE(A2353, ""en"",""fil""), """")"),"")</f>
        <v/>
      </c>
      <c r="C2353" s="2">
        <v>1.0</v>
      </c>
      <c r="D2353" s="10" t="s">
        <v>2680</v>
      </c>
      <c r="F2353" s="2">
        <v>1.0</v>
      </c>
      <c r="G2353" s="9"/>
    </row>
    <row r="2354">
      <c r="A2354" s="1" t="s">
        <v>3781</v>
      </c>
      <c r="B2354" s="7" t="str">
        <f>IFERROR(__xludf.DUMMYFUNCTION("IF(C2354=4,GOOGLETRANSLATE(A2354, ""en"",""fil""), """")"),"")</f>
        <v/>
      </c>
      <c r="C2354" s="2">
        <v>1.0</v>
      </c>
      <c r="D2354" s="10" t="s">
        <v>2680</v>
      </c>
      <c r="F2354" s="2">
        <v>1.0</v>
      </c>
      <c r="G2354" s="9"/>
    </row>
    <row r="2355">
      <c r="A2355" s="1" t="s">
        <v>3782</v>
      </c>
      <c r="B2355" s="7" t="str">
        <f>IFERROR(__xludf.DUMMYFUNCTION("IF(C2355=4,GOOGLETRANSLATE(A2355, ""en"",""fil""), """")"),"")</f>
        <v/>
      </c>
      <c r="C2355" s="2">
        <v>1.0</v>
      </c>
      <c r="D2355" s="10" t="s">
        <v>2680</v>
      </c>
      <c r="F2355" s="2">
        <v>1.0</v>
      </c>
      <c r="G2355" s="9"/>
    </row>
    <row r="2356">
      <c r="A2356" s="1" t="s">
        <v>3783</v>
      </c>
      <c r="B2356" s="7" t="str">
        <f>IFERROR(__xludf.DUMMYFUNCTION("IF(C2356=4,GOOGLETRANSLATE(A2356, ""en"",""fil""), """")"),"")</f>
        <v/>
      </c>
      <c r="C2356" s="2">
        <v>1.0</v>
      </c>
      <c r="D2356" s="10" t="s">
        <v>2680</v>
      </c>
      <c r="F2356" s="2">
        <v>1.0</v>
      </c>
      <c r="G2356" s="9"/>
    </row>
    <row r="2357">
      <c r="A2357" s="1" t="s">
        <v>3784</v>
      </c>
      <c r="B2357" s="7" t="str">
        <f>IFERROR(__xludf.DUMMYFUNCTION("IF(C2357=4,GOOGLETRANSLATE(A2357, ""en"",""fil""), """")"),"")</f>
        <v/>
      </c>
      <c r="C2357" s="2">
        <v>1.0</v>
      </c>
      <c r="D2357" s="10" t="s">
        <v>2680</v>
      </c>
      <c r="F2357" s="2">
        <v>1.0</v>
      </c>
      <c r="G2357" s="9"/>
    </row>
    <row r="2358">
      <c r="A2358" s="1" t="s">
        <v>3785</v>
      </c>
      <c r="B2358" s="7" t="str">
        <f>IFERROR(__xludf.DUMMYFUNCTION("IF(C2358=4,GOOGLETRANSLATE(A2358, ""en"",""fil""), """")"),"")</f>
        <v/>
      </c>
      <c r="C2358" s="2">
        <v>1.0</v>
      </c>
      <c r="D2358" s="10" t="s">
        <v>2680</v>
      </c>
      <c r="F2358" s="2">
        <v>1.0</v>
      </c>
      <c r="G2358" s="9"/>
    </row>
    <row r="2359">
      <c r="A2359" s="1" t="s">
        <v>3786</v>
      </c>
      <c r="B2359" s="7" t="str">
        <f>IFERROR(__xludf.DUMMYFUNCTION("IF(C2359=4,GOOGLETRANSLATE(A2359, ""en"",""fil""), """")"),"")</f>
        <v/>
      </c>
      <c r="C2359" s="2">
        <v>1.0</v>
      </c>
      <c r="D2359" s="10" t="s">
        <v>2680</v>
      </c>
      <c r="F2359" s="2">
        <v>1.0</v>
      </c>
      <c r="G2359" s="9"/>
    </row>
    <row r="2360">
      <c r="A2360" s="1" t="s">
        <v>3787</v>
      </c>
      <c r="B2360" s="7" t="str">
        <f>IFERROR(__xludf.DUMMYFUNCTION("IF(C2360=4,GOOGLETRANSLATE(A2360, ""en"",""fil""), """")"),"")</f>
        <v/>
      </c>
      <c r="C2360" s="2">
        <v>1.0</v>
      </c>
      <c r="D2360" s="10" t="s">
        <v>2680</v>
      </c>
      <c r="F2360" s="2">
        <v>1.0</v>
      </c>
      <c r="G2360" s="9"/>
    </row>
    <row r="2361">
      <c r="A2361" s="1" t="s">
        <v>3788</v>
      </c>
      <c r="B2361" s="7" t="str">
        <f>IFERROR(__xludf.DUMMYFUNCTION("IF(C2361=4,GOOGLETRANSLATE(A2361, ""en"",""fil""), """")"),"")</f>
        <v/>
      </c>
      <c r="C2361" s="2">
        <v>1.0</v>
      </c>
      <c r="D2361" s="10" t="s">
        <v>2680</v>
      </c>
      <c r="F2361" s="2">
        <v>1.0</v>
      </c>
      <c r="G2361" s="9"/>
    </row>
    <row r="2362">
      <c r="A2362" s="1" t="s">
        <v>3789</v>
      </c>
      <c r="B2362" s="7" t="str">
        <f>IFERROR(__xludf.DUMMYFUNCTION("IF(C2362=4,GOOGLETRANSLATE(A2362, ""en"",""fil""), """")"),"")</f>
        <v/>
      </c>
      <c r="C2362" s="2">
        <v>1.0</v>
      </c>
      <c r="D2362" s="10" t="s">
        <v>2680</v>
      </c>
      <c r="F2362" s="2">
        <v>1.0</v>
      </c>
      <c r="G2362" s="9"/>
    </row>
    <row r="2363">
      <c r="A2363" s="1" t="s">
        <v>3790</v>
      </c>
      <c r="B2363" s="7" t="str">
        <f>IFERROR(__xludf.DUMMYFUNCTION("IF(C2363=4,GOOGLETRANSLATE(A2363, ""en"",""fil""), """")"),"")</f>
        <v/>
      </c>
      <c r="C2363" s="2">
        <v>1.0</v>
      </c>
      <c r="D2363" s="10" t="s">
        <v>2680</v>
      </c>
      <c r="F2363" s="2">
        <v>1.0</v>
      </c>
      <c r="G2363" s="9"/>
    </row>
    <row r="2364">
      <c r="A2364" s="1" t="s">
        <v>3791</v>
      </c>
      <c r="B2364" s="7" t="str">
        <f>IFERROR(__xludf.DUMMYFUNCTION("IF(C2364=4,GOOGLETRANSLATE(A2364, ""en"",""fil""), """")"),"")</f>
        <v/>
      </c>
      <c r="C2364" s="2">
        <v>1.0</v>
      </c>
      <c r="D2364" s="10" t="s">
        <v>2680</v>
      </c>
      <c r="F2364" s="2">
        <v>1.0</v>
      </c>
      <c r="G2364" s="9"/>
    </row>
    <row r="2365">
      <c r="A2365" s="1" t="s">
        <v>3792</v>
      </c>
      <c r="B2365" s="7" t="str">
        <f>IFERROR(__xludf.DUMMYFUNCTION("IF(C2365=4,GOOGLETRANSLATE(A2365, ""en"",""fil""), """")"),"")</f>
        <v/>
      </c>
      <c r="C2365" s="2">
        <v>1.0</v>
      </c>
      <c r="D2365" s="10" t="s">
        <v>2680</v>
      </c>
      <c r="F2365" s="2">
        <v>1.0</v>
      </c>
      <c r="G2365" s="9"/>
    </row>
    <row r="2366">
      <c r="A2366" s="1" t="s">
        <v>3793</v>
      </c>
      <c r="B2366" s="7" t="str">
        <f>IFERROR(__xludf.DUMMYFUNCTION("IF(C2366=4,GOOGLETRANSLATE(A2366, ""en"",""fil""), """")"),"")</f>
        <v/>
      </c>
      <c r="C2366" s="2">
        <v>1.0</v>
      </c>
      <c r="D2366" s="10" t="s">
        <v>2680</v>
      </c>
      <c r="F2366" s="2">
        <v>1.0</v>
      </c>
      <c r="G2366" s="9"/>
    </row>
    <row r="2367">
      <c r="A2367" s="1" t="s">
        <v>3794</v>
      </c>
      <c r="B2367" s="7" t="str">
        <f>IFERROR(__xludf.DUMMYFUNCTION("IF(C2367=4,GOOGLETRANSLATE(A2367, ""en"",""fil""), """")"),"")</f>
        <v/>
      </c>
      <c r="C2367" s="2">
        <v>1.0</v>
      </c>
      <c r="D2367" s="10" t="s">
        <v>2680</v>
      </c>
      <c r="F2367" s="2">
        <v>1.0</v>
      </c>
      <c r="G2367" s="9"/>
    </row>
    <row r="2368">
      <c r="A2368" s="1" t="s">
        <v>3795</v>
      </c>
      <c r="B2368" s="7" t="str">
        <f>IFERROR(__xludf.DUMMYFUNCTION("IF(C2368=4,GOOGLETRANSLATE(A2368, ""en"",""fil""), """")"),"")</f>
        <v/>
      </c>
      <c r="C2368" s="2">
        <v>1.0</v>
      </c>
      <c r="D2368" s="10" t="s">
        <v>2680</v>
      </c>
      <c r="F2368" s="2">
        <v>1.0</v>
      </c>
      <c r="G2368" s="9"/>
    </row>
    <row r="2369">
      <c r="A2369" s="1" t="s">
        <v>3796</v>
      </c>
      <c r="B2369" s="7" t="str">
        <f>IFERROR(__xludf.DUMMYFUNCTION("IF(C2369=4,GOOGLETRANSLATE(A2369, ""en"",""fil""), """")"),"")</f>
        <v/>
      </c>
      <c r="C2369" s="2">
        <v>1.0</v>
      </c>
      <c r="D2369" s="10" t="s">
        <v>2680</v>
      </c>
      <c r="F2369" s="2">
        <v>1.0</v>
      </c>
      <c r="G2369" s="9"/>
    </row>
    <row r="2370">
      <c r="A2370" s="1" t="s">
        <v>3797</v>
      </c>
      <c r="B2370" s="7" t="str">
        <f>IFERROR(__xludf.DUMMYFUNCTION("IF(C2370=4,GOOGLETRANSLATE(A2370, ""en"",""fil""), """")"),"")</f>
        <v/>
      </c>
      <c r="C2370" s="2">
        <v>1.0</v>
      </c>
      <c r="D2370" s="10" t="s">
        <v>2680</v>
      </c>
      <c r="F2370" s="2">
        <v>1.0</v>
      </c>
      <c r="G2370" s="9"/>
    </row>
    <row r="2371">
      <c r="A2371" s="1" t="s">
        <v>3798</v>
      </c>
      <c r="B2371" s="7" t="str">
        <f>IFERROR(__xludf.DUMMYFUNCTION("IF(C2371=4,GOOGLETRANSLATE(A2371, ""en"",""fil""), """")"),"")</f>
        <v/>
      </c>
      <c r="C2371" s="2">
        <v>1.0</v>
      </c>
      <c r="D2371" s="10" t="s">
        <v>2680</v>
      </c>
      <c r="G2371" s="9"/>
    </row>
    <row r="2372">
      <c r="A2372" s="1" t="s">
        <v>707</v>
      </c>
      <c r="B2372" s="7" t="str">
        <f>IFERROR(__xludf.DUMMYFUNCTION("IF(C2372=4,GOOGLETRANSLATE(A2372, ""en"",""fil""), """")"),"")</f>
        <v/>
      </c>
      <c r="C2372" s="2">
        <v>1.0</v>
      </c>
      <c r="D2372" s="10" t="s">
        <v>2680</v>
      </c>
      <c r="F2372" s="2">
        <v>1.0</v>
      </c>
      <c r="G2372" s="9"/>
    </row>
    <row r="2373">
      <c r="A2373" s="1" t="s">
        <v>3799</v>
      </c>
      <c r="B2373" s="7" t="str">
        <f>IFERROR(__xludf.DUMMYFUNCTION("IF(C2373=4,GOOGLETRANSLATE(A2373, ""en"",""fil""), """")"),"")</f>
        <v/>
      </c>
      <c r="C2373" s="2">
        <v>1.0</v>
      </c>
      <c r="D2373" s="10" t="s">
        <v>2680</v>
      </c>
      <c r="F2373" s="2">
        <v>1.0</v>
      </c>
      <c r="G2373" s="9"/>
    </row>
    <row r="2374">
      <c r="A2374" s="1" t="s">
        <v>3800</v>
      </c>
      <c r="B2374" s="7" t="str">
        <f>IFERROR(__xludf.DUMMYFUNCTION("IF(C2374=4,GOOGLETRANSLATE(A2374, ""en"",""fil""), """")"),"")</f>
        <v/>
      </c>
      <c r="C2374" s="2">
        <v>1.0</v>
      </c>
      <c r="D2374" s="10" t="s">
        <v>2680</v>
      </c>
      <c r="F2374" s="2">
        <v>1.0</v>
      </c>
      <c r="G2374" s="9"/>
    </row>
    <row r="2375">
      <c r="A2375" s="1" t="s">
        <v>3801</v>
      </c>
      <c r="B2375" s="7" t="str">
        <f>IFERROR(__xludf.DUMMYFUNCTION("IF(C2375=4,GOOGLETRANSLATE(A2375, ""en"",""fil""), """")"),"")</f>
        <v/>
      </c>
      <c r="C2375" s="2">
        <v>1.0</v>
      </c>
      <c r="D2375" s="10" t="s">
        <v>2680</v>
      </c>
      <c r="F2375" s="2">
        <v>1.0</v>
      </c>
      <c r="G2375" s="9"/>
    </row>
    <row r="2376">
      <c r="A2376" s="1" t="s">
        <v>3802</v>
      </c>
      <c r="B2376" s="7" t="str">
        <f>IFERROR(__xludf.DUMMYFUNCTION("IF(C2376=4,GOOGLETRANSLATE(A2376, ""en"",""fil""), """")"),"")</f>
        <v/>
      </c>
      <c r="C2376" s="2">
        <v>1.0</v>
      </c>
      <c r="D2376" s="10" t="s">
        <v>2680</v>
      </c>
      <c r="F2376" s="2">
        <v>1.0</v>
      </c>
      <c r="G2376" s="9"/>
    </row>
    <row r="2377">
      <c r="A2377" s="1" t="s">
        <v>3803</v>
      </c>
      <c r="B2377" s="7" t="str">
        <f>IFERROR(__xludf.DUMMYFUNCTION("IF(C2377=4,GOOGLETRANSLATE(A2377, ""en"",""fil""), """")"),"")</f>
        <v/>
      </c>
      <c r="C2377" s="2">
        <v>1.0</v>
      </c>
      <c r="D2377" s="10" t="s">
        <v>2680</v>
      </c>
      <c r="G2377" s="9"/>
    </row>
    <row r="2378">
      <c r="A2378" s="1" t="s">
        <v>3804</v>
      </c>
      <c r="B2378" s="7" t="str">
        <f>IFERROR(__xludf.DUMMYFUNCTION("IF(C2378=4,GOOGLETRANSLATE(A2378, ""en"",""fil""), """")"),"")</f>
        <v/>
      </c>
      <c r="C2378" s="2">
        <v>1.0</v>
      </c>
      <c r="D2378" s="10" t="s">
        <v>2680</v>
      </c>
      <c r="F2378" s="2">
        <v>1.0</v>
      </c>
      <c r="G2378" s="9"/>
    </row>
    <row r="2379">
      <c r="A2379" s="1" t="s">
        <v>3805</v>
      </c>
      <c r="B2379" s="7" t="str">
        <f>IFERROR(__xludf.DUMMYFUNCTION("IF(C2379=4,GOOGLETRANSLATE(A2379, ""en"",""fil""), """")"),"")</f>
        <v/>
      </c>
      <c r="C2379" s="2">
        <v>1.0</v>
      </c>
      <c r="D2379" s="10" t="s">
        <v>2680</v>
      </c>
      <c r="F2379" s="2">
        <v>1.0</v>
      </c>
      <c r="G2379" s="9"/>
    </row>
    <row r="2380">
      <c r="A2380" s="1" t="s">
        <v>3806</v>
      </c>
      <c r="B2380" s="7" t="str">
        <f>IFERROR(__xludf.DUMMYFUNCTION("IF(C2380=4,GOOGLETRANSLATE(A2380, ""en"",""fil""), """")"),"")</f>
        <v/>
      </c>
      <c r="C2380" s="2">
        <v>1.0</v>
      </c>
      <c r="D2380" s="10" t="s">
        <v>2680</v>
      </c>
      <c r="F2380" s="2">
        <v>1.0</v>
      </c>
      <c r="G2380" s="9"/>
    </row>
    <row r="2381">
      <c r="A2381" s="1" t="s">
        <v>3807</v>
      </c>
      <c r="B2381" s="7" t="str">
        <f>IFERROR(__xludf.DUMMYFUNCTION("IF(C2381=4,GOOGLETRANSLATE(A2381, ""en"",""fil""), """")"),"")</f>
        <v/>
      </c>
      <c r="C2381" s="2">
        <v>1.0</v>
      </c>
      <c r="D2381" s="10" t="s">
        <v>2680</v>
      </c>
      <c r="F2381" s="2">
        <v>1.0</v>
      </c>
      <c r="G2381" s="9"/>
    </row>
    <row r="2382">
      <c r="A2382" s="1" t="s">
        <v>3808</v>
      </c>
      <c r="B2382" s="7" t="str">
        <f>IFERROR(__xludf.DUMMYFUNCTION("IF(C2382=4,GOOGLETRANSLATE(A2382, ""en"",""fil""), """")"),"")</f>
        <v/>
      </c>
      <c r="C2382" s="2">
        <v>1.0</v>
      </c>
      <c r="D2382" s="10" t="s">
        <v>2680</v>
      </c>
      <c r="F2382" s="2">
        <v>1.0</v>
      </c>
      <c r="G2382" s="9"/>
    </row>
    <row r="2383">
      <c r="A2383" s="1" t="s">
        <v>3809</v>
      </c>
      <c r="B2383" s="7" t="str">
        <f>IFERROR(__xludf.DUMMYFUNCTION("IF(C2383=4,GOOGLETRANSLATE(A2383, ""en"",""fil""), """")"),"")</f>
        <v/>
      </c>
      <c r="C2383" s="2">
        <v>1.0</v>
      </c>
      <c r="D2383" s="10" t="s">
        <v>2680</v>
      </c>
      <c r="F2383" s="2">
        <v>1.0</v>
      </c>
      <c r="G2383" s="9"/>
    </row>
    <row r="2384">
      <c r="A2384" s="1" t="s">
        <v>3810</v>
      </c>
      <c r="B2384" s="7" t="str">
        <f>IFERROR(__xludf.DUMMYFUNCTION("IF(C2384=4,GOOGLETRANSLATE(A2384, ""en"",""fil""), """")"),"")</f>
        <v/>
      </c>
      <c r="C2384" s="2">
        <v>1.0</v>
      </c>
      <c r="D2384" s="10" t="s">
        <v>2680</v>
      </c>
      <c r="F2384" s="2">
        <v>1.0</v>
      </c>
      <c r="G2384" s="9"/>
    </row>
    <row r="2385">
      <c r="A2385" s="1" t="s">
        <v>3811</v>
      </c>
      <c r="B2385" s="7" t="str">
        <f>IFERROR(__xludf.DUMMYFUNCTION("IF(C2385=4,GOOGLETRANSLATE(A2385, ""en"",""fil""), """")"),"")</f>
        <v/>
      </c>
      <c r="C2385" s="2">
        <v>1.0</v>
      </c>
      <c r="D2385" s="10" t="s">
        <v>2680</v>
      </c>
      <c r="G2385" s="9"/>
    </row>
    <row r="2386">
      <c r="A2386" s="1" t="s">
        <v>3812</v>
      </c>
      <c r="B2386" s="7" t="str">
        <f>IFERROR(__xludf.DUMMYFUNCTION("IF(C2386=4,GOOGLETRANSLATE(A2386, ""en"",""fil""), """")"),"")</f>
        <v/>
      </c>
      <c r="C2386" s="2">
        <v>1.0</v>
      </c>
      <c r="D2386" s="10" t="s">
        <v>2680</v>
      </c>
      <c r="F2386" s="2">
        <v>0.0</v>
      </c>
      <c r="G2386" s="9"/>
    </row>
    <row r="2387">
      <c r="A2387" s="1" t="s">
        <v>3813</v>
      </c>
      <c r="B2387" s="7" t="str">
        <f>IFERROR(__xludf.DUMMYFUNCTION("IF(C2387=4,GOOGLETRANSLATE(A2387, ""en"",""fil""), """")"),"")</f>
        <v/>
      </c>
      <c r="C2387" s="2">
        <v>1.0</v>
      </c>
      <c r="D2387" s="10" t="s">
        <v>2680</v>
      </c>
      <c r="F2387" s="2">
        <v>1.0</v>
      </c>
      <c r="G2387" s="9"/>
    </row>
    <row r="2388">
      <c r="A2388" s="1" t="s">
        <v>3814</v>
      </c>
      <c r="B2388" s="7" t="str">
        <f>IFERROR(__xludf.DUMMYFUNCTION("IF(C2388=4,GOOGLETRANSLATE(A2388, ""en"",""fil""), """")"),"")</f>
        <v/>
      </c>
      <c r="C2388" s="2">
        <v>1.0</v>
      </c>
      <c r="D2388" s="10" t="s">
        <v>2680</v>
      </c>
      <c r="F2388" s="2">
        <v>1.0</v>
      </c>
      <c r="G2388" s="9"/>
    </row>
    <row r="2389">
      <c r="A2389" s="1" t="s">
        <v>3815</v>
      </c>
      <c r="B2389" s="7" t="str">
        <f>IFERROR(__xludf.DUMMYFUNCTION("IF(C2389=4,GOOGLETRANSLATE(A2389, ""en"",""fil""), """")"),"")</f>
        <v/>
      </c>
      <c r="C2389" s="2">
        <v>1.0</v>
      </c>
      <c r="D2389" s="10" t="s">
        <v>2680</v>
      </c>
      <c r="F2389" s="2">
        <v>1.0</v>
      </c>
      <c r="G2389" s="9"/>
    </row>
    <row r="2390">
      <c r="A2390" s="1" t="s">
        <v>3816</v>
      </c>
      <c r="B2390" s="7" t="str">
        <f>IFERROR(__xludf.DUMMYFUNCTION("IF(C2390=4,GOOGLETRANSLATE(A2390, ""en"",""fil""), """")"),"")</f>
        <v/>
      </c>
      <c r="C2390" s="2">
        <v>1.0</v>
      </c>
      <c r="D2390" s="10" t="s">
        <v>2680</v>
      </c>
      <c r="G2390" s="9"/>
    </row>
    <row r="2391">
      <c r="A2391" s="1" t="s">
        <v>3817</v>
      </c>
      <c r="B2391" s="7" t="str">
        <f>IFERROR(__xludf.DUMMYFUNCTION("IF(C2391=4,GOOGLETRANSLATE(A2391, ""en"",""fil""), """")"),"")</f>
        <v/>
      </c>
      <c r="C2391" s="2">
        <v>1.0</v>
      </c>
      <c r="D2391" s="10" t="s">
        <v>2680</v>
      </c>
      <c r="F2391" s="2">
        <v>1.0</v>
      </c>
      <c r="G2391" s="9"/>
    </row>
    <row r="2392">
      <c r="A2392" s="1" t="s">
        <v>3818</v>
      </c>
      <c r="B2392" s="7" t="str">
        <f>IFERROR(__xludf.DUMMYFUNCTION("IF(C2392=4,GOOGLETRANSLATE(A2392, ""en"",""fil""), """")"),"")</f>
        <v/>
      </c>
      <c r="C2392" s="2">
        <v>1.0</v>
      </c>
      <c r="D2392" s="10" t="s">
        <v>2680</v>
      </c>
      <c r="F2392" s="2">
        <v>1.0</v>
      </c>
      <c r="G2392" s="9"/>
    </row>
    <row r="2393">
      <c r="A2393" s="1" t="s">
        <v>3819</v>
      </c>
      <c r="B2393" s="7" t="str">
        <f>IFERROR(__xludf.DUMMYFUNCTION("IF(C2393=4,GOOGLETRANSLATE(A2393, ""en"",""fil""), """")"),"")</f>
        <v/>
      </c>
      <c r="C2393" s="2">
        <v>1.0</v>
      </c>
      <c r="D2393" s="10" t="s">
        <v>2680</v>
      </c>
      <c r="F2393" s="2">
        <v>1.0</v>
      </c>
      <c r="G2393" s="9"/>
    </row>
    <row r="2394">
      <c r="A2394" s="1" t="s">
        <v>3820</v>
      </c>
      <c r="B2394" s="7" t="str">
        <f>IFERROR(__xludf.DUMMYFUNCTION("IF(C2394=4,GOOGLETRANSLATE(A2394, ""en"",""fil""), """")"),"")</f>
        <v/>
      </c>
      <c r="C2394" s="2">
        <v>1.0</v>
      </c>
      <c r="D2394" s="10" t="s">
        <v>2680</v>
      </c>
      <c r="F2394" s="2">
        <v>1.0</v>
      </c>
      <c r="G2394" s="9"/>
    </row>
    <row r="2395">
      <c r="A2395" s="1" t="s">
        <v>3821</v>
      </c>
      <c r="B2395" s="7" t="str">
        <f>IFERROR(__xludf.DUMMYFUNCTION("IF(C2395=4,GOOGLETRANSLATE(A2395, ""en"",""fil""), """")"),"")</f>
        <v/>
      </c>
      <c r="C2395" s="2">
        <v>1.0</v>
      </c>
      <c r="D2395" s="10" t="s">
        <v>2680</v>
      </c>
      <c r="F2395" s="2">
        <v>0.0</v>
      </c>
      <c r="G2395" s="9"/>
    </row>
    <row r="2396">
      <c r="A2396" s="1" t="s">
        <v>3822</v>
      </c>
      <c r="B2396" s="7" t="str">
        <f>IFERROR(__xludf.DUMMYFUNCTION("IF(C2396=4,GOOGLETRANSLATE(A2396, ""en"",""fil""), """")"),"")</f>
        <v/>
      </c>
      <c r="C2396" s="2">
        <v>1.0</v>
      </c>
      <c r="D2396" s="10" t="s">
        <v>2680</v>
      </c>
      <c r="F2396" s="2">
        <v>1.0</v>
      </c>
      <c r="G2396" s="9"/>
    </row>
    <row r="2397">
      <c r="A2397" s="1" t="s">
        <v>3823</v>
      </c>
      <c r="B2397" s="7" t="str">
        <f>IFERROR(__xludf.DUMMYFUNCTION("IF(C2397=4,GOOGLETRANSLATE(A2397, ""en"",""fil""), """")"),"")</f>
        <v/>
      </c>
      <c r="C2397" s="2">
        <v>1.0</v>
      </c>
      <c r="D2397" s="10" t="s">
        <v>2680</v>
      </c>
      <c r="F2397" s="2">
        <v>1.0</v>
      </c>
      <c r="G2397" s="9"/>
    </row>
    <row r="2398">
      <c r="A2398" s="1" t="s">
        <v>3824</v>
      </c>
      <c r="B2398" s="7" t="str">
        <f>IFERROR(__xludf.DUMMYFUNCTION("IF(C2398=4,GOOGLETRANSLATE(A2398, ""en"",""fil""), """")"),"")</f>
        <v/>
      </c>
      <c r="C2398" s="2">
        <v>1.0</v>
      </c>
      <c r="D2398" s="10" t="s">
        <v>2680</v>
      </c>
      <c r="F2398" s="2">
        <v>0.0</v>
      </c>
      <c r="G2398" s="9"/>
    </row>
    <row r="2399">
      <c r="A2399" s="1" t="s">
        <v>3825</v>
      </c>
      <c r="B2399" s="7" t="str">
        <f>IFERROR(__xludf.DUMMYFUNCTION("IF(C2399=4,GOOGLETRANSLATE(A2399, ""en"",""fil""), """")"),"")</f>
        <v/>
      </c>
      <c r="C2399" s="2">
        <v>1.0</v>
      </c>
      <c r="D2399" s="10" t="s">
        <v>2680</v>
      </c>
      <c r="F2399" s="2">
        <v>1.0</v>
      </c>
      <c r="G2399" s="9"/>
    </row>
    <row r="2400">
      <c r="A2400" s="1" t="s">
        <v>3826</v>
      </c>
      <c r="B2400" s="7" t="str">
        <f>IFERROR(__xludf.DUMMYFUNCTION("IF(C2400=4,GOOGLETRANSLATE(A2400, ""en"",""fil""), """")"),"")</f>
        <v/>
      </c>
      <c r="C2400" s="2">
        <v>1.0</v>
      </c>
      <c r="D2400" s="10" t="s">
        <v>2680</v>
      </c>
      <c r="F2400" s="2">
        <v>0.0</v>
      </c>
      <c r="G2400" s="9"/>
    </row>
    <row r="2401">
      <c r="A2401" s="1" t="s">
        <v>3827</v>
      </c>
      <c r="B2401" s="7" t="str">
        <f>IFERROR(__xludf.DUMMYFUNCTION("IF(C2401=4,GOOGLETRANSLATE(A2401, ""en"",""fil""), """")"),"")</f>
        <v/>
      </c>
      <c r="C2401" s="2">
        <v>1.0</v>
      </c>
      <c r="D2401" s="10" t="s">
        <v>2680</v>
      </c>
      <c r="F2401" s="2">
        <v>1.0</v>
      </c>
      <c r="G2401" s="9"/>
    </row>
    <row r="2402">
      <c r="A2402" s="1" t="s">
        <v>3828</v>
      </c>
      <c r="B2402" s="7" t="str">
        <f>IFERROR(__xludf.DUMMYFUNCTION("IF(C2402=4,GOOGLETRANSLATE(A2402, ""en"",""fil""), """")"),"")</f>
        <v/>
      </c>
      <c r="C2402" s="2">
        <v>1.0</v>
      </c>
      <c r="D2402" s="10" t="s">
        <v>2680</v>
      </c>
      <c r="F2402" s="2">
        <v>1.0</v>
      </c>
      <c r="G2402" s="9"/>
    </row>
    <row r="2403">
      <c r="A2403" s="1" t="s">
        <v>3829</v>
      </c>
      <c r="B2403" s="7" t="str">
        <f>IFERROR(__xludf.DUMMYFUNCTION("IF(C2403=4,GOOGLETRANSLATE(A2403, ""en"",""fil""), """")"),"")</f>
        <v/>
      </c>
      <c r="C2403" s="2">
        <v>1.0</v>
      </c>
      <c r="D2403" s="10" t="s">
        <v>2680</v>
      </c>
      <c r="F2403" s="2">
        <v>1.0</v>
      </c>
      <c r="G2403" s="9"/>
    </row>
    <row r="2404">
      <c r="A2404" s="1" t="s">
        <v>3830</v>
      </c>
      <c r="B2404" s="7" t="str">
        <f>IFERROR(__xludf.DUMMYFUNCTION("IF(C2404=4,GOOGLETRANSLATE(A2404, ""en"",""fil""), """")"),"")</f>
        <v/>
      </c>
      <c r="C2404" s="2">
        <v>1.0</v>
      </c>
      <c r="D2404" s="10" t="s">
        <v>2680</v>
      </c>
      <c r="F2404" s="2">
        <v>1.0</v>
      </c>
      <c r="G2404" s="9"/>
    </row>
    <row r="2405">
      <c r="A2405" s="1" t="s">
        <v>3831</v>
      </c>
      <c r="B2405" s="7" t="str">
        <f>IFERROR(__xludf.DUMMYFUNCTION("IF(C2405=4,GOOGLETRANSLATE(A2405, ""en"",""fil""), """")"),"")</f>
        <v/>
      </c>
      <c r="C2405" s="2">
        <v>1.0</v>
      </c>
      <c r="D2405" s="10" t="s">
        <v>2680</v>
      </c>
      <c r="F2405" s="2">
        <v>1.0</v>
      </c>
      <c r="G2405" s="9"/>
    </row>
    <row r="2406">
      <c r="A2406" s="1" t="s">
        <v>3832</v>
      </c>
      <c r="B2406" s="7" t="str">
        <f>IFERROR(__xludf.DUMMYFUNCTION("IF(C2406=4,GOOGLETRANSLATE(A2406, ""en"",""fil""), """")"),"")</f>
        <v/>
      </c>
      <c r="C2406" s="2">
        <v>1.0</v>
      </c>
      <c r="D2406" s="10" t="s">
        <v>2680</v>
      </c>
      <c r="F2406" s="2">
        <v>1.0</v>
      </c>
      <c r="G2406" s="9"/>
    </row>
    <row r="2407">
      <c r="A2407" s="1" t="s">
        <v>3833</v>
      </c>
      <c r="B2407" s="7" t="str">
        <f>IFERROR(__xludf.DUMMYFUNCTION("IF(C2407=4,GOOGLETRANSLATE(A2407, ""en"",""fil""), """")"),"")</f>
        <v/>
      </c>
      <c r="C2407" s="2">
        <v>1.0</v>
      </c>
      <c r="D2407" s="10" t="s">
        <v>2680</v>
      </c>
      <c r="F2407" s="2">
        <v>1.0</v>
      </c>
      <c r="G2407" s="9"/>
    </row>
    <row r="2408">
      <c r="A2408" s="1" t="s">
        <v>3834</v>
      </c>
      <c r="B2408" s="7" t="str">
        <f>IFERROR(__xludf.DUMMYFUNCTION("IF(C2408=4,GOOGLETRANSLATE(A2408, ""en"",""fil""), """")"),"")</f>
        <v/>
      </c>
      <c r="C2408" s="2">
        <v>1.0</v>
      </c>
      <c r="D2408" s="10" t="s">
        <v>2680</v>
      </c>
      <c r="F2408" s="2">
        <v>1.0</v>
      </c>
      <c r="G2408" s="9"/>
    </row>
    <row r="2409">
      <c r="A2409" s="1" t="s">
        <v>3835</v>
      </c>
      <c r="B2409" s="7" t="str">
        <f>IFERROR(__xludf.DUMMYFUNCTION("IF(C2409=4,GOOGLETRANSLATE(A2409, ""en"",""fil""), """")"),"")</f>
        <v/>
      </c>
      <c r="C2409" s="2">
        <v>1.0</v>
      </c>
      <c r="D2409" s="10" t="s">
        <v>2680</v>
      </c>
      <c r="F2409" s="2">
        <v>1.0</v>
      </c>
      <c r="G2409" s="9"/>
    </row>
    <row r="2410">
      <c r="A2410" s="1" t="s">
        <v>3836</v>
      </c>
      <c r="B2410" s="7" t="str">
        <f>IFERROR(__xludf.DUMMYFUNCTION("IF(C2410=4,GOOGLETRANSLATE(A2410, ""en"",""fil""), """")"),"")</f>
        <v/>
      </c>
      <c r="C2410" s="2">
        <v>1.0</v>
      </c>
      <c r="D2410" s="10" t="s">
        <v>2680</v>
      </c>
      <c r="F2410" s="2">
        <v>1.0</v>
      </c>
      <c r="G2410" s="9"/>
    </row>
    <row r="2411">
      <c r="A2411" s="1" t="s">
        <v>3837</v>
      </c>
      <c r="B2411" s="7" t="str">
        <f>IFERROR(__xludf.DUMMYFUNCTION("IF(C2411=4,GOOGLETRANSLATE(A2411, ""en"",""fil""), """")"),"")</f>
        <v/>
      </c>
      <c r="C2411" s="2">
        <v>1.0</v>
      </c>
      <c r="D2411" s="10" t="s">
        <v>2680</v>
      </c>
      <c r="F2411" s="2">
        <v>1.0</v>
      </c>
      <c r="G2411" s="9"/>
    </row>
    <row r="2412">
      <c r="A2412" s="1" t="s">
        <v>3838</v>
      </c>
      <c r="B2412" s="7" t="str">
        <f>IFERROR(__xludf.DUMMYFUNCTION("IF(C2412=4,GOOGLETRANSLATE(A2412, ""en"",""fil""), """")"),"")</f>
        <v/>
      </c>
      <c r="C2412" s="2">
        <v>1.0</v>
      </c>
      <c r="D2412" s="10" t="s">
        <v>2680</v>
      </c>
      <c r="F2412" s="2">
        <v>1.0</v>
      </c>
      <c r="G2412" s="9"/>
    </row>
    <row r="2413">
      <c r="A2413" s="1" t="s">
        <v>3839</v>
      </c>
      <c r="B2413" s="7" t="str">
        <f>IFERROR(__xludf.DUMMYFUNCTION("IF(C2413=4,GOOGLETRANSLATE(A2413, ""en"",""fil""), """")"),"")</f>
        <v/>
      </c>
      <c r="C2413" s="2">
        <v>1.0</v>
      </c>
      <c r="D2413" s="10" t="s">
        <v>2680</v>
      </c>
      <c r="F2413" s="2">
        <v>1.0</v>
      </c>
      <c r="G2413" s="9"/>
    </row>
    <row r="2414">
      <c r="A2414" s="1" t="s">
        <v>3840</v>
      </c>
      <c r="B2414" s="7" t="str">
        <f>IFERROR(__xludf.DUMMYFUNCTION("IF(C2414=4,GOOGLETRANSLATE(A2414, ""en"",""fil""), """")"),"")</f>
        <v/>
      </c>
      <c r="C2414" s="2">
        <v>1.0</v>
      </c>
      <c r="D2414" s="10" t="s">
        <v>2680</v>
      </c>
      <c r="F2414" s="2">
        <v>1.0</v>
      </c>
      <c r="G2414" s="9"/>
    </row>
    <row r="2415">
      <c r="A2415" s="1" t="s">
        <v>3841</v>
      </c>
      <c r="B2415" s="7" t="str">
        <f>IFERROR(__xludf.DUMMYFUNCTION("IF(C2415=4,GOOGLETRANSLATE(A2415, ""en"",""fil""), """")"),"")</f>
        <v/>
      </c>
      <c r="C2415" s="2">
        <v>1.0</v>
      </c>
      <c r="D2415" s="10" t="s">
        <v>2680</v>
      </c>
      <c r="F2415" s="2">
        <v>1.0</v>
      </c>
      <c r="G2415" s="9"/>
    </row>
    <row r="2416">
      <c r="A2416" s="1" t="s">
        <v>3842</v>
      </c>
      <c r="B2416" s="7" t="str">
        <f>IFERROR(__xludf.DUMMYFUNCTION("IF(C2416=4,GOOGLETRANSLATE(A2416, ""en"",""fil""), """")"),"")</f>
        <v/>
      </c>
      <c r="C2416" s="2">
        <v>1.0</v>
      </c>
      <c r="D2416" s="10" t="s">
        <v>2680</v>
      </c>
      <c r="G2416" s="9"/>
    </row>
    <row r="2417">
      <c r="A2417" s="1" t="s">
        <v>3843</v>
      </c>
      <c r="B2417" s="7" t="str">
        <f>IFERROR(__xludf.DUMMYFUNCTION("IF(C2417=4,GOOGLETRANSLATE(A2417, ""en"",""fil""), """")"),"")</f>
        <v/>
      </c>
      <c r="C2417" s="2">
        <v>1.0</v>
      </c>
      <c r="D2417" s="10" t="s">
        <v>2680</v>
      </c>
      <c r="F2417" s="2">
        <v>1.0</v>
      </c>
      <c r="G2417" s="9"/>
    </row>
    <row r="2418">
      <c r="A2418" s="1" t="s">
        <v>3844</v>
      </c>
      <c r="B2418" s="7" t="str">
        <f>IFERROR(__xludf.DUMMYFUNCTION("IF(C2418=4,GOOGLETRANSLATE(A2418, ""en"",""fil""), """")"),"")</f>
        <v/>
      </c>
      <c r="C2418" s="2">
        <v>1.0</v>
      </c>
      <c r="D2418" s="10" t="s">
        <v>2680</v>
      </c>
      <c r="F2418" s="2">
        <v>1.0</v>
      </c>
      <c r="G2418" s="9"/>
    </row>
    <row r="2419">
      <c r="A2419" s="1" t="s">
        <v>3845</v>
      </c>
      <c r="B2419" s="7" t="str">
        <f>IFERROR(__xludf.DUMMYFUNCTION("IF(C2419=4,GOOGLETRANSLATE(A2419, ""en"",""fil""), """")"),"")</f>
        <v/>
      </c>
      <c r="C2419" s="2">
        <v>1.0</v>
      </c>
      <c r="D2419" s="10" t="s">
        <v>2680</v>
      </c>
      <c r="F2419" s="2">
        <v>1.0</v>
      </c>
      <c r="G2419" s="9"/>
    </row>
    <row r="2420">
      <c r="A2420" s="1" t="s">
        <v>3846</v>
      </c>
      <c r="B2420" s="7" t="str">
        <f>IFERROR(__xludf.DUMMYFUNCTION("IF(C2420=4,GOOGLETRANSLATE(A2420, ""en"",""fil""), """")"),"")</f>
        <v/>
      </c>
      <c r="C2420" s="2">
        <v>1.0</v>
      </c>
      <c r="D2420" s="10" t="s">
        <v>2680</v>
      </c>
      <c r="F2420" s="2">
        <v>1.0</v>
      </c>
      <c r="G2420" s="9"/>
    </row>
    <row r="2421">
      <c r="A2421" s="1" t="s">
        <v>3847</v>
      </c>
      <c r="B2421" s="7" t="str">
        <f>IFERROR(__xludf.DUMMYFUNCTION("IF(C2421=4,GOOGLETRANSLATE(A2421, ""en"",""fil""), """")"),"")</f>
        <v/>
      </c>
      <c r="C2421" s="2">
        <v>1.0</v>
      </c>
      <c r="D2421" s="10" t="s">
        <v>2680</v>
      </c>
      <c r="F2421" s="2">
        <v>1.0</v>
      </c>
      <c r="G2421" s="9"/>
    </row>
    <row r="2422">
      <c r="A2422" s="1" t="s">
        <v>3848</v>
      </c>
      <c r="B2422" s="7" t="str">
        <f>IFERROR(__xludf.DUMMYFUNCTION("IF(C2422=4,GOOGLETRANSLATE(A2422, ""en"",""fil""), """")"),"")</f>
        <v/>
      </c>
      <c r="C2422" s="2">
        <v>1.0</v>
      </c>
      <c r="D2422" s="10" t="s">
        <v>2680</v>
      </c>
      <c r="F2422" s="2">
        <v>1.0</v>
      </c>
      <c r="G2422" s="9"/>
    </row>
    <row r="2423">
      <c r="A2423" s="1" t="s">
        <v>3849</v>
      </c>
      <c r="B2423" s="7" t="str">
        <f>IFERROR(__xludf.DUMMYFUNCTION("IF(C2423=4,GOOGLETRANSLATE(A2423, ""en"",""fil""), """")"),"")</f>
        <v/>
      </c>
      <c r="C2423" s="2">
        <v>1.0</v>
      </c>
      <c r="D2423" s="10" t="s">
        <v>2680</v>
      </c>
      <c r="F2423" s="2">
        <v>1.0</v>
      </c>
      <c r="G2423" s="9"/>
    </row>
    <row r="2424">
      <c r="A2424" s="1" t="s">
        <v>3850</v>
      </c>
      <c r="B2424" s="7" t="str">
        <f>IFERROR(__xludf.DUMMYFUNCTION("IF(C2424=4,GOOGLETRANSLATE(A2424, ""en"",""fil""), """")"),"")</f>
        <v/>
      </c>
      <c r="C2424" s="2">
        <v>1.0</v>
      </c>
      <c r="D2424" s="10" t="s">
        <v>2680</v>
      </c>
      <c r="F2424" s="2">
        <v>1.0</v>
      </c>
      <c r="G2424" s="9"/>
    </row>
    <row r="2425">
      <c r="A2425" s="1" t="s">
        <v>3851</v>
      </c>
      <c r="B2425" s="7" t="str">
        <f>IFERROR(__xludf.DUMMYFUNCTION("IF(C2425=4,GOOGLETRANSLATE(A2425, ""en"",""fil""), """")"),"")</f>
        <v/>
      </c>
      <c r="C2425" s="2">
        <v>1.0</v>
      </c>
      <c r="D2425" s="10" t="s">
        <v>2680</v>
      </c>
      <c r="F2425" s="2">
        <v>1.0</v>
      </c>
      <c r="G2425" s="9"/>
    </row>
    <row r="2426">
      <c r="A2426" s="1" t="s">
        <v>3852</v>
      </c>
      <c r="B2426" s="7" t="str">
        <f>IFERROR(__xludf.DUMMYFUNCTION("IF(C2426=4,GOOGLETRANSLATE(A2426, ""en"",""fil""), """")"),"")</f>
        <v/>
      </c>
      <c r="C2426" s="2">
        <v>1.0</v>
      </c>
      <c r="D2426" s="10" t="s">
        <v>2680</v>
      </c>
      <c r="F2426" s="2">
        <v>1.0</v>
      </c>
      <c r="G2426" s="9"/>
    </row>
    <row r="2427">
      <c r="A2427" s="1" t="s">
        <v>3853</v>
      </c>
      <c r="B2427" s="7" t="str">
        <f>IFERROR(__xludf.DUMMYFUNCTION("IF(C2427=4,GOOGLETRANSLATE(A2427, ""en"",""fil""), """")"),"")</f>
        <v/>
      </c>
      <c r="C2427" s="2">
        <v>1.0</v>
      </c>
      <c r="D2427" s="10" t="s">
        <v>2680</v>
      </c>
      <c r="F2427" s="2">
        <v>1.0</v>
      </c>
      <c r="G2427" s="9"/>
    </row>
    <row r="2428">
      <c r="A2428" s="1" t="s">
        <v>3854</v>
      </c>
      <c r="B2428" s="7" t="str">
        <f>IFERROR(__xludf.DUMMYFUNCTION("IF(C2428=4,GOOGLETRANSLATE(A2428, ""en"",""fil""), """")"),"")</f>
        <v/>
      </c>
      <c r="C2428" s="2">
        <v>1.0</v>
      </c>
      <c r="D2428" s="10" t="s">
        <v>2680</v>
      </c>
      <c r="F2428" s="2">
        <v>1.0</v>
      </c>
      <c r="G2428" s="9"/>
    </row>
    <row r="2429">
      <c r="A2429" s="1" t="s">
        <v>3855</v>
      </c>
      <c r="B2429" s="7" t="str">
        <f>IFERROR(__xludf.DUMMYFUNCTION("IF(C2429=4,GOOGLETRANSLATE(A2429, ""en"",""fil""), """")"),"")</f>
        <v/>
      </c>
      <c r="C2429" s="2">
        <v>1.0</v>
      </c>
      <c r="D2429" s="10" t="s">
        <v>2680</v>
      </c>
      <c r="F2429" s="2">
        <v>1.0</v>
      </c>
      <c r="G2429" s="9"/>
    </row>
    <row r="2430">
      <c r="A2430" s="1" t="s">
        <v>3856</v>
      </c>
      <c r="B2430" s="7" t="str">
        <f>IFERROR(__xludf.DUMMYFUNCTION("IF(C2430=4,GOOGLETRANSLATE(A2430, ""en"",""fil""), """")"),"")</f>
        <v/>
      </c>
      <c r="C2430" s="2">
        <v>1.0</v>
      </c>
      <c r="D2430" s="10" t="s">
        <v>2680</v>
      </c>
      <c r="F2430" s="2">
        <v>1.0</v>
      </c>
      <c r="G2430" s="9"/>
    </row>
    <row r="2431">
      <c r="A2431" s="1" t="s">
        <v>3857</v>
      </c>
      <c r="B2431" s="7" t="str">
        <f>IFERROR(__xludf.DUMMYFUNCTION("IF(C2431=4,GOOGLETRANSLATE(A2431, ""en"",""fil""), """")"),"")</f>
        <v/>
      </c>
      <c r="C2431" s="2">
        <v>1.0</v>
      </c>
      <c r="D2431" s="10" t="s">
        <v>2680</v>
      </c>
      <c r="F2431" s="2">
        <v>1.0</v>
      </c>
      <c r="G2431" s="9"/>
    </row>
    <row r="2432">
      <c r="A2432" s="1" t="s">
        <v>3858</v>
      </c>
      <c r="B2432" s="7" t="str">
        <f>IFERROR(__xludf.DUMMYFUNCTION("IF(C2432=4,GOOGLETRANSLATE(A2432, ""en"",""fil""), """")"),"")</f>
        <v/>
      </c>
      <c r="C2432" s="2">
        <v>1.0</v>
      </c>
      <c r="D2432" s="10" t="s">
        <v>2680</v>
      </c>
      <c r="F2432" s="2">
        <v>1.0</v>
      </c>
      <c r="G2432" s="9"/>
    </row>
    <row r="2433">
      <c r="A2433" s="1" t="s">
        <v>3859</v>
      </c>
      <c r="B2433" s="7" t="str">
        <f>IFERROR(__xludf.DUMMYFUNCTION("IF(C2433=4,GOOGLETRANSLATE(A2433, ""en"",""fil""), """")"),"")</f>
        <v/>
      </c>
      <c r="C2433" s="2">
        <v>1.0</v>
      </c>
      <c r="D2433" s="10" t="s">
        <v>2680</v>
      </c>
      <c r="F2433" s="2">
        <v>1.0</v>
      </c>
      <c r="G2433" s="9"/>
    </row>
    <row r="2434">
      <c r="A2434" s="1" t="s">
        <v>3860</v>
      </c>
      <c r="B2434" s="1" t="s">
        <v>3860</v>
      </c>
      <c r="C2434" s="2">
        <v>1.0</v>
      </c>
      <c r="D2434" s="10" t="s">
        <v>2680</v>
      </c>
      <c r="F2434" s="2">
        <v>1.0</v>
      </c>
      <c r="G2434" s="9"/>
    </row>
    <row r="2435">
      <c r="A2435" s="1" t="s">
        <v>3861</v>
      </c>
      <c r="B2435" s="7" t="str">
        <f>IFERROR(__xludf.DUMMYFUNCTION("IF(C2435=4,GOOGLETRANSLATE(A2435, ""en"",""fil""), """")"),"")</f>
        <v/>
      </c>
      <c r="C2435" s="2">
        <v>1.0</v>
      </c>
      <c r="D2435" s="10" t="s">
        <v>2680</v>
      </c>
      <c r="F2435" s="2">
        <v>1.0</v>
      </c>
      <c r="G2435" s="9"/>
    </row>
    <row r="2436">
      <c r="A2436" s="1" t="s">
        <v>3862</v>
      </c>
      <c r="B2436" s="7" t="str">
        <f>IFERROR(__xludf.DUMMYFUNCTION("IF(C2436=4,GOOGLETRANSLATE(A2436, ""en"",""fil""), """")"),"")</f>
        <v/>
      </c>
      <c r="C2436" s="2">
        <v>1.0</v>
      </c>
      <c r="D2436" s="10" t="s">
        <v>2680</v>
      </c>
      <c r="F2436" s="2">
        <v>1.0</v>
      </c>
      <c r="G2436" s="9"/>
    </row>
    <row r="2437">
      <c r="A2437" s="1" t="s">
        <v>3863</v>
      </c>
      <c r="B2437" s="7" t="str">
        <f>IFERROR(__xludf.DUMMYFUNCTION("IF(C2437=4,GOOGLETRANSLATE(A2437, ""en"",""fil""), """")"),"")</f>
        <v/>
      </c>
      <c r="C2437" s="2">
        <v>1.0</v>
      </c>
      <c r="D2437" s="10" t="s">
        <v>2680</v>
      </c>
      <c r="F2437" s="2">
        <v>1.0</v>
      </c>
      <c r="G2437" s="9"/>
    </row>
    <row r="2438">
      <c r="A2438" s="1" t="s">
        <v>3864</v>
      </c>
      <c r="B2438" s="7" t="str">
        <f>IFERROR(__xludf.DUMMYFUNCTION("IF(C2438=4,GOOGLETRANSLATE(A2438, ""en"",""fil""), """")"),"")</f>
        <v/>
      </c>
      <c r="C2438" s="2">
        <v>1.0</v>
      </c>
      <c r="D2438" s="10" t="s">
        <v>2680</v>
      </c>
      <c r="F2438" s="2">
        <v>1.0</v>
      </c>
      <c r="G2438" s="9"/>
    </row>
    <row r="2439">
      <c r="A2439" s="1" t="s">
        <v>3865</v>
      </c>
      <c r="B2439" s="7" t="str">
        <f>IFERROR(__xludf.DUMMYFUNCTION("IF(C2439=4,GOOGLETRANSLATE(A2439, ""en"",""fil""), """")"),"")</f>
        <v/>
      </c>
      <c r="C2439" s="2">
        <v>1.0</v>
      </c>
      <c r="D2439" s="10" t="s">
        <v>2680</v>
      </c>
      <c r="F2439" s="2">
        <v>1.0</v>
      </c>
      <c r="G2439" s="9"/>
    </row>
    <row r="2440">
      <c r="A2440" s="1" t="s">
        <v>3866</v>
      </c>
      <c r="B2440" s="7" t="str">
        <f>IFERROR(__xludf.DUMMYFUNCTION("IF(C2440=4,GOOGLETRANSLATE(A2440, ""en"",""fil""), """")"),"")</f>
        <v/>
      </c>
      <c r="C2440" s="2">
        <v>1.0</v>
      </c>
      <c r="D2440" s="10" t="s">
        <v>2680</v>
      </c>
      <c r="F2440" s="2">
        <v>1.0</v>
      </c>
      <c r="G2440" s="9"/>
    </row>
    <row r="2441">
      <c r="A2441" s="1" t="s">
        <v>3867</v>
      </c>
      <c r="B2441" s="7" t="str">
        <f>IFERROR(__xludf.DUMMYFUNCTION("IF(C2441=4,GOOGLETRANSLATE(A2441, ""en"",""fil""), """")"),"")</f>
        <v/>
      </c>
      <c r="C2441" s="2">
        <v>1.0</v>
      </c>
      <c r="D2441" s="10" t="s">
        <v>2680</v>
      </c>
      <c r="F2441" s="2">
        <v>1.0</v>
      </c>
      <c r="G2441" s="9"/>
    </row>
    <row r="2442">
      <c r="A2442" s="1" t="s">
        <v>3868</v>
      </c>
      <c r="B2442" s="7" t="str">
        <f>IFERROR(__xludf.DUMMYFUNCTION("IF(C2442=4,GOOGLETRANSLATE(A2442, ""en"",""fil""), """")"),"")</f>
        <v/>
      </c>
      <c r="C2442" s="2">
        <v>1.0</v>
      </c>
      <c r="D2442" s="10" t="s">
        <v>2680</v>
      </c>
      <c r="F2442" s="2">
        <v>1.0</v>
      </c>
      <c r="G2442" s="9"/>
    </row>
    <row r="2443">
      <c r="A2443" s="1" t="s">
        <v>3869</v>
      </c>
      <c r="B2443" s="7" t="str">
        <f>IFERROR(__xludf.DUMMYFUNCTION("IF(C2443=4,GOOGLETRANSLATE(A2443, ""en"",""fil""), """")"),"")</f>
        <v/>
      </c>
      <c r="C2443" s="2">
        <v>1.0</v>
      </c>
      <c r="D2443" s="10" t="s">
        <v>2680</v>
      </c>
      <c r="F2443" s="2">
        <v>1.0</v>
      </c>
      <c r="G2443" s="9"/>
    </row>
    <row r="2444">
      <c r="A2444" s="1" t="s">
        <v>3870</v>
      </c>
      <c r="B2444" s="7" t="str">
        <f>IFERROR(__xludf.DUMMYFUNCTION("IF(C2444=4,GOOGLETRANSLATE(A2444, ""en"",""fil""), """")"),"")</f>
        <v/>
      </c>
      <c r="C2444" s="2">
        <v>1.0</v>
      </c>
      <c r="D2444" s="10" t="s">
        <v>2680</v>
      </c>
      <c r="F2444" s="2">
        <v>1.0</v>
      </c>
      <c r="G2444" s="9"/>
    </row>
    <row r="2445">
      <c r="A2445" s="1" t="s">
        <v>3871</v>
      </c>
      <c r="B2445" s="7" t="str">
        <f>IFERROR(__xludf.DUMMYFUNCTION("IF(C2445=4,GOOGLETRANSLATE(A2445, ""en"",""fil""), """")"),"")</f>
        <v/>
      </c>
      <c r="C2445" s="2">
        <v>1.0</v>
      </c>
      <c r="D2445" s="10" t="s">
        <v>2680</v>
      </c>
      <c r="F2445" s="2">
        <v>1.0</v>
      </c>
      <c r="G2445" s="9"/>
    </row>
    <row r="2446">
      <c r="A2446" s="1" t="s">
        <v>3872</v>
      </c>
      <c r="B2446" s="7" t="str">
        <f>IFERROR(__xludf.DUMMYFUNCTION("IF(C2446=4,GOOGLETRANSLATE(A2446, ""en"",""fil""), """")"),"")</f>
        <v/>
      </c>
      <c r="C2446" s="2">
        <v>1.0</v>
      </c>
      <c r="D2446" s="10" t="s">
        <v>2680</v>
      </c>
      <c r="F2446" s="2">
        <v>1.0</v>
      </c>
      <c r="G2446" s="9"/>
    </row>
    <row r="2447">
      <c r="A2447" s="1" t="s">
        <v>3873</v>
      </c>
      <c r="B2447" s="7" t="str">
        <f>IFERROR(__xludf.DUMMYFUNCTION("IF(C2447=4,GOOGLETRANSLATE(A2447, ""en"",""fil""), """")"),"")</f>
        <v/>
      </c>
      <c r="C2447" s="2">
        <v>1.0</v>
      </c>
      <c r="D2447" s="10" t="s">
        <v>2680</v>
      </c>
      <c r="F2447" s="2">
        <v>0.0</v>
      </c>
      <c r="G2447" s="9"/>
    </row>
    <row r="2448">
      <c r="A2448" s="1" t="s">
        <v>3874</v>
      </c>
      <c r="B2448" s="7" t="str">
        <f>IFERROR(__xludf.DUMMYFUNCTION("IF(C2448=4,GOOGLETRANSLATE(A2448, ""en"",""fil""), """")"),"")</f>
        <v/>
      </c>
      <c r="C2448" s="2">
        <v>1.0</v>
      </c>
      <c r="D2448" s="10" t="s">
        <v>2680</v>
      </c>
      <c r="F2448" s="2">
        <v>1.0</v>
      </c>
      <c r="G2448" s="9"/>
    </row>
    <row r="2449">
      <c r="A2449" s="1" t="s">
        <v>3875</v>
      </c>
      <c r="B2449" s="7" t="str">
        <f>IFERROR(__xludf.DUMMYFUNCTION("IF(C2449=4,GOOGLETRANSLATE(A2449, ""en"",""fil""), """")"),"")</f>
        <v/>
      </c>
      <c r="C2449" s="2">
        <v>1.0</v>
      </c>
      <c r="D2449" s="10" t="s">
        <v>2680</v>
      </c>
      <c r="F2449" s="2">
        <v>1.0</v>
      </c>
      <c r="G2449" s="9"/>
    </row>
    <row r="2450">
      <c r="A2450" s="1" t="s">
        <v>3876</v>
      </c>
      <c r="B2450" s="7" t="str">
        <f>IFERROR(__xludf.DUMMYFUNCTION("IF(C2450=4,GOOGLETRANSLATE(A2450, ""en"",""fil""), """")"),"")</f>
        <v/>
      </c>
      <c r="C2450" s="2">
        <v>1.0</v>
      </c>
      <c r="D2450" s="10" t="s">
        <v>2680</v>
      </c>
      <c r="F2450" s="2">
        <v>1.0</v>
      </c>
      <c r="G2450" s="9"/>
    </row>
    <row r="2451">
      <c r="A2451" s="1" t="s">
        <v>3877</v>
      </c>
      <c r="B2451" s="7" t="str">
        <f>IFERROR(__xludf.DUMMYFUNCTION("IF(C2451=4,GOOGLETRANSLATE(A2451, ""en"",""fil""), """")"),"")</f>
        <v/>
      </c>
      <c r="C2451" s="2">
        <v>1.0</v>
      </c>
      <c r="D2451" s="10" t="s">
        <v>2680</v>
      </c>
      <c r="F2451" s="2">
        <v>1.0</v>
      </c>
      <c r="G2451" s="9"/>
    </row>
    <row r="2452">
      <c r="A2452" s="1" t="s">
        <v>3878</v>
      </c>
      <c r="B2452" s="7" t="str">
        <f>IFERROR(__xludf.DUMMYFUNCTION("IF(C2452=4,GOOGLETRANSLATE(A2452, ""en"",""fil""), """")"),"")</f>
        <v/>
      </c>
      <c r="C2452" s="2">
        <v>1.0</v>
      </c>
      <c r="D2452" s="10" t="s">
        <v>2680</v>
      </c>
      <c r="G2452" s="9"/>
    </row>
    <row r="2453">
      <c r="A2453" s="1" t="s">
        <v>3879</v>
      </c>
      <c r="B2453" s="7" t="str">
        <f>IFERROR(__xludf.DUMMYFUNCTION("IF(C2453=4,GOOGLETRANSLATE(A2453, ""en"",""fil""), """")"),"")</f>
        <v/>
      </c>
      <c r="C2453" s="2">
        <v>1.0</v>
      </c>
      <c r="D2453" s="10" t="s">
        <v>2680</v>
      </c>
      <c r="F2453" s="2">
        <v>1.0</v>
      </c>
      <c r="G2453" s="9"/>
    </row>
    <row r="2454">
      <c r="A2454" s="1" t="s">
        <v>3880</v>
      </c>
      <c r="B2454" s="7" t="str">
        <f>IFERROR(__xludf.DUMMYFUNCTION("IF(C2454=4,GOOGLETRANSLATE(A2454, ""en"",""fil""), """")"),"")</f>
        <v/>
      </c>
      <c r="C2454" s="2">
        <v>1.0</v>
      </c>
      <c r="D2454" s="10" t="s">
        <v>2680</v>
      </c>
      <c r="F2454" s="2">
        <v>1.0</v>
      </c>
      <c r="G2454" s="9"/>
    </row>
    <row r="2455">
      <c r="A2455" s="1" t="s">
        <v>3881</v>
      </c>
      <c r="B2455" s="7" t="str">
        <f>IFERROR(__xludf.DUMMYFUNCTION("IF(C2455=4,GOOGLETRANSLATE(A2455, ""en"",""fil""), """")"),"")</f>
        <v/>
      </c>
      <c r="C2455" s="2">
        <v>1.0</v>
      </c>
      <c r="D2455" s="10" t="s">
        <v>2680</v>
      </c>
      <c r="F2455" s="2">
        <v>0.0</v>
      </c>
      <c r="G2455" s="9"/>
    </row>
    <row r="2456">
      <c r="A2456" s="1" t="s">
        <v>3882</v>
      </c>
      <c r="B2456" s="7" t="str">
        <f>IFERROR(__xludf.DUMMYFUNCTION("IF(C2456=4,GOOGLETRANSLATE(A2456, ""en"",""fil""), """")"),"")</f>
        <v/>
      </c>
      <c r="C2456" s="2">
        <v>1.0</v>
      </c>
      <c r="D2456" s="10" t="s">
        <v>2680</v>
      </c>
      <c r="F2456" s="2">
        <v>1.0</v>
      </c>
      <c r="G2456" s="9"/>
    </row>
    <row r="2457">
      <c r="A2457" s="1" t="s">
        <v>3883</v>
      </c>
      <c r="B2457" s="7" t="str">
        <f>IFERROR(__xludf.DUMMYFUNCTION("IF(C2457=4,GOOGLETRANSLATE(A2457, ""en"",""fil""), """")"),"")</f>
        <v/>
      </c>
      <c r="C2457" s="2">
        <v>1.0</v>
      </c>
      <c r="D2457" s="10" t="s">
        <v>2680</v>
      </c>
      <c r="F2457" s="2">
        <v>1.0</v>
      </c>
      <c r="G2457" s="9"/>
    </row>
    <row r="2458">
      <c r="A2458" s="1" t="s">
        <v>3884</v>
      </c>
      <c r="B2458" s="7" t="str">
        <f>IFERROR(__xludf.DUMMYFUNCTION("IF(C2458=4,GOOGLETRANSLATE(A2458, ""en"",""fil""), """")"),"")</f>
        <v/>
      </c>
      <c r="C2458" s="2">
        <v>1.0</v>
      </c>
      <c r="D2458" s="10" t="s">
        <v>2680</v>
      </c>
      <c r="F2458" s="2">
        <v>1.0</v>
      </c>
      <c r="G2458" s="9"/>
    </row>
    <row r="2459">
      <c r="A2459" s="1" t="s">
        <v>3885</v>
      </c>
      <c r="B2459" s="7" t="str">
        <f>IFERROR(__xludf.DUMMYFUNCTION("IF(C2459=4,GOOGLETRANSLATE(A2459, ""en"",""fil""), """")"),"")</f>
        <v/>
      </c>
      <c r="C2459" s="2">
        <v>1.0</v>
      </c>
      <c r="D2459" s="10" t="s">
        <v>2680</v>
      </c>
      <c r="F2459" s="2">
        <v>1.0</v>
      </c>
      <c r="G2459" s="9"/>
    </row>
    <row r="2460">
      <c r="A2460" s="1" t="s">
        <v>3886</v>
      </c>
      <c r="B2460" s="7" t="str">
        <f>IFERROR(__xludf.DUMMYFUNCTION("IF(C2460=4,GOOGLETRANSLATE(A2460, ""en"",""fil""), """")"),"")</f>
        <v/>
      </c>
      <c r="C2460" s="2">
        <v>1.0</v>
      </c>
      <c r="D2460" s="10" t="s">
        <v>2680</v>
      </c>
      <c r="G2460" s="9"/>
    </row>
    <row r="2461">
      <c r="A2461" s="1" t="s">
        <v>3887</v>
      </c>
      <c r="B2461" s="7" t="str">
        <f>IFERROR(__xludf.DUMMYFUNCTION("IF(C2461=4,GOOGLETRANSLATE(A2461, ""en"",""fil""), """")"),"")</f>
        <v/>
      </c>
      <c r="C2461" s="2">
        <v>1.0</v>
      </c>
      <c r="D2461" s="10" t="s">
        <v>2680</v>
      </c>
      <c r="F2461" s="2">
        <v>1.0</v>
      </c>
      <c r="G2461" s="9"/>
    </row>
    <row r="2462">
      <c r="A2462" s="1" t="s">
        <v>3888</v>
      </c>
      <c r="B2462" s="7" t="str">
        <f>IFERROR(__xludf.DUMMYFUNCTION("IF(C2462=4,GOOGLETRANSLATE(A2462, ""en"",""fil""), """")"),"")</f>
        <v/>
      </c>
      <c r="C2462" s="2">
        <v>1.0</v>
      </c>
      <c r="D2462" s="10" t="s">
        <v>2680</v>
      </c>
      <c r="F2462" s="2">
        <v>1.0</v>
      </c>
      <c r="G2462" s="9"/>
    </row>
    <row r="2463">
      <c r="A2463" s="1" t="s">
        <v>3889</v>
      </c>
      <c r="B2463" s="7" t="str">
        <f>IFERROR(__xludf.DUMMYFUNCTION("IF(C2463=4,GOOGLETRANSLATE(A2463, ""en"",""fil""), """")"),"")</f>
        <v/>
      </c>
      <c r="C2463" s="2">
        <v>1.0</v>
      </c>
      <c r="D2463" s="10" t="s">
        <v>2680</v>
      </c>
      <c r="F2463" s="2">
        <v>1.0</v>
      </c>
      <c r="G2463" s="9"/>
    </row>
    <row r="2464">
      <c r="A2464" s="1" t="s">
        <v>3890</v>
      </c>
      <c r="B2464" s="7" t="str">
        <f>IFERROR(__xludf.DUMMYFUNCTION("IF(C2464=4,GOOGLETRANSLATE(A2464, ""en"",""fil""), """")"),"")</f>
        <v/>
      </c>
      <c r="C2464" s="2">
        <v>1.0</v>
      </c>
      <c r="D2464" s="10" t="s">
        <v>2680</v>
      </c>
      <c r="F2464" s="2">
        <v>1.0</v>
      </c>
      <c r="G2464" s="9"/>
    </row>
    <row r="2465">
      <c r="A2465" s="1" t="s">
        <v>3891</v>
      </c>
      <c r="B2465" s="7" t="str">
        <f>IFERROR(__xludf.DUMMYFUNCTION("IF(C2465=4,GOOGLETRANSLATE(A2465, ""en"",""fil""), """")"),"")</f>
        <v/>
      </c>
      <c r="C2465" s="2">
        <v>1.0</v>
      </c>
      <c r="D2465" s="10" t="s">
        <v>2680</v>
      </c>
      <c r="F2465" s="2">
        <v>1.0</v>
      </c>
      <c r="G2465" s="9"/>
    </row>
    <row r="2466">
      <c r="A2466" s="1" t="s">
        <v>3892</v>
      </c>
      <c r="B2466" s="7" t="str">
        <f>IFERROR(__xludf.DUMMYFUNCTION("IF(C2466=4,GOOGLETRANSLATE(A2466, ""en"",""fil""), """")"),"")</f>
        <v/>
      </c>
      <c r="C2466" s="2">
        <v>1.0</v>
      </c>
      <c r="D2466" s="10" t="s">
        <v>2680</v>
      </c>
      <c r="F2466" s="2">
        <v>1.0</v>
      </c>
      <c r="G2466" s="9"/>
    </row>
    <row r="2467">
      <c r="A2467" s="1" t="s">
        <v>3893</v>
      </c>
      <c r="B2467" s="7" t="str">
        <f>IFERROR(__xludf.DUMMYFUNCTION("IF(C2467=4,GOOGLETRANSLATE(A2467, ""en"",""fil""), """")"),"")</f>
        <v/>
      </c>
      <c r="C2467" s="2">
        <v>1.0</v>
      </c>
      <c r="D2467" s="10" t="s">
        <v>2680</v>
      </c>
      <c r="F2467" s="2">
        <v>1.0</v>
      </c>
      <c r="G2467" s="9"/>
    </row>
    <row r="2468">
      <c r="A2468" s="1" t="s">
        <v>3894</v>
      </c>
      <c r="B2468" s="7" t="str">
        <f>IFERROR(__xludf.DUMMYFUNCTION("IF(C2468=4,GOOGLETRANSLATE(A2468, ""en"",""fil""), """")"),"")</f>
        <v/>
      </c>
      <c r="C2468" s="2">
        <v>1.0</v>
      </c>
      <c r="D2468" s="10" t="s">
        <v>2680</v>
      </c>
      <c r="F2468" s="2">
        <v>1.0</v>
      </c>
      <c r="G2468" s="9"/>
    </row>
    <row r="2469">
      <c r="A2469" s="1" t="s">
        <v>3895</v>
      </c>
      <c r="B2469" s="7" t="str">
        <f>IFERROR(__xludf.DUMMYFUNCTION("IF(C2469=4,GOOGLETRANSLATE(A2469, ""en"",""fil""), """")"),"")</f>
        <v/>
      </c>
      <c r="C2469" s="2">
        <v>1.0</v>
      </c>
      <c r="D2469" s="10" t="s">
        <v>2680</v>
      </c>
      <c r="F2469" s="2">
        <v>1.0</v>
      </c>
      <c r="G2469" s="9"/>
    </row>
    <row r="2470">
      <c r="A2470" s="1" t="s">
        <v>3896</v>
      </c>
      <c r="B2470" s="7" t="str">
        <f>IFERROR(__xludf.DUMMYFUNCTION("IF(C2470=4,GOOGLETRANSLATE(A2470, ""en"",""fil""), """")"),"")</f>
        <v/>
      </c>
      <c r="C2470" s="2">
        <v>1.0</v>
      </c>
      <c r="D2470" s="10" t="s">
        <v>2680</v>
      </c>
      <c r="F2470" s="2">
        <v>1.0</v>
      </c>
      <c r="G2470" s="9"/>
    </row>
    <row r="2471">
      <c r="A2471" s="1" t="s">
        <v>3897</v>
      </c>
      <c r="B2471" s="7" t="str">
        <f>IFERROR(__xludf.DUMMYFUNCTION("IF(C2471=4,GOOGLETRANSLATE(A2471, ""en"",""fil""), """")"),"")</f>
        <v/>
      </c>
      <c r="C2471" s="2">
        <v>1.0</v>
      </c>
      <c r="D2471" s="10" t="s">
        <v>2680</v>
      </c>
      <c r="F2471" s="2">
        <v>1.0</v>
      </c>
      <c r="G2471" s="9"/>
    </row>
    <row r="2472">
      <c r="A2472" s="1" t="s">
        <v>3898</v>
      </c>
      <c r="B2472" s="7" t="str">
        <f>IFERROR(__xludf.DUMMYFUNCTION("IF(C2472=4,GOOGLETRANSLATE(A2472, ""en"",""fil""), """")"),"")</f>
        <v/>
      </c>
      <c r="C2472" s="2">
        <v>1.0</v>
      </c>
      <c r="D2472" s="10" t="s">
        <v>2680</v>
      </c>
      <c r="F2472" s="2">
        <v>1.0</v>
      </c>
      <c r="G2472" s="9"/>
    </row>
    <row r="2473">
      <c r="A2473" s="1" t="s">
        <v>3899</v>
      </c>
      <c r="B2473" s="7" t="str">
        <f>IFERROR(__xludf.DUMMYFUNCTION("IF(C2473=4,GOOGLETRANSLATE(A2473, ""en"",""fil""), """")"),"")</f>
        <v/>
      </c>
      <c r="C2473" s="2">
        <v>1.0</v>
      </c>
      <c r="D2473" s="10" t="s">
        <v>2680</v>
      </c>
      <c r="F2473" s="2">
        <v>1.0</v>
      </c>
      <c r="G2473" s="9"/>
    </row>
    <row r="2474">
      <c r="A2474" s="1" t="s">
        <v>3900</v>
      </c>
      <c r="B2474" s="7" t="str">
        <f>IFERROR(__xludf.DUMMYFUNCTION("IF(C2474=4,GOOGLETRANSLATE(A2474, ""en"",""fil""), """")"),"")</f>
        <v/>
      </c>
      <c r="C2474" s="2">
        <v>1.0</v>
      </c>
      <c r="D2474" s="10" t="s">
        <v>2680</v>
      </c>
      <c r="F2474" s="2">
        <v>1.0</v>
      </c>
      <c r="G2474" s="9"/>
    </row>
    <row r="2475">
      <c r="A2475" s="1" t="s">
        <v>3901</v>
      </c>
      <c r="B2475" s="7" t="str">
        <f>IFERROR(__xludf.DUMMYFUNCTION("IF(C2475=4,GOOGLETRANSLATE(A2475, ""en"",""fil""), """")"),"")</f>
        <v/>
      </c>
      <c r="C2475" s="2">
        <v>1.0</v>
      </c>
      <c r="D2475" s="10" t="s">
        <v>2680</v>
      </c>
      <c r="F2475" s="2">
        <v>1.0</v>
      </c>
      <c r="G2475" s="9"/>
    </row>
    <row r="2476">
      <c r="A2476" s="1" t="s">
        <v>3902</v>
      </c>
      <c r="B2476" s="7" t="str">
        <f>IFERROR(__xludf.DUMMYFUNCTION("IF(C2476=4,GOOGLETRANSLATE(A2476, ""en"",""fil""), """")"),"")</f>
        <v/>
      </c>
      <c r="C2476" s="2">
        <v>1.0</v>
      </c>
      <c r="D2476" s="10" t="s">
        <v>2680</v>
      </c>
      <c r="F2476" s="2">
        <v>1.0</v>
      </c>
      <c r="G2476" s="9"/>
    </row>
    <row r="2477">
      <c r="A2477" s="19" t="s">
        <v>3903</v>
      </c>
      <c r="B2477" s="7" t="str">
        <f>IFERROR(__xludf.DUMMYFUNCTION("IF(C2477=4,GOOGLETRANSLATE(A2477, ""en"",""fil""), """")"),"")</f>
        <v/>
      </c>
      <c r="C2477" s="2">
        <v>1.0</v>
      </c>
      <c r="D2477" s="10" t="s">
        <v>2680</v>
      </c>
      <c r="F2477" s="2">
        <v>1.0</v>
      </c>
      <c r="G2477" s="9"/>
    </row>
    <row r="2478">
      <c r="A2478" s="1" t="s">
        <v>3904</v>
      </c>
      <c r="B2478" s="7" t="str">
        <f>IFERROR(__xludf.DUMMYFUNCTION("IF(C2478=4,GOOGLETRANSLATE(A2478, ""en"",""fil""), """")"),"")</f>
        <v/>
      </c>
      <c r="C2478" s="2">
        <v>1.0</v>
      </c>
      <c r="D2478" s="10" t="s">
        <v>2680</v>
      </c>
      <c r="F2478" s="2">
        <v>0.0</v>
      </c>
      <c r="G2478" s="9"/>
    </row>
    <row r="2479">
      <c r="A2479" s="1" t="s">
        <v>3905</v>
      </c>
      <c r="B2479" s="7" t="str">
        <f>IFERROR(__xludf.DUMMYFUNCTION("IF(C2479=4,GOOGLETRANSLATE(A2479, ""en"",""fil""), """")"),"")</f>
        <v/>
      </c>
      <c r="C2479" s="2">
        <v>1.0</v>
      </c>
      <c r="D2479" s="10" t="s">
        <v>2680</v>
      </c>
      <c r="F2479" s="2">
        <v>1.0</v>
      </c>
      <c r="G2479" s="9"/>
    </row>
    <row r="2480">
      <c r="A2480" s="1" t="s">
        <v>3906</v>
      </c>
      <c r="B2480" s="7" t="str">
        <f>IFERROR(__xludf.DUMMYFUNCTION("IF(C2480=4,GOOGLETRANSLATE(A2480, ""en"",""fil""), """")"),"")</f>
        <v/>
      </c>
      <c r="C2480" s="2">
        <v>1.0</v>
      </c>
      <c r="D2480" s="10" t="s">
        <v>2680</v>
      </c>
      <c r="F2480" s="2">
        <v>1.0</v>
      </c>
      <c r="G2480" s="9"/>
    </row>
    <row r="2481">
      <c r="A2481" s="1" t="s">
        <v>3907</v>
      </c>
      <c r="B2481" s="7" t="str">
        <f>IFERROR(__xludf.DUMMYFUNCTION("IF(C2481=4,GOOGLETRANSLATE(A2481, ""en"",""fil""), """")"),"")</f>
        <v/>
      </c>
      <c r="C2481" s="2">
        <v>1.0</v>
      </c>
      <c r="D2481" s="10" t="s">
        <v>2680</v>
      </c>
      <c r="F2481" s="2">
        <v>1.0</v>
      </c>
      <c r="G2481" s="9"/>
    </row>
    <row r="2482">
      <c r="A2482" s="1" t="s">
        <v>3908</v>
      </c>
      <c r="B2482" s="7" t="str">
        <f>IFERROR(__xludf.DUMMYFUNCTION("IF(C2482=4,GOOGLETRANSLATE(A2482, ""en"",""fil""), """")"),"")</f>
        <v/>
      </c>
      <c r="C2482" s="2">
        <v>1.0</v>
      </c>
      <c r="D2482" s="10" t="s">
        <v>2680</v>
      </c>
      <c r="F2482" s="2">
        <v>1.0</v>
      </c>
      <c r="G2482" s="9"/>
    </row>
    <row r="2483">
      <c r="A2483" s="1" t="s">
        <v>3909</v>
      </c>
      <c r="B2483" s="7" t="str">
        <f>IFERROR(__xludf.DUMMYFUNCTION("IF(C2483=4,GOOGLETRANSLATE(A2483, ""en"",""fil""), """")"),"")</f>
        <v/>
      </c>
      <c r="C2483" s="2">
        <v>1.0</v>
      </c>
      <c r="D2483" s="10" t="s">
        <v>2680</v>
      </c>
      <c r="F2483" s="2">
        <v>1.0</v>
      </c>
      <c r="G2483" s="9"/>
    </row>
    <row r="2484">
      <c r="A2484" s="1" t="s">
        <v>3910</v>
      </c>
      <c r="B2484" s="7" t="str">
        <f>IFERROR(__xludf.DUMMYFUNCTION("IF(C2484=4,GOOGLETRANSLATE(A2484, ""en"",""fil""), """")"),"")</f>
        <v/>
      </c>
      <c r="C2484" s="2">
        <v>1.0</v>
      </c>
      <c r="D2484" s="10" t="s">
        <v>2680</v>
      </c>
      <c r="F2484" s="2">
        <v>1.0</v>
      </c>
      <c r="G2484" s="9"/>
    </row>
    <row r="2485">
      <c r="A2485" s="1" t="s">
        <v>3911</v>
      </c>
      <c r="B2485" s="7" t="str">
        <f>IFERROR(__xludf.DUMMYFUNCTION("IF(C2485=4,GOOGLETRANSLATE(A2485, ""en"",""fil""), """")"),"")</f>
        <v/>
      </c>
      <c r="C2485" s="2">
        <v>1.0</v>
      </c>
      <c r="D2485" s="10" t="s">
        <v>2680</v>
      </c>
      <c r="F2485" s="2">
        <v>1.0</v>
      </c>
      <c r="G2485" s="9"/>
    </row>
    <row r="2486">
      <c r="A2486" s="1" t="s">
        <v>3912</v>
      </c>
      <c r="B2486" s="7" t="str">
        <f>IFERROR(__xludf.DUMMYFUNCTION("IF(C2486=4,GOOGLETRANSLATE(A2486, ""en"",""fil""), """")"),"")</f>
        <v/>
      </c>
      <c r="C2486" s="2">
        <v>1.0</v>
      </c>
      <c r="D2486" s="10" t="s">
        <v>2680</v>
      </c>
      <c r="F2486" s="2">
        <v>1.0</v>
      </c>
      <c r="G2486" s="9"/>
    </row>
    <row r="2487">
      <c r="A2487" s="1" t="s">
        <v>3913</v>
      </c>
      <c r="B2487" s="7" t="str">
        <f>IFERROR(__xludf.DUMMYFUNCTION("IF(C2487=4,GOOGLETRANSLATE(A2487, ""en"",""fil""), """")"),"")</f>
        <v/>
      </c>
      <c r="C2487" s="2">
        <v>1.0</v>
      </c>
      <c r="D2487" s="10" t="s">
        <v>2680</v>
      </c>
      <c r="F2487" s="2">
        <v>1.0</v>
      </c>
      <c r="G2487" s="9"/>
    </row>
    <row r="2488">
      <c r="A2488" s="1" t="s">
        <v>3914</v>
      </c>
      <c r="B2488" s="7" t="str">
        <f>IFERROR(__xludf.DUMMYFUNCTION("IF(C2488=4,GOOGLETRANSLATE(A2488, ""en"",""fil""), """")"),"")</f>
        <v/>
      </c>
      <c r="C2488" s="2">
        <v>1.0</v>
      </c>
      <c r="D2488" s="10" t="s">
        <v>2680</v>
      </c>
      <c r="F2488" s="2">
        <v>1.0</v>
      </c>
      <c r="G2488" s="9"/>
    </row>
    <row r="2489">
      <c r="A2489" s="1" t="s">
        <v>3915</v>
      </c>
      <c r="B2489" s="7" t="str">
        <f>IFERROR(__xludf.DUMMYFUNCTION("IF(C2489=4,GOOGLETRANSLATE(A2489, ""en"",""fil""), """")"),"")</f>
        <v/>
      </c>
      <c r="C2489" s="2">
        <v>1.0</v>
      </c>
      <c r="D2489" s="10" t="s">
        <v>2680</v>
      </c>
      <c r="F2489" s="2">
        <v>1.0</v>
      </c>
      <c r="G2489" s="9"/>
    </row>
    <row r="2490">
      <c r="A2490" s="1" t="s">
        <v>3916</v>
      </c>
      <c r="B2490" s="7" t="str">
        <f>IFERROR(__xludf.DUMMYFUNCTION("IF(C2490=4,GOOGLETRANSLATE(A2490, ""en"",""fil""), """")"),"")</f>
        <v/>
      </c>
      <c r="C2490" s="2">
        <v>1.0</v>
      </c>
      <c r="D2490" s="10" t="s">
        <v>2680</v>
      </c>
      <c r="F2490" s="2">
        <v>1.0</v>
      </c>
      <c r="G2490" s="9"/>
    </row>
    <row r="2491">
      <c r="A2491" s="1" t="s">
        <v>3917</v>
      </c>
      <c r="B2491" s="7" t="str">
        <f>IFERROR(__xludf.DUMMYFUNCTION("IF(C2491=4,GOOGLETRANSLATE(A2491, ""en"",""fil""), """")"),"")</f>
        <v/>
      </c>
      <c r="C2491" s="2">
        <v>1.0</v>
      </c>
      <c r="D2491" s="10" t="s">
        <v>2680</v>
      </c>
      <c r="F2491" s="2">
        <v>1.0</v>
      </c>
      <c r="G2491" s="9"/>
    </row>
    <row r="2492">
      <c r="A2492" s="1" t="s">
        <v>3918</v>
      </c>
      <c r="B2492" s="7" t="str">
        <f>IFERROR(__xludf.DUMMYFUNCTION("IF(C2492=4,GOOGLETRANSLATE(A2492, ""en"",""fil""), """")"),"")</f>
        <v/>
      </c>
      <c r="C2492" s="2">
        <v>1.0</v>
      </c>
      <c r="D2492" s="10" t="s">
        <v>2680</v>
      </c>
      <c r="F2492" s="2">
        <v>1.0</v>
      </c>
      <c r="G2492" s="9"/>
    </row>
    <row r="2493">
      <c r="A2493" s="1" t="s">
        <v>3919</v>
      </c>
      <c r="B2493" s="7" t="str">
        <f>IFERROR(__xludf.DUMMYFUNCTION("IF(C2493=4,GOOGLETRANSLATE(A2493, ""en"",""fil""), """")"),"")</f>
        <v/>
      </c>
      <c r="C2493" s="2">
        <v>1.0</v>
      </c>
      <c r="D2493" s="10" t="s">
        <v>2680</v>
      </c>
      <c r="F2493" s="2">
        <v>1.0</v>
      </c>
      <c r="G2493" s="9"/>
    </row>
    <row r="2494">
      <c r="A2494" s="1" t="s">
        <v>3920</v>
      </c>
      <c r="B2494" s="7" t="str">
        <f>IFERROR(__xludf.DUMMYFUNCTION("IF(C2494=4,GOOGLETRANSLATE(A2494, ""en"",""fil""), """")"),"")</f>
        <v/>
      </c>
      <c r="C2494" s="2">
        <v>1.0</v>
      </c>
      <c r="D2494" s="10" t="s">
        <v>2680</v>
      </c>
      <c r="F2494" s="2">
        <v>1.0</v>
      </c>
      <c r="G2494" s="9"/>
    </row>
    <row r="2495">
      <c r="A2495" s="1" t="s">
        <v>3921</v>
      </c>
      <c r="B2495" s="7" t="str">
        <f>IFERROR(__xludf.DUMMYFUNCTION("IF(C2495=4,GOOGLETRANSLATE(A2495, ""en"",""fil""), """")"),"")</f>
        <v/>
      </c>
      <c r="C2495" s="2">
        <v>1.0</v>
      </c>
      <c r="D2495" s="10" t="s">
        <v>2680</v>
      </c>
      <c r="F2495" s="2">
        <v>1.0</v>
      </c>
      <c r="G2495" s="9"/>
    </row>
    <row r="2496">
      <c r="A2496" s="1" t="s">
        <v>3922</v>
      </c>
      <c r="B2496" s="7" t="str">
        <f>IFERROR(__xludf.DUMMYFUNCTION("IF(C2496=4,GOOGLETRANSLATE(A2496, ""en"",""fil""), """")"),"")</f>
        <v/>
      </c>
      <c r="C2496" s="2">
        <v>1.0</v>
      </c>
      <c r="D2496" s="10" t="s">
        <v>2680</v>
      </c>
      <c r="F2496" s="2">
        <v>1.0</v>
      </c>
      <c r="G2496" s="9"/>
    </row>
    <row r="2497">
      <c r="A2497" s="1" t="s">
        <v>3923</v>
      </c>
      <c r="B2497" s="7" t="str">
        <f>IFERROR(__xludf.DUMMYFUNCTION("IF(C2497=4,GOOGLETRANSLATE(A2497, ""en"",""fil""), """")"),"")</f>
        <v/>
      </c>
      <c r="C2497" s="2">
        <v>1.0</v>
      </c>
      <c r="D2497" s="10" t="s">
        <v>2680</v>
      </c>
      <c r="G2497" s="9"/>
    </row>
    <row r="2498">
      <c r="A2498" s="1" t="s">
        <v>3924</v>
      </c>
      <c r="B2498" s="7" t="str">
        <f>IFERROR(__xludf.DUMMYFUNCTION("IF(C2498=4,GOOGLETRANSLATE(A2498, ""en"",""fil""), """")"),"")</f>
        <v/>
      </c>
      <c r="C2498" s="2">
        <v>1.0</v>
      </c>
      <c r="D2498" s="10" t="s">
        <v>2680</v>
      </c>
      <c r="F2498" s="2">
        <v>1.0</v>
      </c>
      <c r="G2498" s="9"/>
    </row>
    <row r="2499">
      <c r="A2499" s="11" t="s">
        <v>3925</v>
      </c>
      <c r="B2499" s="7" t="str">
        <f>IFERROR(__xludf.DUMMYFUNCTION("IF(C2499=4,GOOGLETRANSLATE(A2499, ""en"",""fil""), """")"),"")</f>
        <v/>
      </c>
      <c r="C2499" s="2">
        <v>1.0</v>
      </c>
      <c r="D2499" s="10" t="s">
        <v>2680</v>
      </c>
      <c r="F2499" s="2">
        <v>1.0</v>
      </c>
      <c r="G2499" s="9"/>
    </row>
    <row r="2500">
      <c r="A2500" s="1" t="s">
        <v>3926</v>
      </c>
      <c r="B2500" s="7" t="str">
        <f>IFERROR(__xludf.DUMMYFUNCTION("IF(C2500=4,GOOGLETRANSLATE(A2500, ""en"",""fil""), """")"),"")</f>
        <v/>
      </c>
      <c r="C2500" s="2">
        <v>1.0</v>
      </c>
      <c r="D2500" s="10" t="s">
        <v>2680</v>
      </c>
      <c r="F2500" s="2">
        <v>1.0</v>
      </c>
      <c r="G2500" s="9"/>
    </row>
    <row r="2501">
      <c r="A2501" s="1" t="s">
        <v>3927</v>
      </c>
      <c r="B2501" s="7" t="str">
        <f>IFERROR(__xludf.DUMMYFUNCTION("IF(C2501=4,GOOGLETRANSLATE(A2501, ""en"",""fil""), """")"),"")</f>
        <v/>
      </c>
      <c r="C2501" s="2">
        <v>1.0</v>
      </c>
      <c r="D2501" s="10" t="s">
        <v>2680</v>
      </c>
      <c r="F2501" s="2">
        <v>1.0</v>
      </c>
      <c r="G2501" s="9"/>
    </row>
    <row r="2502">
      <c r="A2502" s="1" t="s">
        <v>3928</v>
      </c>
      <c r="B2502" s="7" t="str">
        <f>IFERROR(__xludf.DUMMYFUNCTION("IF(C2502=4,GOOGLETRANSLATE(A2502, ""en"",""fil""), """")"),"")</f>
        <v/>
      </c>
      <c r="C2502" s="2">
        <v>1.0</v>
      </c>
      <c r="D2502" s="10" t="s">
        <v>2680</v>
      </c>
      <c r="F2502" s="2">
        <v>1.0</v>
      </c>
      <c r="G2502" s="9"/>
    </row>
    <row r="2503">
      <c r="A2503" s="1" t="s">
        <v>3929</v>
      </c>
      <c r="B2503" s="7" t="str">
        <f>IFERROR(__xludf.DUMMYFUNCTION("IF(C2503=4,GOOGLETRANSLATE(A2503, ""en"",""fil""), """")"),"")</f>
        <v/>
      </c>
      <c r="C2503" s="2">
        <v>1.0</v>
      </c>
      <c r="D2503" s="10" t="s">
        <v>2680</v>
      </c>
      <c r="F2503" s="2">
        <v>1.0</v>
      </c>
      <c r="G2503" s="9"/>
    </row>
    <row r="2504">
      <c r="A2504" s="1" t="s">
        <v>3930</v>
      </c>
      <c r="B2504" s="7" t="str">
        <f>IFERROR(__xludf.DUMMYFUNCTION("IF(C2504=4,GOOGLETRANSLATE(A2504, ""en"",""fil""), """")"),"")</f>
        <v/>
      </c>
      <c r="C2504" s="2">
        <v>1.0</v>
      </c>
      <c r="D2504" s="10" t="s">
        <v>2680</v>
      </c>
      <c r="F2504" s="2">
        <v>1.0</v>
      </c>
      <c r="G2504" s="9"/>
    </row>
    <row r="2505">
      <c r="A2505" s="1" t="s">
        <v>3931</v>
      </c>
      <c r="B2505" s="7" t="str">
        <f>IFERROR(__xludf.DUMMYFUNCTION("IF(C2505=4,GOOGLETRANSLATE(A2505, ""en"",""fil""), """")"),"")</f>
        <v/>
      </c>
      <c r="C2505" s="2">
        <v>1.0</v>
      </c>
      <c r="D2505" s="10" t="s">
        <v>2680</v>
      </c>
      <c r="F2505" s="2">
        <v>1.0</v>
      </c>
      <c r="G2505" s="9"/>
    </row>
    <row r="2506">
      <c r="A2506" s="1" t="s">
        <v>3932</v>
      </c>
      <c r="B2506" s="7" t="str">
        <f>IFERROR(__xludf.DUMMYFUNCTION("IF(C2506=4,GOOGLETRANSLATE(A2506, ""en"",""fil""), """")"),"")</f>
        <v/>
      </c>
      <c r="C2506" s="2">
        <v>1.0</v>
      </c>
      <c r="D2506" s="10" t="s">
        <v>2680</v>
      </c>
      <c r="F2506" s="2">
        <v>1.0</v>
      </c>
      <c r="G2506" s="9"/>
    </row>
    <row r="2507">
      <c r="A2507" s="1" t="s">
        <v>3933</v>
      </c>
      <c r="B2507" s="7" t="str">
        <f>IFERROR(__xludf.DUMMYFUNCTION("IF(C2507=4,GOOGLETRANSLATE(A2507, ""en"",""fil""), """")"),"")</f>
        <v/>
      </c>
      <c r="C2507" s="2">
        <v>1.0</v>
      </c>
      <c r="D2507" s="10" t="s">
        <v>2680</v>
      </c>
      <c r="F2507" s="2">
        <v>1.0</v>
      </c>
      <c r="G2507" s="9"/>
    </row>
    <row r="2508">
      <c r="A2508" s="1" t="s">
        <v>3934</v>
      </c>
      <c r="B2508" s="7" t="str">
        <f>IFERROR(__xludf.DUMMYFUNCTION("IF(C2508=4,GOOGLETRANSLATE(A2508, ""en"",""fil""), """")"),"")</f>
        <v/>
      </c>
      <c r="C2508" s="2">
        <v>1.0</v>
      </c>
      <c r="D2508" s="10" t="s">
        <v>2680</v>
      </c>
      <c r="G2508" s="9"/>
    </row>
    <row r="2509">
      <c r="A2509" s="1" t="s">
        <v>3935</v>
      </c>
      <c r="B2509" s="7" t="str">
        <f>IFERROR(__xludf.DUMMYFUNCTION("IF(C2509=4,GOOGLETRANSLATE(A2509, ""en"",""fil""), """")"),"")</f>
        <v/>
      </c>
      <c r="C2509" s="2">
        <v>1.0</v>
      </c>
      <c r="D2509" s="10" t="s">
        <v>2680</v>
      </c>
      <c r="F2509" s="2">
        <v>1.0</v>
      </c>
      <c r="G2509" s="9"/>
    </row>
    <row r="2510">
      <c r="A2510" s="1" t="s">
        <v>3936</v>
      </c>
      <c r="B2510" s="7" t="str">
        <f>IFERROR(__xludf.DUMMYFUNCTION("IF(C2510=4,GOOGLETRANSLATE(A2510, ""en"",""fil""), """")"),"")</f>
        <v/>
      </c>
      <c r="C2510" s="2">
        <v>1.0</v>
      </c>
      <c r="D2510" s="10" t="s">
        <v>2680</v>
      </c>
      <c r="F2510" s="2">
        <v>1.0</v>
      </c>
      <c r="G2510" s="9"/>
    </row>
    <row r="2511">
      <c r="A2511" s="1" t="s">
        <v>3937</v>
      </c>
      <c r="B2511" s="7" t="str">
        <f>IFERROR(__xludf.DUMMYFUNCTION("IF(C2511=4,GOOGLETRANSLATE(A2511, ""en"",""fil""), """")"),"")</f>
        <v/>
      </c>
      <c r="C2511" s="2">
        <v>1.0</v>
      </c>
      <c r="D2511" s="10" t="s">
        <v>2680</v>
      </c>
      <c r="F2511" s="2">
        <v>1.0</v>
      </c>
      <c r="G2511" s="9"/>
    </row>
    <row r="2512">
      <c r="A2512" s="1" t="s">
        <v>3938</v>
      </c>
      <c r="B2512" s="7" t="str">
        <f>IFERROR(__xludf.DUMMYFUNCTION("IF(C2512=4,GOOGLETRANSLATE(A2512, ""en"",""fil""), """")"),"")</f>
        <v/>
      </c>
      <c r="C2512" s="2">
        <v>1.0</v>
      </c>
      <c r="D2512" s="10" t="s">
        <v>2680</v>
      </c>
      <c r="F2512" s="2">
        <v>1.0</v>
      </c>
      <c r="G2512" s="9"/>
    </row>
    <row r="2513">
      <c r="A2513" s="1" t="s">
        <v>3939</v>
      </c>
      <c r="B2513" s="7" t="str">
        <f>IFERROR(__xludf.DUMMYFUNCTION("IF(C2513=4,GOOGLETRANSLATE(A2513, ""en"",""fil""), """")"),"")</f>
        <v/>
      </c>
      <c r="C2513" s="2">
        <v>1.0</v>
      </c>
      <c r="D2513" s="10" t="s">
        <v>2680</v>
      </c>
      <c r="F2513" s="2">
        <v>1.0</v>
      </c>
      <c r="G2513" s="9"/>
    </row>
    <row r="2514">
      <c r="A2514" s="1" t="s">
        <v>3940</v>
      </c>
      <c r="B2514" s="7" t="str">
        <f>IFERROR(__xludf.DUMMYFUNCTION("IF(C2514=4,GOOGLETRANSLATE(A2514, ""en"",""fil""), """")"),"")</f>
        <v/>
      </c>
      <c r="C2514" s="2">
        <v>1.0</v>
      </c>
      <c r="D2514" s="10" t="s">
        <v>2680</v>
      </c>
      <c r="F2514" s="2">
        <v>1.0</v>
      </c>
      <c r="G2514" s="9"/>
    </row>
    <row r="2515">
      <c r="A2515" s="1" t="s">
        <v>3941</v>
      </c>
      <c r="B2515" s="7" t="str">
        <f>IFERROR(__xludf.DUMMYFUNCTION("IF(C2515=4,GOOGLETRANSLATE(A2515, ""en"",""fil""), """")"),"")</f>
        <v/>
      </c>
      <c r="C2515" s="2">
        <v>1.0</v>
      </c>
      <c r="D2515" s="10" t="s">
        <v>2680</v>
      </c>
      <c r="F2515" s="2">
        <v>1.0</v>
      </c>
      <c r="G2515" s="9"/>
    </row>
    <row r="2516">
      <c r="A2516" s="1" t="s">
        <v>3942</v>
      </c>
      <c r="B2516" s="7" t="str">
        <f>IFERROR(__xludf.DUMMYFUNCTION("IF(C2516=4,GOOGLETRANSLATE(A2516, ""en"",""fil""), """")"),"")</f>
        <v/>
      </c>
      <c r="C2516" s="2">
        <v>1.0</v>
      </c>
      <c r="D2516" s="10" t="s">
        <v>2680</v>
      </c>
      <c r="F2516" s="2">
        <v>1.0</v>
      </c>
      <c r="G2516" s="9"/>
    </row>
    <row r="2517">
      <c r="A2517" s="1" t="s">
        <v>3943</v>
      </c>
      <c r="B2517" s="7" t="str">
        <f>IFERROR(__xludf.DUMMYFUNCTION("IF(C2517=4,GOOGLETRANSLATE(A2517, ""en"",""fil""), """")"),"")</f>
        <v/>
      </c>
      <c r="C2517" s="2">
        <v>1.0</v>
      </c>
      <c r="D2517" s="10" t="s">
        <v>2680</v>
      </c>
      <c r="F2517" s="2">
        <v>0.0</v>
      </c>
      <c r="G2517" s="9"/>
    </row>
    <row r="2518">
      <c r="A2518" s="1" t="s">
        <v>3944</v>
      </c>
      <c r="B2518" s="7" t="str">
        <f>IFERROR(__xludf.DUMMYFUNCTION("IF(C2518=4,GOOGLETRANSLATE(A2518, ""en"",""fil""), """")"),"")</f>
        <v/>
      </c>
      <c r="C2518" s="2">
        <v>1.0</v>
      </c>
      <c r="D2518" s="10" t="s">
        <v>2680</v>
      </c>
      <c r="F2518" s="2">
        <v>1.0</v>
      </c>
      <c r="G2518" s="9"/>
    </row>
    <row r="2519">
      <c r="A2519" s="1" t="s">
        <v>3945</v>
      </c>
      <c r="B2519" s="7" t="str">
        <f>IFERROR(__xludf.DUMMYFUNCTION("IF(C2519=4,GOOGLETRANSLATE(A2519, ""en"",""fil""), """")"),"")</f>
        <v/>
      </c>
      <c r="C2519" s="2">
        <v>1.0</v>
      </c>
      <c r="D2519" s="10" t="s">
        <v>2680</v>
      </c>
      <c r="F2519" s="2">
        <v>1.0</v>
      </c>
      <c r="G2519" s="9"/>
    </row>
    <row r="2520">
      <c r="A2520" s="1" t="s">
        <v>3946</v>
      </c>
      <c r="B2520" s="7" t="str">
        <f>IFERROR(__xludf.DUMMYFUNCTION("IF(C2520=4,GOOGLETRANSLATE(A2520, ""en"",""fil""), """")"),"")</f>
        <v/>
      </c>
      <c r="C2520" s="2">
        <v>1.0</v>
      </c>
      <c r="D2520" s="10" t="s">
        <v>2680</v>
      </c>
      <c r="F2520" s="2">
        <v>1.0</v>
      </c>
      <c r="G2520" s="9"/>
    </row>
    <row r="2521">
      <c r="A2521" s="1" t="s">
        <v>3947</v>
      </c>
      <c r="B2521" s="7" t="str">
        <f>IFERROR(__xludf.DUMMYFUNCTION("IF(C2521=4,GOOGLETRANSLATE(A2521, ""en"",""fil""), """")"),"")</f>
        <v/>
      </c>
      <c r="C2521" s="2">
        <v>1.0</v>
      </c>
      <c r="D2521" s="10" t="s">
        <v>2680</v>
      </c>
      <c r="F2521" s="2">
        <v>1.0</v>
      </c>
      <c r="G2521" s="9"/>
    </row>
    <row r="2522">
      <c r="A2522" s="1" t="s">
        <v>3948</v>
      </c>
      <c r="B2522" s="7" t="str">
        <f>IFERROR(__xludf.DUMMYFUNCTION("IF(C2522=4,GOOGLETRANSLATE(A2522, ""en"",""fil""), """")"),"")</f>
        <v/>
      </c>
      <c r="C2522" s="2">
        <v>1.0</v>
      </c>
      <c r="D2522" s="10" t="s">
        <v>2680</v>
      </c>
      <c r="F2522" s="2">
        <v>1.0</v>
      </c>
      <c r="G2522" s="9"/>
    </row>
    <row r="2523">
      <c r="A2523" s="1" t="s">
        <v>3949</v>
      </c>
      <c r="B2523" s="7" t="str">
        <f>IFERROR(__xludf.DUMMYFUNCTION("IF(C2523=4,GOOGLETRANSLATE(A2523, ""en"",""fil""), """")"),"")</f>
        <v/>
      </c>
      <c r="C2523" s="2">
        <v>1.0</v>
      </c>
      <c r="D2523" s="10" t="s">
        <v>2680</v>
      </c>
      <c r="F2523" s="2">
        <v>1.0</v>
      </c>
      <c r="G2523" s="9"/>
    </row>
    <row r="2524">
      <c r="A2524" s="1" t="s">
        <v>3950</v>
      </c>
      <c r="B2524" s="7" t="str">
        <f>IFERROR(__xludf.DUMMYFUNCTION("IF(C2524=4,GOOGLETRANSLATE(A2524, ""en"",""fil""), """")"),"")</f>
        <v/>
      </c>
      <c r="C2524" s="2">
        <v>1.0</v>
      </c>
      <c r="D2524" s="10" t="s">
        <v>2680</v>
      </c>
      <c r="F2524" s="2">
        <v>1.0</v>
      </c>
      <c r="G2524" s="9"/>
    </row>
    <row r="2525">
      <c r="A2525" s="1" t="s">
        <v>3951</v>
      </c>
      <c r="B2525" s="7" t="str">
        <f>IFERROR(__xludf.DUMMYFUNCTION("IF(C2525=4,GOOGLETRANSLATE(A2525, ""en"",""fil""), """")"),"")</f>
        <v/>
      </c>
      <c r="C2525" s="2">
        <v>1.0</v>
      </c>
      <c r="D2525" s="10" t="s">
        <v>2680</v>
      </c>
      <c r="F2525" s="2">
        <v>1.0</v>
      </c>
      <c r="G2525" s="9"/>
    </row>
    <row r="2526">
      <c r="A2526" s="1" t="s">
        <v>3952</v>
      </c>
      <c r="B2526" s="7" t="str">
        <f>IFERROR(__xludf.DUMMYFUNCTION("IF(C2526=4,GOOGLETRANSLATE(A2526, ""en"",""fil""), """")"),"")</f>
        <v/>
      </c>
      <c r="C2526" s="2">
        <v>1.0</v>
      </c>
      <c r="D2526" s="10" t="s">
        <v>2680</v>
      </c>
      <c r="F2526" s="2">
        <v>1.0</v>
      </c>
      <c r="G2526" s="9"/>
    </row>
    <row r="2527">
      <c r="A2527" s="1" t="s">
        <v>3953</v>
      </c>
      <c r="B2527" s="7" t="str">
        <f>IFERROR(__xludf.DUMMYFUNCTION("IF(C2527=4,GOOGLETRANSLATE(A2527, ""en"",""fil""), """")"),"")</f>
        <v/>
      </c>
      <c r="C2527" s="2">
        <v>1.0</v>
      </c>
      <c r="D2527" s="10" t="s">
        <v>2680</v>
      </c>
      <c r="F2527" s="2">
        <v>1.0</v>
      </c>
      <c r="G2527" s="9"/>
    </row>
    <row r="2528">
      <c r="A2528" s="1" t="s">
        <v>3954</v>
      </c>
      <c r="B2528" s="7" t="str">
        <f>IFERROR(__xludf.DUMMYFUNCTION("IF(C2528=4,GOOGLETRANSLATE(A2528, ""en"",""fil""), """")"),"")</f>
        <v/>
      </c>
      <c r="C2528" s="2">
        <v>1.0</v>
      </c>
      <c r="D2528" s="10" t="s">
        <v>2680</v>
      </c>
      <c r="F2528" s="2">
        <v>1.0</v>
      </c>
      <c r="G2528" s="9"/>
    </row>
    <row r="2529">
      <c r="A2529" s="1" t="s">
        <v>3955</v>
      </c>
      <c r="B2529" s="7" t="str">
        <f>IFERROR(__xludf.DUMMYFUNCTION("IF(C2529=4,GOOGLETRANSLATE(A2529, ""en"",""fil""), """")"),"")</f>
        <v/>
      </c>
      <c r="C2529" s="2">
        <v>1.0</v>
      </c>
      <c r="D2529" s="10" t="s">
        <v>2680</v>
      </c>
      <c r="F2529" s="2">
        <v>1.0</v>
      </c>
      <c r="G2529" s="9"/>
    </row>
    <row r="2530">
      <c r="A2530" s="1" t="s">
        <v>3956</v>
      </c>
      <c r="B2530" s="7" t="str">
        <f>IFERROR(__xludf.DUMMYFUNCTION("IF(C2530=4,GOOGLETRANSLATE(A2530, ""en"",""fil""), """")"),"")</f>
        <v/>
      </c>
      <c r="C2530" s="2">
        <v>1.0</v>
      </c>
      <c r="D2530" s="10" t="s">
        <v>2680</v>
      </c>
      <c r="F2530" s="2">
        <v>1.0</v>
      </c>
      <c r="G2530" s="9"/>
    </row>
    <row r="2531">
      <c r="A2531" s="1" t="s">
        <v>3957</v>
      </c>
      <c r="B2531" s="7" t="str">
        <f>IFERROR(__xludf.DUMMYFUNCTION("IF(C2531=4,GOOGLETRANSLATE(A2531, ""en"",""fil""), """")"),"")</f>
        <v/>
      </c>
      <c r="C2531" s="2">
        <v>1.0</v>
      </c>
      <c r="D2531" s="10" t="s">
        <v>2680</v>
      </c>
      <c r="F2531" s="2">
        <v>1.0</v>
      </c>
      <c r="G2531" s="9"/>
    </row>
    <row r="2532">
      <c r="A2532" s="1" t="s">
        <v>3958</v>
      </c>
      <c r="B2532" s="7" t="str">
        <f>IFERROR(__xludf.DUMMYFUNCTION("IF(C2532=4,GOOGLETRANSLATE(A2532, ""en"",""fil""), """")"),"")</f>
        <v/>
      </c>
      <c r="C2532" s="2">
        <v>1.0</v>
      </c>
      <c r="D2532" s="10" t="s">
        <v>2680</v>
      </c>
      <c r="F2532" s="2">
        <v>1.0</v>
      </c>
      <c r="G2532" s="9"/>
    </row>
    <row r="2533">
      <c r="A2533" s="1" t="s">
        <v>3959</v>
      </c>
      <c r="B2533" s="7" t="str">
        <f>IFERROR(__xludf.DUMMYFUNCTION("IF(C2533=4,GOOGLETRANSLATE(A2533, ""en"",""fil""), """")"),"")</f>
        <v/>
      </c>
      <c r="C2533" s="2">
        <v>1.0</v>
      </c>
      <c r="D2533" s="10" t="s">
        <v>2680</v>
      </c>
      <c r="F2533" s="2">
        <v>1.0</v>
      </c>
      <c r="G2533" s="9"/>
    </row>
    <row r="2534">
      <c r="A2534" s="1" t="s">
        <v>3960</v>
      </c>
      <c r="B2534" s="7" t="str">
        <f>IFERROR(__xludf.DUMMYFUNCTION("IF(C2534=4,GOOGLETRANSLATE(A2534, ""en"",""fil""), """")"),"")</f>
        <v/>
      </c>
      <c r="C2534" s="2">
        <v>1.0</v>
      </c>
      <c r="D2534" s="10" t="s">
        <v>2680</v>
      </c>
      <c r="F2534" s="2">
        <v>1.0</v>
      </c>
      <c r="G2534" s="9"/>
    </row>
    <row r="2535">
      <c r="A2535" s="1" t="s">
        <v>3961</v>
      </c>
      <c r="B2535" s="7" t="str">
        <f>IFERROR(__xludf.DUMMYFUNCTION("IF(C2535=4,GOOGLETRANSLATE(A2535, ""en"",""fil""), """")"),"")</f>
        <v/>
      </c>
      <c r="C2535" s="2">
        <v>1.0</v>
      </c>
      <c r="D2535" s="10" t="s">
        <v>2680</v>
      </c>
      <c r="F2535" s="2">
        <v>1.0</v>
      </c>
      <c r="G2535" s="9"/>
    </row>
    <row r="2536">
      <c r="A2536" s="1" t="s">
        <v>3962</v>
      </c>
      <c r="B2536" s="7" t="str">
        <f>IFERROR(__xludf.DUMMYFUNCTION("IF(C2536=4,GOOGLETRANSLATE(A2536, ""en"",""fil""), """")"),"")</f>
        <v/>
      </c>
      <c r="C2536" s="2">
        <v>1.0</v>
      </c>
      <c r="D2536" s="10" t="s">
        <v>2680</v>
      </c>
      <c r="F2536" s="2">
        <v>1.0</v>
      </c>
      <c r="G2536" s="9"/>
    </row>
    <row r="2537">
      <c r="A2537" s="1" t="s">
        <v>3963</v>
      </c>
      <c r="B2537" s="7" t="str">
        <f>IFERROR(__xludf.DUMMYFUNCTION("IF(C2537=4,GOOGLETRANSLATE(A2537, ""en"",""fil""), """")"),"")</f>
        <v/>
      </c>
      <c r="C2537" s="2">
        <v>1.0</v>
      </c>
      <c r="D2537" s="10" t="s">
        <v>2680</v>
      </c>
      <c r="F2537" s="2">
        <v>1.0</v>
      </c>
      <c r="G2537" s="9"/>
    </row>
    <row r="2538">
      <c r="A2538" s="1" t="s">
        <v>3964</v>
      </c>
      <c r="B2538" s="7" t="str">
        <f>IFERROR(__xludf.DUMMYFUNCTION("IF(C2538=4,GOOGLETRANSLATE(A2538, ""en"",""fil""), """")"),"")</f>
        <v/>
      </c>
      <c r="C2538" s="2">
        <v>1.0</v>
      </c>
      <c r="D2538" s="10" t="s">
        <v>2680</v>
      </c>
      <c r="F2538" s="2">
        <v>1.0</v>
      </c>
      <c r="G2538" s="9"/>
    </row>
    <row r="2539">
      <c r="A2539" s="1" t="s">
        <v>3965</v>
      </c>
      <c r="B2539" s="7" t="str">
        <f>IFERROR(__xludf.DUMMYFUNCTION("IF(C2539=4,GOOGLETRANSLATE(A2539, ""en"",""fil""), """")"),"")</f>
        <v/>
      </c>
      <c r="C2539" s="2">
        <v>1.0</v>
      </c>
      <c r="D2539" s="10" t="s">
        <v>2680</v>
      </c>
      <c r="F2539" s="2">
        <v>0.0</v>
      </c>
      <c r="G2539" s="9"/>
    </row>
    <row r="2540">
      <c r="A2540" s="1" t="s">
        <v>3966</v>
      </c>
      <c r="B2540" s="7" t="str">
        <f>IFERROR(__xludf.DUMMYFUNCTION("IF(C2540=4,GOOGLETRANSLATE(A2540, ""en"",""fil""), """")"),"")</f>
        <v/>
      </c>
      <c r="C2540" s="2">
        <v>1.0</v>
      </c>
      <c r="D2540" s="10" t="s">
        <v>2680</v>
      </c>
      <c r="F2540" s="2">
        <v>1.0</v>
      </c>
      <c r="G2540" s="9"/>
    </row>
    <row r="2541">
      <c r="A2541" s="1" t="s">
        <v>3967</v>
      </c>
      <c r="B2541" s="7" t="str">
        <f>IFERROR(__xludf.DUMMYFUNCTION("IF(C2541=4,GOOGLETRANSLATE(A2541, ""en"",""fil""), """")"),"")</f>
        <v/>
      </c>
      <c r="C2541" s="2">
        <v>1.0</v>
      </c>
      <c r="D2541" s="10" t="s">
        <v>2680</v>
      </c>
      <c r="F2541" s="2">
        <v>1.0</v>
      </c>
      <c r="G2541" s="9"/>
    </row>
    <row r="2542">
      <c r="A2542" s="1" t="s">
        <v>3968</v>
      </c>
      <c r="B2542" s="7" t="str">
        <f>IFERROR(__xludf.DUMMYFUNCTION("IF(C2542=4,GOOGLETRANSLATE(A2542, ""en"",""fil""), """")"),"")</f>
        <v/>
      </c>
      <c r="C2542" s="2">
        <v>1.0</v>
      </c>
      <c r="D2542" s="10" t="s">
        <v>2680</v>
      </c>
      <c r="F2542" s="2">
        <v>1.0</v>
      </c>
      <c r="G2542" s="9"/>
    </row>
    <row r="2543">
      <c r="A2543" s="1" t="s">
        <v>3969</v>
      </c>
      <c r="B2543" s="7" t="str">
        <f>IFERROR(__xludf.DUMMYFUNCTION("IF(C2543=4,GOOGLETRANSLATE(A2543, ""en"",""fil""), """")"),"")</f>
        <v/>
      </c>
      <c r="C2543" s="2">
        <v>1.0</v>
      </c>
      <c r="D2543" s="10" t="s">
        <v>2680</v>
      </c>
      <c r="F2543" s="2">
        <v>1.0</v>
      </c>
      <c r="G2543" s="9"/>
    </row>
    <row r="2544">
      <c r="A2544" s="1" t="s">
        <v>3970</v>
      </c>
      <c r="B2544" s="7" t="str">
        <f>IFERROR(__xludf.DUMMYFUNCTION("IF(C2544=4,GOOGLETRANSLATE(A2544, ""en"",""fil""), """")"),"")</f>
        <v/>
      </c>
      <c r="C2544" s="2">
        <v>1.0</v>
      </c>
      <c r="D2544" s="10" t="s">
        <v>2680</v>
      </c>
      <c r="F2544" s="2">
        <v>1.0</v>
      </c>
      <c r="G2544" s="9"/>
    </row>
    <row r="2545">
      <c r="A2545" s="1" t="s">
        <v>3971</v>
      </c>
      <c r="B2545" s="7" t="str">
        <f>IFERROR(__xludf.DUMMYFUNCTION("IF(C2545=4,GOOGLETRANSLATE(A2545, ""en"",""fil""), """")"),"")</f>
        <v/>
      </c>
      <c r="C2545" s="2">
        <v>1.0</v>
      </c>
      <c r="D2545" s="10" t="s">
        <v>2680</v>
      </c>
      <c r="F2545" s="2">
        <v>1.0</v>
      </c>
      <c r="G2545" s="9"/>
    </row>
    <row r="2546">
      <c r="A2546" s="1" t="s">
        <v>3972</v>
      </c>
      <c r="B2546" s="7" t="str">
        <f>IFERROR(__xludf.DUMMYFUNCTION("IF(C2546=4,GOOGLETRANSLATE(A2546, ""en"",""fil""), """")"),"")</f>
        <v/>
      </c>
      <c r="C2546" s="2">
        <v>1.0</v>
      </c>
      <c r="D2546" s="10" t="s">
        <v>2680</v>
      </c>
      <c r="F2546" s="2">
        <v>1.0</v>
      </c>
      <c r="G2546" s="9"/>
    </row>
    <row r="2547">
      <c r="A2547" s="1" t="s">
        <v>3973</v>
      </c>
      <c r="B2547" s="7" t="str">
        <f>IFERROR(__xludf.DUMMYFUNCTION("IF(C2547=4,GOOGLETRANSLATE(A2547, ""en"",""fil""), """")"),"")</f>
        <v/>
      </c>
      <c r="C2547" s="2">
        <v>1.0</v>
      </c>
      <c r="D2547" s="10" t="s">
        <v>2680</v>
      </c>
      <c r="F2547" s="2">
        <v>1.0</v>
      </c>
      <c r="G2547" s="9"/>
    </row>
    <row r="2548">
      <c r="A2548" s="1" t="s">
        <v>3974</v>
      </c>
      <c r="B2548" s="7" t="str">
        <f>IFERROR(__xludf.DUMMYFUNCTION("IF(C2548=4,GOOGLETRANSLATE(A2548, ""en"",""fil""), """")"),"")</f>
        <v/>
      </c>
      <c r="C2548" s="2">
        <v>1.0</v>
      </c>
      <c r="D2548" s="10" t="s">
        <v>2680</v>
      </c>
      <c r="F2548" s="2">
        <v>1.0</v>
      </c>
      <c r="G2548" s="9"/>
    </row>
    <row r="2549">
      <c r="A2549" s="1" t="s">
        <v>3975</v>
      </c>
      <c r="B2549" s="7" t="str">
        <f>IFERROR(__xludf.DUMMYFUNCTION("IF(C2549=4,GOOGLETRANSLATE(A2549, ""en"",""fil""), """")"),"")</f>
        <v/>
      </c>
      <c r="C2549" s="2">
        <v>1.0</v>
      </c>
      <c r="D2549" s="10" t="s">
        <v>2680</v>
      </c>
      <c r="F2549" s="2">
        <v>1.0</v>
      </c>
      <c r="G2549" s="9"/>
    </row>
    <row r="2550">
      <c r="A2550" s="1" t="s">
        <v>3976</v>
      </c>
      <c r="B2550" s="7" t="str">
        <f>IFERROR(__xludf.DUMMYFUNCTION("IF(C2550=4,GOOGLETRANSLATE(A2550, ""en"",""fil""), """")"),"")</f>
        <v/>
      </c>
      <c r="C2550" s="2">
        <v>1.0</v>
      </c>
      <c r="D2550" s="10" t="s">
        <v>2680</v>
      </c>
      <c r="F2550" s="2">
        <v>1.0</v>
      </c>
      <c r="G2550" s="9"/>
    </row>
    <row r="2551">
      <c r="A2551" s="1" t="s">
        <v>3977</v>
      </c>
      <c r="B2551" s="7" t="str">
        <f>IFERROR(__xludf.DUMMYFUNCTION("IF(C2551=4,GOOGLETRANSLATE(A2551, ""en"",""fil""), """")"),"")</f>
        <v/>
      </c>
      <c r="C2551" s="2">
        <v>1.0</v>
      </c>
      <c r="D2551" s="10" t="s">
        <v>2680</v>
      </c>
      <c r="F2551" s="2">
        <v>1.0</v>
      </c>
      <c r="G2551" s="9"/>
    </row>
    <row r="2552">
      <c r="A2552" s="1" t="s">
        <v>3978</v>
      </c>
      <c r="B2552" s="7" t="str">
        <f>IFERROR(__xludf.DUMMYFUNCTION("IF(C2552=4,GOOGLETRANSLATE(A2552, ""en"",""fil""), """")"),"")</f>
        <v/>
      </c>
      <c r="C2552" s="2">
        <v>1.0</v>
      </c>
      <c r="D2552" s="10" t="s">
        <v>2680</v>
      </c>
      <c r="F2552" s="2">
        <v>1.0</v>
      </c>
      <c r="G2552" s="9"/>
    </row>
    <row r="2553">
      <c r="A2553" s="1" t="s">
        <v>3979</v>
      </c>
      <c r="B2553" s="7" t="str">
        <f>IFERROR(__xludf.DUMMYFUNCTION("IF(C2553=4,GOOGLETRANSLATE(A2553, ""en"",""fil""), """")"),"")</f>
        <v/>
      </c>
      <c r="C2553" s="2">
        <v>1.0</v>
      </c>
      <c r="D2553" s="10" t="s">
        <v>2680</v>
      </c>
      <c r="F2553" s="2">
        <v>1.0</v>
      </c>
      <c r="G2553" s="9"/>
    </row>
    <row r="2554">
      <c r="A2554" s="1" t="s">
        <v>3980</v>
      </c>
      <c r="B2554" s="7" t="str">
        <f>IFERROR(__xludf.DUMMYFUNCTION("IF(C2554=4,GOOGLETRANSLATE(A2554, ""en"",""fil""), """")"),"")</f>
        <v/>
      </c>
      <c r="C2554" s="2">
        <v>1.0</v>
      </c>
      <c r="D2554" s="10" t="s">
        <v>2680</v>
      </c>
      <c r="F2554" s="2">
        <v>1.0</v>
      </c>
      <c r="G2554" s="9"/>
    </row>
    <row r="2555">
      <c r="A2555" s="1" t="s">
        <v>3981</v>
      </c>
      <c r="B2555" s="7" t="str">
        <f>IFERROR(__xludf.DUMMYFUNCTION("IF(C2555=4,GOOGLETRANSLATE(A2555, ""en"",""fil""), """")"),"")</f>
        <v/>
      </c>
      <c r="C2555" s="2">
        <v>1.0</v>
      </c>
      <c r="D2555" s="10" t="s">
        <v>2680</v>
      </c>
      <c r="F2555" s="2">
        <v>1.0</v>
      </c>
      <c r="G2555" s="9"/>
    </row>
    <row r="2556">
      <c r="A2556" s="1" t="s">
        <v>3982</v>
      </c>
      <c r="B2556" s="7" t="str">
        <f>IFERROR(__xludf.DUMMYFUNCTION("IF(C2556=4,GOOGLETRANSLATE(A2556, ""en"",""fil""), """")"),"")</f>
        <v/>
      </c>
      <c r="C2556" s="2">
        <v>1.0</v>
      </c>
      <c r="D2556" s="10" t="s">
        <v>2680</v>
      </c>
      <c r="F2556" s="2">
        <v>1.0</v>
      </c>
      <c r="G2556" s="9"/>
    </row>
    <row r="2557">
      <c r="A2557" s="1" t="s">
        <v>3983</v>
      </c>
      <c r="B2557" s="7" t="str">
        <f>IFERROR(__xludf.DUMMYFUNCTION("IF(C2557=4,GOOGLETRANSLATE(A2557, ""en"",""fil""), """")"),"")</f>
        <v/>
      </c>
      <c r="C2557" s="2">
        <v>1.0</v>
      </c>
      <c r="D2557" s="10" t="s">
        <v>2680</v>
      </c>
      <c r="F2557" s="2">
        <v>1.0</v>
      </c>
      <c r="G2557" s="9"/>
    </row>
    <row r="2558">
      <c r="A2558" s="1" t="s">
        <v>3984</v>
      </c>
      <c r="B2558" s="7" t="str">
        <f>IFERROR(__xludf.DUMMYFUNCTION("IF(C2558=4,GOOGLETRANSLATE(A2558, ""en"",""fil""), """")"),"")</f>
        <v/>
      </c>
      <c r="C2558" s="2">
        <v>1.0</v>
      </c>
      <c r="D2558" s="10" t="s">
        <v>2680</v>
      </c>
      <c r="F2558" s="2">
        <v>1.0</v>
      </c>
      <c r="G2558" s="9"/>
    </row>
    <row r="2559">
      <c r="A2559" s="1" t="s">
        <v>3985</v>
      </c>
      <c r="B2559" s="7" t="str">
        <f>IFERROR(__xludf.DUMMYFUNCTION("IF(C2559=4,GOOGLETRANSLATE(A2559, ""en"",""fil""), """")"),"")</f>
        <v/>
      </c>
      <c r="C2559" s="2">
        <v>1.0</v>
      </c>
      <c r="D2559" s="10" t="s">
        <v>2680</v>
      </c>
      <c r="F2559" s="2">
        <v>1.0</v>
      </c>
      <c r="G2559" s="9"/>
    </row>
    <row r="2560">
      <c r="A2560" s="1" t="s">
        <v>3986</v>
      </c>
      <c r="B2560" s="7" t="str">
        <f>IFERROR(__xludf.DUMMYFUNCTION("IF(C2560=4,GOOGLETRANSLATE(A2560, ""en"",""fil""), """")"),"")</f>
        <v/>
      </c>
      <c r="C2560" s="2">
        <v>1.0</v>
      </c>
      <c r="D2560" s="10" t="s">
        <v>2680</v>
      </c>
      <c r="G2560" s="9"/>
    </row>
    <row r="2561">
      <c r="A2561" s="1" t="s">
        <v>3987</v>
      </c>
      <c r="B2561" s="7" t="str">
        <f>IFERROR(__xludf.DUMMYFUNCTION("IF(C2561=4,GOOGLETRANSLATE(A2561, ""en"",""fil""), """")"),"")</f>
        <v/>
      </c>
      <c r="C2561" s="2">
        <v>1.0</v>
      </c>
      <c r="D2561" s="10" t="s">
        <v>2680</v>
      </c>
      <c r="F2561" s="2">
        <v>1.0</v>
      </c>
      <c r="G2561" s="9"/>
    </row>
    <row r="2562">
      <c r="A2562" s="1" t="s">
        <v>3988</v>
      </c>
      <c r="B2562" s="7" t="str">
        <f>IFERROR(__xludf.DUMMYFUNCTION("IF(C2562=4,GOOGLETRANSLATE(A2562, ""en"",""fil""), """")"),"")</f>
        <v/>
      </c>
      <c r="C2562" s="2">
        <v>1.0</v>
      </c>
      <c r="D2562" s="10" t="s">
        <v>2680</v>
      </c>
      <c r="F2562" s="2">
        <v>0.0</v>
      </c>
      <c r="G2562" s="9"/>
    </row>
    <row r="2563">
      <c r="A2563" s="1" t="s">
        <v>3989</v>
      </c>
      <c r="B2563" s="7" t="str">
        <f>IFERROR(__xludf.DUMMYFUNCTION("IF(C2563=4,GOOGLETRANSLATE(A2563, ""en"",""fil""), """")"),"")</f>
        <v/>
      </c>
      <c r="C2563" s="2">
        <v>1.0</v>
      </c>
      <c r="D2563" s="10" t="s">
        <v>2680</v>
      </c>
      <c r="F2563" s="2">
        <v>1.0</v>
      </c>
      <c r="G2563" s="9"/>
    </row>
    <row r="2564">
      <c r="A2564" s="1" t="s">
        <v>3990</v>
      </c>
      <c r="B2564" s="7" t="str">
        <f>IFERROR(__xludf.DUMMYFUNCTION("IF(C2564=4,GOOGLETRANSLATE(A2564, ""en"",""fil""), """")"),"")</f>
        <v/>
      </c>
      <c r="C2564" s="2">
        <v>1.0</v>
      </c>
      <c r="D2564" s="10" t="s">
        <v>2680</v>
      </c>
      <c r="F2564" s="2">
        <v>1.0</v>
      </c>
      <c r="G2564" s="9"/>
    </row>
    <row r="2565">
      <c r="A2565" s="1" t="s">
        <v>3991</v>
      </c>
      <c r="B2565" s="7" t="str">
        <f>IFERROR(__xludf.DUMMYFUNCTION("IF(C2565=4,GOOGLETRANSLATE(A2565, ""en"",""fil""), """")"),"")</f>
        <v/>
      </c>
      <c r="C2565" s="2">
        <v>1.0</v>
      </c>
      <c r="D2565" s="10" t="s">
        <v>2680</v>
      </c>
      <c r="F2565" s="2">
        <v>1.0</v>
      </c>
      <c r="G2565" s="9"/>
    </row>
    <row r="2566">
      <c r="A2566" s="1" t="s">
        <v>3992</v>
      </c>
      <c r="B2566" s="7" t="str">
        <f>IFERROR(__xludf.DUMMYFUNCTION("IF(C2566=4,GOOGLETRANSLATE(A2566, ""en"",""fil""), """")"),"")</f>
        <v/>
      </c>
      <c r="C2566" s="2">
        <v>1.0</v>
      </c>
      <c r="D2566" s="10" t="s">
        <v>2680</v>
      </c>
      <c r="F2566" s="2">
        <v>1.0</v>
      </c>
      <c r="G2566" s="9"/>
    </row>
    <row r="2567">
      <c r="A2567" s="1" t="s">
        <v>3993</v>
      </c>
      <c r="B2567" s="7" t="str">
        <f>IFERROR(__xludf.DUMMYFUNCTION("IF(C2567=4,GOOGLETRANSLATE(A2567, ""en"",""fil""), """")"),"")</f>
        <v/>
      </c>
      <c r="C2567" s="2">
        <v>1.0</v>
      </c>
      <c r="D2567" s="10" t="s">
        <v>2680</v>
      </c>
      <c r="F2567" s="2">
        <v>1.0</v>
      </c>
      <c r="G2567" s="9"/>
    </row>
    <row r="2568">
      <c r="A2568" s="1" t="s">
        <v>3994</v>
      </c>
      <c r="B2568" s="7" t="str">
        <f>IFERROR(__xludf.DUMMYFUNCTION("IF(C2568=4,GOOGLETRANSLATE(A2568, ""en"",""fil""), """")"),"")</f>
        <v/>
      </c>
      <c r="C2568" s="2">
        <v>1.0</v>
      </c>
      <c r="D2568" s="10" t="s">
        <v>2680</v>
      </c>
      <c r="F2568" s="2">
        <v>1.0</v>
      </c>
      <c r="G2568" s="9"/>
    </row>
    <row r="2569">
      <c r="A2569" s="1" t="s">
        <v>3995</v>
      </c>
      <c r="B2569" s="7" t="str">
        <f>IFERROR(__xludf.DUMMYFUNCTION("IF(C2569=4,GOOGLETRANSLATE(A2569, ""en"",""fil""), """")"),"")</f>
        <v/>
      </c>
      <c r="C2569" s="2">
        <v>1.0</v>
      </c>
      <c r="D2569" s="10" t="s">
        <v>2680</v>
      </c>
      <c r="F2569" s="2">
        <v>1.0</v>
      </c>
      <c r="G2569" s="9"/>
    </row>
    <row r="2570">
      <c r="A2570" s="1" t="s">
        <v>3996</v>
      </c>
      <c r="B2570" s="7" t="str">
        <f>IFERROR(__xludf.DUMMYFUNCTION("IF(C2570=4,GOOGLETRANSLATE(A2570, ""en"",""fil""), """")"),"")</f>
        <v/>
      </c>
      <c r="C2570" s="2">
        <v>0.0</v>
      </c>
      <c r="D2570" s="10" t="s">
        <v>2680</v>
      </c>
      <c r="F2570" s="2">
        <v>1.0</v>
      </c>
      <c r="G2570" s="20" t="s">
        <v>3997</v>
      </c>
      <c r="H2570" s="5">
        <v>1.0</v>
      </c>
      <c r="I2570" s="17">
        <v>0.0</v>
      </c>
      <c r="J2570" s="6" t="s">
        <v>3998</v>
      </c>
      <c r="K2570" s="17">
        <f>COUNTIF(C:C, 0)</f>
        <v>2165</v>
      </c>
      <c r="L2570" s="17">
        <f>COUNTIF(F:F, 0)</f>
        <v>2222</v>
      </c>
    </row>
    <row r="2571">
      <c r="A2571" s="1" t="s">
        <v>3999</v>
      </c>
      <c r="B2571" s="7" t="str">
        <f>IFERROR(__xludf.DUMMYFUNCTION("IF(C2571=4,GOOGLETRANSLATE(A2571, ""en"",""fil""), """")"),"")</f>
        <v/>
      </c>
      <c r="C2571" s="2">
        <v>0.0</v>
      </c>
      <c r="D2571" s="10" t="s">
        <v>2680</v>
      </c>
      <c r="F2571" s="2">
        <v>1.0</v>
      </c>
      <c r="G2571" s="4" t="s">
        <v>4000</v>
      </c>
      <c r="H2571" s="5">
        <v>3.0</v>
      </c>
      <c r="I2571" s="17">
        <v>2.0</v>
      </c>
      <c r="J2571" s="6" t="s">
        <v>4001</v>
      </c>
      <c r="K2571" s="17">
        <f>COUNTIF(C:C, 2)</f>
        <v>887</v>
      </c>
      <c r="L2571" s="6"/>
    </row>
    <row r="2572">
      <c r="A2572" s="1" t="s">
        <v>4002</v>
      </c>
      <c r="B2572" s="7" t="str">
        <f>IFERROR(__xludf.DUMMYFUNCTION("IF(C2572=4,GOOGLETRANSLATE(A2572, ""en"",""fil""), """")"),"")</f>
        <v/>
      </c>
      <c r="C2572" s="2">
        <v>0.0</v>
      </c>
      <c r="D2572" s="10" t="s">
        <v>2680</v>
      </c>
      <c r="F2572" s="2">
        <v>0.0</v>
      </c>
      <c r="G2572" s="4" t="s">
        <v>3227</v>
      </c>
      <c r="H2572" s="5">
        <v>4.0</v>
      </c>
      <c r="I2572" s="17">
        <v>3.0</v>
      </c>
      <c r="J2572" s="6" t="s">
        <v>4000</v>
      </c>
      <c r="K2572" s="17">
        <f>COUNTIF(C:C, 3)</f>
        <v>34</v>
      </c>
      <c r="L2572" s="6"/>
    </row>
    <row r="2573">
      <c r="A2573" s="1" t="s">
        <v>4003</v>
      </c>
      <c r="B2573" s="7" t="str">
        <f>IFERROR(__xludf.DUMMYFUNCTION("IF(C2573=4,GOOGLETRANSLATE(A2573, ""en"",""fil""), """")"),"")</f>
        <v/>
      </c>
      <c r="C2573" s="2">
        <v>0.0</v>
      </c>
      <c r="D2573" s="10" t="s">
        <v>2680</v>
      </c>
      <c r="F2573" s="2">
        <v>0.0</v>
      </c>
      <c r="G2573" s="9"/>
    </row>
    <row r="2574">
      <c r="A2574" s="1" t="s">
        <v>4004</v>
      </c>
      <c r="B2574" s="7" t="str">
        <f>IFERROR(__xludf.DUMMYFUNCTION("IF(C2574=4,GOOGLETRANSLATE(A2574, ""en"",""fil""), """")"),"")</f>
        <v/>
      </c>
      <c r="C2574" s="2">
        <v>0.0</v>
      </c>
      <c r="D2574" s="10" t="s">
        <v>2680</v>
      </c>
      <c r="F2574" s="2">
        <v>0.0</v>
      </c>
      <c r="G2574" s="9"/>
    </row>
    <row r="2575">
      <c r="A2575" s="1" t="s">
        <v>4005</v>
      </c>
      <c r="B2575" s="7" t="str">
        <f>IFERROR(__xludf.DUMMYFUNCTION("IF(C2575=4,GOOGLETRANSLATE(A2575, ""en"",""fil""), """")"),"")</f>
        <v/>
      </c>
      <c r="C2575" s="2">
        <v>0.0</v>
      </c>
      <c r="D2575" s="10" t="s">
        <v>2680</v>
      </c>
      <c r="F2575" s="2">
        <v>0.0</v>
      </c>
      <c r="G2575" s="9"/>
    </row>
    <row r="2576">
      <c r="A2576" s="19" t="s">
        <v>4006</v>
      </c>
      <c r="B2576" s="7" t="str">
        <f>IFERROR(__xludf.DUMMYFUNCTION("IF(C2576=4,GOOGLETRANSLATE(A2576, ""en"",""fil""), """")"),"")</f>
        <v/>
      </c>
      <c r="C2576" s="2">
        <v>0.0</v>
      </c>
      <c r="D2576" s="10" t="s">
        <v>2680</v>
      </c>
      <c r="F2576" s="2">
        <v>1.0</v>
      </c>
      <c r="G2576" s="9"/>
    </row>
    <row r="2577">
      <c r="A2577" s="1" t="s">
        <v>4007</v>
      </c>
      <c r="B2577" s="7" t="str">
        <f>IFERROR(__xludf.DUMMYFUNCTION("IF(C2577=4,GOOGLETRANSLATE(A2577, ""en"",""fil""), """")"),"")</f>
        <v/>
      </c>
      <c r="C2577" s="2">
        <v>0.0</v>
      </c>
      <c r="D2577" s="10" t="s">
        <v>2680</v>
      </c>
      <c r="F2577" s="2">
        <v>1.0</v>
      </c>
      <c r="G2577" s="9"/>
    </row>
    <row r="2578">
      <c r="A2578" s="1" t="s">
        <v>4008</v>
      </c>
      <c r="B2578" s="7" t="str">
        <f>IFERROR(__xludf.DUMMYFUNCTION("IF(C2578=4,GOOGLETRANSLATE(A2578, ""en"",""fil""), """")"),"")</f>
        <v/>
      </c>
      <c r="C2578" s="2">
        <v>0.0</v>
      </c>
      <c r="D2578" s="10" t="s">
        <v>2680</v>
      </c>
      <c r="G2578" s="9"/>
    </row>
    <row r="2579">
      <c r="A2579" s="1" t="s">
        <v>2055</v>
      </c>
      <c r="B2579" s="7" t="str">
        <f>IFERROR(__xludf.DUMMYFUNCTION("IF(C2579=4,GOOGLETRANSLATE(A2579, ""en"",""fil""), """")"),"")</f>
        <v/>
      </c>
      <c r="C2579" s="2">
        <v>0.0</v>
      </c>
      <c r="D2579" s="10" t="s">
        <v>2680</v>
      </c>
      <c r="F2579" s="2">
        <v>0.0</v>
      </c>
      <c r="G2579" s="9"/>
    </row>
    <row r="2580">
      <c r="A2580" s="1" t="s">
        <v>4009</v>
      </c>
      <c r="B2580" s="7" t="str">
        <f>IFERROR(__xludf.DUMMYFUNCTION("IF(C2580=4,GOOGLETRANSLATE(A2580, ""en"",""fil""), """")"),"")</f>
        <v/>
      </c>
      <c r="C2580" s="2">
        <v>0.0</v>
      </c>
      <c r="D2580" s="10" t="s">
        <v>2680</v>
      </c>
      <c r="G2580" s="9"/>
    </row>
    <row r="2581">
      <c r="A2581" s="1" t="s">
        <v>4010</v>
      </c>
      <c r="B2581" s="7" t="str">
        <f>IFERROR(__xludf.DUMMYFUNCTION("IF(C2581=4,GOOGLETRANSLATE(A2581, ""en"",""fil""), """")"),"")</f>
        <v/>
      </c>
      <c r="C2581" s="2">
        <v>0.0</v>
      </c>
      <c r="D2581" s="10" t="s">
        <v>2680</v>
      </c>
      <c r="F2581" s="2">
        <v>0.0</v>
      </c>
      <c r="G2581" s="9"/>
    </row>
    <row r="2582">
      <c r="A2582" s="1" t="s">
        <v>4011</v>
      </c>
      <c r="B2582" s="7" t="str">
        <f>IFERROR(__xludf.DUMMYFUNCTION("IF(C2582=4,GOOGLETRANSLATE(A2582, ""en"",""fil""), """")"),"")</f>
        <v/>
      </c>
      <c r="C2582" s="2">
        <v>0.0</v>
      </c>
      <c r="D2582" s="10" t="s">
        <v>2680</v>
      </c>
      <c r="F2582" s="2">
        <v>0.0</v>
      </c>
      <c r="G2582" s="9"/>
    </row>
    <row r="2583">
      <c r="A2583" s="1" t="s">
        <v>4012</v>
      </c>
      <c r="B2583" s="7" t="str">
        <f>IFERROR(__xludf.DUMMYFUNCTION("IF(C2583=4,GOOGLETRANSLATE(A2583, ""en"",""fil""), """")"),"")</f>
        <v/>
      </c>
      <c r="C2583" s="2">
        <v>0.0</v>
      </c>
      <c r="D2583" s="10" t="s">
        <v>2680</v>
      </c>
      <c r="F2583" s="2">
        <v>1.0</v>
      </c>
      <c r="G2583" s="9"/>
    </row>
    <row r="2584">
      <c r="A2584" s="1" t="s">
        <v>4013</v>
      </c>
      <c r="B2584" s="7" t="str">
        <f>IFERROR(__xludf.DUMMYFUNCTION("IF(C2584=4,GOOGLETRANSLATE(A2584, ""en"",""fil""), """")"),"")</f>
        <v/>
      </c>
      <c r="C2584" s="2">
        <v>0.0</v>
      </c>
      <c r="D2584" s="10" t="s">
        <v>2680</v>
      </c>
      <c r="F2584" s="2">
        <v>0.0</v>
      </c>
      <c r="G2584" s="9"/>
    </row>
    <row r="2585">
      <c r="A2585" s="1" t="s">
        <v>4014</v>
      </c>
      <c r="B2585" s="7" t="str">
        <f>IFERROR(__xludf.DUMMYFUNCTION("IF(C2585=4,GOOGLETRANSLATE(A2585, ""en"",""fil""), """")"),"")</f>
        <v/>
      </c>
      <c r="C2585" s="2">
        <v>0.0</v>
      </c>
      <c r="D2585" s="10" t="s">
        <v>2680</v>
      </c>
      <c r="E2585" s="21"/>
      <c r="F2585" s="2">
        <v>1.0</v>
      </c>
      <c r="G2585" s="9"/>
    </row>
    <row r="2586">
      <c r="A2586" s="1" t="s">
        <v>4015</v>
      </c>
      <c r="B2586" s="7" t="str">
        <f>IFERROR(__xludf.DUMMYFUNCTION("IF(C2586=4,GOOGLETRANSLATE(A2586, ""en"",""fil""), """")"),"")</f>
        <v/>
      </c>
      <c r="C2586" s="2">
        <v>0.0</v>
      </c>
      <c r="D2586" s="10" t="s">
        <v>2680</v>
      </c>
      <c r="F2586" s="2">
        <v>1.0</v>
      </c>
      <c r="G2586" s="9"/>
    </row>
    <row r="2587">
      <c r="A2587" s="1" t="s">
        <v>4016</v>
      </c>
      <c r="B2587" s="7" t="str">
        <f>IFERROR(__xludf.DUMMYFUNCTION("IF(C2587=4,GOOGLETRANSLATE(A2587, ""en"",""fil""), """")"),"")</f>
        <v/>
      </c>
      <c r="C2587" s="2">
        <v>0.0</v>
      </c>
      <c r="D2587" s="10" t="s">
        <v>2680</v>
      </c>
      <c r="G2587" s="9"/>
    </row>
    <row r="2588">
      <c r="A2588" s="1" t="s">
        <v>4017</v>
      </c>
      <c r="B2588" s="7" t="str">
        <f>IFERROR(__xludf.DUMMYFUNCTION("IF(C2588=4,GOOGLETRANSLATE(A2588, ""en"",""fil""), """")"),"")</f>
        <v/>
      </c>
      <c r="C2588" s="2">
        <v>0.0</v>
      </c>
      <c r="D2588" s="10" t="s">
        <v>2680</v>
      </c>
      <c r="G2588" s="9"/>
    </row>
    <row r="2589">
      <c r="A2589" s="1" t="s">
        <v>4018</v>
      </c>
      <c r="B2589" s="7" t="str">
        <f>IFERROR(__xludf.DUMMYFUNCTION("IF(C2589=4,GOOGLETRANSLATE(A2589, ""en"",""fil""), """")"),"")</f>
        <v/>
      </c>
      <c r="C2589" s="2">
        <v>0.0</v>
      </c>
      <c r="D2589" s="10" t="s">
        <v>2680</v>
      </c>
      <c r="F2589" s="2">
        <v>0.0</v>
      </c>
      <c r="G2589" s="9"/>
    </row>
    <row r="2590">
      <c r="A2590" s="1" t="s">
        <v>4019</v>
      </c>
      <c r="B2590" s="7" t="str">
        <f>IFERROR(__xludf.DUMMYFUNCTION("IF(C2590=4,GOOGLETRANSLATE(A2590, ""en"",""fil""), """")"),"")</f>
        <v/>
      </c>
      <c r="C2590" s="2">
        <v>0.0</v>
      </c>
      <c r="D2590" s="10" t="s">
        <v>2680</v>
      </c>
      <c r="G2590" s="9"/>
    </row>
    <row r="2591">
      <c r="A2591" s="1" t="s">
        <v>4020</v>
      </c>
      <c r="B2591" s="7" t="str">
        <f>IFERROR(__xludf.DUMMYFUNCTION("IF(C2591=4,GOOGLETRANSLATE(A2591, ""en"",""fil""), """")"),"")</f>
        <v/>
      </c>
      <c r="C2591" s="2">
        <v>0.0</v>
      </c>
      <c r="D2591" s="10" t="s">
        <v>2680</v>
      </c>
      <c r="F2591" s="2">
        <v>0.0</v>
      </c>
      <c r="G2591" s="9"/>
    </row>
    <row r="2592">
      <c r="A2592" s="1" t="s">
        <v>4021</v>
      </c>
      <c r="B2592" s="7" t="str">
        <f>IFERROR(__xludf.DUMMYFUNCTION("IF(C2592=4,GOOGLETRANSLATE(A2592, ""en"",""fil""), """")"),"")</f>
        <v/>
      </c>
      <c r="C2592" s="2">
        <v>0.0</v>
      </c>
      <c r="D2592" s="10" t="s">
        <v>2680</v>
      </c>
      <c r="F2592" s="2">
        <v>0.0</v>
      </c>
      <c r="G2592" s="9"/>
    </row>
    <row r="2593">
      <c r="A2593" s="1" t="s">
        <v>4022</v>
      </c>
      <c r="B2593" s="7" t="str">
        <f>IFERROR(__xludf.DUMMYFUNCTION("IF(C2593=4,GOOGLETRANSLATE(A2593, ""en"",""fil""), """")"),"")</f>
        <v/>
      </c>
      <c r="C2593" s="2">
        <v>0.0</v>
      </c>
      <c r="D2593" s="10" t="s">
        <v>2680</v>
      </c>
      <c r="F2593" s="2">
        <v>0.0</v>
      </c>
      <c r="G2593" s="9"/>
    </row>
    <row r="2594">
      <c r="A2594" s="1" t="s">
        <v>4023</v>
      </c>
      <c r="B2594" s="7" t="str">
        <f>IFERROR(__xludf.DUMMYFUNCTION("IF(C2594=4,GOOGLETRANSLATE(A2594, ""en"",""fil""), """")"),"")</f>
        <v/>
      </c>
      <c r="C2594" s="2">
        <v>0.0</v>
      </c>
      <c r="D2594" s="10" t="s">
        <v>2680</v>
      </c>
      <c r="F2594" s="2">
        <v>1.0</v>
      </c>
      <c r="G2594" s="9"/>
    </row>
    <row r="2595">
      <c r="A2595" s="1" t="s">
        <v>4024</v>
      </c>
      <c r="B2595" s="7" t="str">
        <f>IFERROR(__xludf.DUMMYFUNCTION("IF(C2595=4,GOOGLETRANSLATE(A2595, ""en"",""fil""), """")"),"")</f>
        <v/>
      </c>
      <c r="C2595" s="2">
        <v>0.0</v>
      </c>
      <c r="D2595" s="10" t="s">
        <v>2680</v>
      </c>
      <c r="F2595" s="2">
        <v>1.0</v>
      </c>
      <c r="G2595" s="9"/>
    </row>
    <row r="2596">
      <c r="A2596" s="1" t="s">
        <v>4025</v>
      </c>
      <c r="B2596" s="7" t="str">
        <f>IFERROR(__xludf.DUMMYFUNCTION("IF(C2596=4,GOOGLETRANSLATE(A2596, ""en"",""fil""), """")"),"")</f>
        <v/>
      </c>
      <c r="C2596" s="2">
        <v>0.0</v>
      </c>
      <c r="D2596" s="10" t="s">
        <v>2680</v>
      </c>
      <c r="F2596" s="2">
        <v>0.0</v>
      </c>
      <c r="G2596" s="9"/>
    </row>
    <row r="2597">
      <c r="A2597" s="1" t="s">
        <v>4026</v>
      </c>
      <c r="B2597" s="7" t="str">
        <f>IFERROR(__xludf.DUMMYFUNCTION("IF(C2597=4,GOOGLETRANSLATE(A2597, ""en"",""fil""), """")"),"")</f>
        <v/>
      </c>
      <c r="C2597" s="2">
        <v>0.0</v>
      </c>
      <c r="D2597" s="10" t="s">
        <v>2680</v>
      </c>
      <c r="F2597" s="2">
        <v>0.0</v>
      </c>
      <c r="G2597" s="9"/>
    </row>
    <row r="2598">
      <c r="A2598" s="1" t="s">
        <v>4027</v>
      </c>
      <c r="B2598" s="7" t="str">
        <f>IFERROR(__xludf.DUMMYFUNCTION("IF(C2598=4,GOOGLETRANSLATE(A2598, ""en"",""fil""), """")"),"")</f>
        <v/>
      </c>
      <c r="C2598" s="2">
        <v>0.0</v>
      </c>
      <c r="D2598" s="10" t="s">
        <v>2680</v>
      </c>
      <c r="F2598" s="2">
        <v>0.0</v>
      </c>
      <c r="G2598" s="9"/>
    </row>
    <row r="2599">
      <c r="A2599" s="1" t="s">
        <v>4028</v>
      </c>
      <c r="B2599" s="7" t="str">
        <f>IFERROR(__xludf.DUMMYFUNCTION("IF(C2599=4,GOOGLETRANSLATE(A2599, ""en"",""fil""), """")"),"")</f>
        <v/>
      </c>
      <c r="C2599" s="2">
        <v>0.0</v>
      </c>
      <c r="D2599" s="10" t="s">
        <v>2680</v>
      </c>
      <c r="F2599" s="2">
        <v>1.0</v>
      </c>
      <c r="G2599" s="9"/>
    </row>
    <row r="2600">
      <c r="A2600" s="1" t="s">
        <v>4029</v>
      </c>
      <c r="B2600" s="7" t="str">
        <f>IFERROR(__xludf.DUMMYFUNCTION("IF(C2600=4,GOOGLETRANSLATE(A2600, ""en"",""fil""), """")"),"")</f>
        <v/>
      </c>
      <c r="C2600" s="2">
        <v>0.0</v>
      </c>
      <c r="D2600" s="10" t="s">
        <v>2680</v>
      </c>
      <c r="F2600" s="2">
        <v>0.0</v>
      </c>
      <c r="G2600" s="9"/>
    </row>
    <row r="2601">
      <c r="A2601" s="1" t="s">
        <v>4030</v>
      </c>
      <c r="B2601" s="7" t="str">
        <f>IFERROR(__xludf.DUMMYFUNCTION("IF(C2601=4,GOOGLETRANSLATE(A2601, ""en"",""fil""), """")"),"")</f>
        <v/>
      </c>
      <c r="C2601" s="2">
        <v>0.0</v>
      </c>
      <c r="D2601" s="10" t="s">
        <v>2680</v>
      </c>
      <c r="F2601" s="2">
        <v>0.0</v>
      </c>
      <c r="G2601" s="9"/>
    </row>
    <row r="2602">
      <c r="A2602" s="1" t="s">
        <v>4031</v>
      </c>
      <c r="B2602" s="7" t="str">
        <f>IFERROR(__xludf.DUMMYFUNCTION("IF(C2602=4,GOOGLETRANSLATE(A2602, ""en"",""fil""), """")"),"")</f>
        <v/>
      </c>
      <c r="C2602" s="2">
        <v>0.0</v>
      </c>
      <c r="D2602" s="10" t="s">
        <v>2680</v>
      </c>
      <c r="F2602" s="2">
        <v>1.0</v>
      </c>
      <c r="G2602" s="9"/>
    </row>
    <row r="2603">
      <c r="A2603" s="1" t="s">
        <v>4032</v>
      </c>
      <c r="B2603" s="7" t="str">
        <f>IFERROR(__xludf.DUMMYFUNCTION("IF(C2603=4,GOOGLETRANSLATE(A2603, ""en"",""fil""), """")"),"")</f>
        <v/>
      </c>
      <c r="C2603" s="2">
        <v>0.0</v>
      </c>
      <c r="D2603" s="10" t="s">
        <v>2680</v>
      </c>
      <c r="F2603" s="2">
        <v>1.0</v>
      </c>
      <c r="G2603" s="9"/>
    </row>
    <row r="2604">
      <c r="A2604" s="1" t="s">
        <v>4033</v>
      </c>
      <c r="B2604" s="7" t="str">
        <f>IFERROR(__xludf.DUMMYFUNCTION("IF(C2604=4,GOOGLETRANSLATE(A2604, ""en"",""fil""), """")"),"")</f>
        <v/>
      </c>
      <c r="C2604" s="2">
        <v>0.0</v>
      </c>
      <c r="D2604" s="10" t="s">
        <v>2680</v>
      </c>
      <c r="F2604" s="2">
        <v>0.0</v>
      </c>
      <c r="G2604" s="9"/>
    </row>
    <row r="2605">
      <c r="A2605" s="1" t="s">
        <v>4034</v>
      </c>
      <c r="B2605" s="7" t="str">
        <f>IFERROR(__xludf.DUMMYFUNCTION("IF(C2605=4,GOOGLETRANSLATE(A2605, ""en"",""fil""), """")"),"")</f>
        <v/>
      </c>
      <c r="C2605" s="2">
        <v>0.0</v>
      </c>
      <c r="D2605" s="10" t="s">
        <v>2680</v>
      </c>
      <c r="F2605" s="2">
        <v>1.0</v>
      </c>
      <c r="G2605" s="9"/>
    </row>
    <row r="2606">
      <c r="A2606" s="1" t="s">
        <v>4035</v>
      </c>
      <c r="B2606" s="7" t="str">
        <f>IFERROR(__xludf.DUMMYFUNCTION("IF(C2606=4,GOOGLETRANSLATE(A2606, ""en"",""fil""), """")"),"")</f>
        <v/>
      </c>
      <c r="C2606" s="2">
        <v>0.0</v>
      </c>
      <c r="D2606" s="10" t="s">
        <v>2680</v>
      </c>
      <c r="F2606" s="2">
        <v>0.0</v>
      </c>
      <c r="G2606" s="9"/>
    </row>
    <row r="2607">
      <c r="A2607" s="1" t="s">
        <v>4036</v>
      </c>
      <c r="B2607" s="7" t="str">
        <f>IFERROR(__xludf.DUMMYFUNCTION("IF(C2607=4,GOOGLETRANSLATE(A2607, ""en"",""fil""), """")"),"")</f>
        <v/>
      </c>
      <c r="C2607" s="2">
        <v>0.0</v>
      </c>
      <c r="D2607" s="10" t="s">
        <v>2680</v>
      </c>
      <c r="F2607" s="2">
        <v>0.0</v>
      </c>
      <c r="G2607" s="9"/>
    </row>
    <row r="2608">
      <c r="A2608" s="1" t="s">
        <v>4037</v>
      </c>
      <c r="B2608" s="7" t="str">
        <f>IFERROR(__xludf.DUMMYFUNCTION("IF(C2608=4,GOOGLETRANSLATE(A2608, ""en"",""fil""), """")"),"")</f>
        <v/>
      </c>
      <c r="C2608" s="2">
        <v>0.0</v>
      </c>
      <c r="D2608" s="10" t="s">
        <v>2680</v>
      </c>
      <c r="F2608" s="2">
        <v>1.0</v>
      </c>
      <c r="G2608" s="9"/>
    </row>
    <row r="2609">
      <c r="A2609" s="1" t="s">
        <v>4038</v>
      </c>
      <c r="B2609" s="7" t="str">
        <f>IFERROR(__xludf.DUMMYFUNCTION("IF(C2609=4,GOOGLETRANSLATE(A2609, ""en"",""fil""), """")"),"")</f>
        <v/>
      </c>
      <c r="C2609" s="2">
        <v>0.0</v>
      </c>
      <c r="D2609" s="10" t="s">
        <v>2680</v>
      </c>
      <c r="F2609" s="2">
        <v>1.0</v>
      </c>
      <c r="G2609" s="9"/>
    </row>
    <row r="2610">
      <c r="A2610" s="1" t="s">
        <v>4039</v>
      </c>
      <c r="B2610" s="7" t="str">
        <f>IFERROR(__xludf.DUMMYFUNCTION("IF(C2610=4,GOOGLETRANSLATE(A2610, ""en"",""fil""), """")"),"")</f>
        <v/>
      </c>
      <c r="C2610" s="2">
        <v>0.0</v>
      </c>
      <c r="D2610" s="10" t="s">
        <v>2680</v>
      </c>
      <c r="F2610" s="2">
        <v>0.0</v>
      </c>
      <c r="G2610" s="9"/>
    </row>
    <row r="2611">
      <c r="A2611" s="1" t="s">
        <v>4040</v>
      </c>
      <c r="B2611" s="7" t="str">
        <f>IFERROR(__xludf.DUMMYFUNCTION("IF(C2611=4,GOOGLETRANSLATE(A2611, ""en"",""fil""), """")"),"")</f>
        <v/>
      </c>
      <c r="C2611" s="2">
        <v>0.0</v>
      </c>
      <c r="D2611" s="10" t="s">
        <v>2680</v>
      </c>
      <c r="G2611" s="9"/>
    </row>
    <row r="2612">
      <c r="A2612" s="1" t="s">
        <v>4041</v>
      </c>
      <c r="B2612" s="7" t="str">
        <f>IFERROR(__xludf.DUMMYFUNCTION("IF(C2612=4,GOOGLETRANSLATE(A2612, ""en"",""fil""), """")"),"")</f>
        <v/>
      </c>
      <c r="C2612" s="2">
        <v>0.0</v>
      </c>
      <c r="D2612" s="10" t="s">
        <v>2680</v>
      </c>
      <c r="G2612" s="9"/>
    </row>
    <row r="2613">
      <c r="A2613" s="1" t="s">
        <v>1915</v>
      </c>
      <c r="B2613" s="7" t="str">
        <f>IFERROR(__xludf.DUMMYFUNCTION("IF(C2613=4,GOOGLETRANSLATE(A2613, ""en"",""fil""), """")"),"")</f>
        <v/>
      </c>
      <c r="C2613" s="2">
        <v>0.0</v>
      </c>
      <c r="D2613" s="10" t="s">
        <v>2680</v>
      </c>
      <c r="F2613" s="2">
        <v>0.0</v>
      </c>
      <c r="G2613" s="9"/>
    </row>
    <row r="2614">
      <c r="A2614" s="1" t="s">
        <v>4042</v>
      </c>
      <c r="B2614" s="7" t="str">
        <f>IFERROR(__xludf.DUMMYFUNCTION("IF(C2614=4,GOOGLETRANSLATE(A2614, ""en"",""fil""), """")"),"")</f>
        <v/>
      </c>
      <c r="C2614" s="2">
        <v>0.0</v>
      </c>
      <c r="D2614" s="10" t="s">
        <v>2680</v>
      </c>
      <c r="F2614" s="2">
        <v>0.0</v>
      </c>
      <c r="G2614" s="9"/>
    </row>
    <row r="2615">
      <c r="A2615" s="1" t="s">
        <v>4043</v>
      </c>
      <c r="B2615" s="7" t="str">
        <f>IFERROR(__xludf.DUMMYFUNCTION("IF(C2615=4,GOOGLETRANSLATE(A2615, ""en"",""fil""), """")"),"")</f>
        <v/>
      </c>
      <c r="C2615" s="2">
        <v>0.0</v>
      </c>
      <c r="D2615" s="10" t="s">
        <v>2680</v>
      </c>
      <c r="F2615" s="2">
        <v>1.0</v>
      </c>
      <c r="G2615" s="9"/>
    </row>
    <row r="2616">
      <c r="A2616" s="1" t="s">
        <v>4044</v>
      </c>
      <c r="B2616" s="7" t="str">
        <f>IFERROR(__xludf.DUMMYFUNCTION("IF(C2616=4,GOOGLETRANSLATE(A2616, ""en"",""fil""), """")"),"")</f>
        <v/>
      </c>
      <c r="C2616" s="2">
        <v>0.0</v>
      </c>
      <c r="D2616" s="10" t="s">
        <v>2680</v>
      </c>
      <c r="F2616" s="2">
        <v>0.0</v>
      </c>
      <c r="G2616" s="9"/>
    </row>
    <row r="2617">
      <c r="A2617" s="1" t="s">
        <v>4045</v>
      </c>
      <c r="B2617" s="7" t="str">
        <f>IFERROR(__xludf.DUMMYFUNCTION("IF(C2617=4,GOOGLETRANSLATE(A2617, ""en"",""fil""), """")"),"")</f>
        <v/>
      </c>
      <c r="C2617" s="2">
        <v>0.0</v>
      </c>
      <c r="D2617" s="10" t="s">
        <v>2680</v>
      </c>
      <c r="F2617" s="2">
        <v>0.0</v>
      </c>
      <c r="G2617" s="9"/>
    </row>
    <row r="2618">
      <c r="A2618" s="1" t="s">
        <v>4046</v>
      </c>
      <c r="B2618" s="7" t="str">
        <f>IFERROR(__xludf.DUMMYFUNCTION("IF(C2618=4,GOOGLETRANSLATE(A2618, ""en"",""fil""), """")"),"")</f>
        <v/>
      </c>
      <c r="C2618" s="2">
        <v>0.0</v>
      </c>
      <c r="D2618" s="10" t="s">
        <v>2680</v>
      </c>
      <c r="F2618" s="2">
        <v>0.0</v>
      </c>
      <c r="G2618" s="9"/>
    </row>
    <row r="2619">
      <c r="A2619" s="1" t="s">
        <v>4047</v>
      </c>
      <c r="B2619" s="7" t="str">
        <f>IFERROR(__xludf.DUMMYFUNCTION("IF(C2619=4,GOOGLETRANSLATE(A2619, ""en"",""fil""), """")"),"")</f>
        <v/>
      </c>
      <c r="C2619" s="2">
        <v>0.0</v>
      </c>
      <c r="D2619" s="10" t="s">
        <v>2680</v>
      </c>
      <c r="G2619" s="9"/>
    </row>
    <row r="2620">
      <c r="A2620" s="1" t="s">
        <v>4048</v>
      </c>
      <c r="B2620" s="7" t="str">
        <f>IFERROR(__xludf.DUMMYFUNCTION("IF(C2620=4,GOOGLETRANSLATE(A2620, ""en"",""fil""), """")"),"")</f>
        <v/>
      </c>
      <c r="C2620" s="2">
        <v>0.0</v>
      </c>
      <c r="D2620" s="10" t="s">
        <v>2680</v>
      </c>
      <c r="F2620" s="2">
        <v>0.0</v>
      </c>
      <c r="G2620" s="9"/>
    </row>
    <row r="2621">
      <c r="A2621" s="1" t="s">
        <v>4049</v>
      </c>
      <c r="B2621" s="7" t="str">
        <f>IFERROR(__xludf.DUMMYFUNCTION("IF(C2621=4,GOOGLETRANSLATE(A2621, ""en"",""fil""), """")"),"")</f>
        <v/>
      </c>
      <c r="C2621" s="2">
        <v>0.0</v>
      </c>
      <c r="D2621" s="10" t="s">
        <v>2680</v>
      </c>
      <c r="F2621" s="2">
        <v>0.0</v>
      </c>
      <c r="G2621" s="9"/>
    </row>
    <row r="2622">
      <c r="A2622" s="1" t="s">
        <v>4050</v>
      </c>
      <c r="B2622" s="7" t="str">
        <f>IFERROR(__xludf.DUMMYFUNCTION("IF(C2622=4,GOOGLETRANSLATE(A2622, ""en"",""fil""), """")"),"")</f>
        <v/>
      </c>
      <c r="C2622" s="2">
        <v>0.0</v>
      </c>
      <c r="D2622" s="10" t="s">
        <v>2680</v>
      </c>
      <c r="F2622" s="2">
        <v>0.0</v>
      </c>
      <c r="G2622" s="9"/>
    </row>
    <row r="2623">
      <c r="A2623" s="1" t="s">
        <v>4051</v>
      </c>
      <c r="B2623" s="7" t="str">
        <f>IFERROR(__xludf.DUMMYFUNCTION("IF(C2623=4,GOOGLETRANSLATE(A2623, ""en"",""fil""), """")"),"")</f>
        <v/>
      </c>
      <c r="C2623" s="2">
        <v>0.0</v>
      </c>
      <c r="D2623" s="10" t="s">
        <v>2680</v>
      </c>
      <c r="G2623" s="9"/>
    </row>
    <row r="2624">
      <c r="A2624" s="1" t="s">
        <v>4052</v>
      </c>
      <c r="B2624" s="7" t="str">
        <f>IFERROR(__xludf.DUMMYFUNCTION("IF(C2624=4,GOOGLETRANSLATE(A2624, ""en"",""fil""), """")"),"")</f>
        <v/>
      </c>
      <c r="C2624" s="2">
        <v>0.0</v>
      </c>
      <c r="D2624" s="10" t="s">
        <v>2680</v>
      </c>
      <c r="G2624" s="9"/>
    </row>
    <row r="2625">
      <c r="A2625" s="1" t="s">
        <v>4053</v>
      </c>
      <c r="B2625" s="7" t="str">
        <f>IFERROR(__xludf.DUMMYFUNCTION("IF(C2625=4,GOOGLETRANSLATE(A2625, ""en"",""fil""), """")"),"")</f>
        <v/>
      </c>
      <c r="C2625" s="2">
        <v>0.0</v>
      </c>
      <c r="D2625" s="10" t="s">
        <v>2680</v>
      </c>
      <c r="F2625" s="2">
        <v>0.0</v>
      </c>
      <c r="G2625" s="9"/>
    </row>
    <row r="2626">
      <c r="A2626" s="1" t="s">
        <v>4054</v>
      </c>
      <c r="B2626" s="7" t="str">
        <f>IFERROR(__xludf.DUMMYFUNCTION("IF(C2626=4,GOOGLETRANSLATE(A2626, ""en"",""fil""), """")"),"")</f>
        <v/>
      </c>
      <c r="C2626" s="2">
        <v>0.0</v>
      </c>
      <c r="D2626" s="10" t="s">
        <v>2680</v>
      </c>
      <c r="F2626" s="2">
        <v>0.0</v>
      </c>
      <c r="G2626" s="9"/>
    </row>
    <row r="2627">
      <c r="A2627" s="1" t="s">
        <v>4055</v>
      </c>
      <c r="B2627" s="7" t="str">
        <f>IFERROR(__xludf.DUMMYFUNCTION("IF(C2627=4,GOOGLETRANSLATE(A2627, ""en"",""fil""), """")"),"")</f>
        <v/>
      </c>
      <c r="C2627" s="2">
        <v>0.0</v>
      </c>
      <c r="D2627" s="10" t="s">
        <v>2680</v>
      </c>
      <c r="F2627" s="2">
        <v>0.0</v>
      </c>
      <c r="G2627" s="9"/>
    </row>
    <row r="2628">
      <c r="A2628" s="1" t="s">
        <v>4056</v>
      </c>
      <c r="B2628" s="7" t="str">
        <f>IFERROR(__xludf.DUMMYFUNCTION("IF(C2628=4,GOOGLETRANSLATE(A2628, ""en"",""fil""), """")"),"")</f>
        <v/>
      </c>
      <c r="C2628" s="2">
        <v>0.0</v>
      </c>
      <c r="D2628" s="10" t="s">
        <v>2680</v>
      </c>
      <c r="G2628" s="9"/>
    </row>
    <row r="2629">
      <c r="A2629" s="1" t="s">
        <v>4057</v>
      </c>
      <c r="B2629" s="7" t="str">
        <f>IFERROR(__xludf.DUMMYFUNCTION("IF(C2629=4,GOOGLETRANSLATE(A2629, ""en"",""fil""), """")"),"")</f>
        <v/>
      </c>
      <c r="C2629" s="2">
        <v>0.0</v>
      </c>
      <c r="D2629" s="10" t="s">
        <v>2680</v>
      </c>
      <c r="G2629" s="9"/>
    </row>
    <row r="2630">
      <c r="A2630" s="1" t="s">
        <v>4058</v>
      </c>
      <c r="B2630" s="7" t="str">
        <f>IFERROR(__xludf.DUMMYFUNCTION("IF(C2630=4,GOOGLETRANSLATE(A2630, ""en"",""fil""), """")"),"")</f>
        <v/>
      </c>
      <c r="C2630" s="2">
        <v>0.0</v>
      </c>
      <c r="D2630" s="10" t="s">
        <v>2680</v>
      </c>
      <c r="G2630" s="9"/>
    </row>
    <row r="2631">
      <c r="A2631" s="1" t="s">
        <v>4059</v>
      </c>
      <c r="B2631" s="7" t="str">
        <f>IFERROR(__xludf.DUMMYFUNCTION("IF(C2631=4,GOOGLETRANSLATE(A2631, ""en"",""fil""), """")"),"")</f>
        <v/>
      </c>
      <c r="C2631" s="2">
        <v>0.0</v>
      </c>
      <c r="D2631" s="10" t="s">
        <v>2680</v>
      </c>
      <c r="F2631" s="2">
        <v>0.0</v>
      </c>
      <c r="G2631" s="9"/>
    </row>
    <row r="2632">
      <c r="A2632" s="1" t="s">
        <v>4060</v>
      </c>
      <c r="B2632" s="7" t="str">
        <f>IFERROR(__xludf.DUMMYFUNCTION("IF(C2632=4,GOOGLETRANSLATE(A2632, ""en"",""fil""), """")"),"")</f>
        <v/>
      </c>
      <c r="C2632" s="2">
        <v>0.0</v>
      </c>
      <c r="D2632" s="10" t="s">
        <v>2680</v>
      </c>
      <c r="F2632" s="2">
        <v>0.0</v>
      </c>
      <c r="G2632" s="9"/>
    </row>
    <row r="2633">
      <c r="A2633" s="1" t="s">
        <v>4061</v>
      </c>
      <c r="B2633" s="7" t="str">
        <f>IFERROR(__xludf.DUMMYFUNCTION("IF(C2633=4,GOOGLETRANSLATE(A2633, ""en"",""fil""), """")"),"")</f>
        <v/>
      </c>
      <c r="C2633" s="2">
        <v>0.0</v>
      </c>
      <c r="D2633" s="10" t="s">
        <v>2680</v>
      </c>
      <c r="F2633" s="2">
        <v>0.0</v>
      </c>
      <c r="G2633" s="9"/>
    </row>
    <row r="2634">
      <c r="A2634" s="1" t="s">
        <v>4062</v>
      </c>
      <c r="B2634" s="7" t="str">
        <f>IFERROR(__xludf.DUMMYFUNCTION("IF(C2634=4,GOOGLETRANSLATE(A2634, ""en"",""fil""), """")"),"")</f>
        <v/>
      </c>
      <c r="C2634" s="2">
        <v>0.0</v>
      </c>
      <c r="D2634" s="10" t="s">
        <v>2680</v>
      </c>
      <c r="F2634" s="2">
        <v>0.0</v>
      </c>
      <c r="G2634" s="9"/>
    </row>
    <row r="2635">
      <c r="A2635" s="1" t="s">
        <v>4063</v>
      </c>
      <c r="B2635" s="7" t="str">
        <f>IFERROR(__xludf.DUMMYFUNCTION("IF(C2635=4,GOOGLETRANSLATE(A2635, ""en"",""fil""), """")"),"")</f>
        <v/>
      </c>
      <c r="C2635" s="2">
        <v>0.0</v>
      </c>
      <c r="D2635" s="10" t="s">
        <v>2680</v>
      </c>
      <c r="F2635" s="2">
        <v>0.0</v>
      </c>
      <c r="G2635" s="9"/>
    </row>
    <row r="2636">
      <c r="A2636" s="1" t="s">
        <v>4064</v>
      </c>
      <c r="B2636" s="7" t="str">
        <f>IFERROR(__xludf.DUMMYFUNCTION("IF(C2636=4,GOOGLETRANSLATE(A2636, ""en"",""fil""), """")"),"")</f>
        <v/>
      </c>
      <c r="C2636" s="2">
        <v>0.0</v>
      </c>
      <c r="D2636" s="10" t="s">
        <v>2680</v>
      </c>
      <c r="F2636" s="2">
        <v>1.0</v>
      </c>
      <c r="G2636" s="9"/>
    </row>
    <row r="2637">
      <c r="A2637" s="1" t="s">
        <v>4065</v>
      </c>
      <c r="B2637" s="7" t="str">
        <f>IFERROR(__xludf.DUMMYFUNCTION("IF(C2637=4,GOOGLETRANSLATE(A2637, ""en"",""fil""), """")"),"")</f>
        <v/>
      </c>
      <c r="C2637" s="2">
        <v>0.0</v>
      </c>
      <c r="D2637" s="10" t="s">
        <v>2680</v>
      </c>
      <c r="G2637" s="9"/>
    </row>
    <row r="2638">
      <c r="A2638" s="1" t="s">
        <v>4066</v>
      </c>
      <c r="B2638" s="7" t="str">
        <f>IFERROR(__xludf.DUMMYFUNCTION("IF(C2638=4,GOOGLETRANSLATE(A2638, ""en"",""fil""), """")"),"")</f>
        <v/>
      </c>
      <c r="C2638" s="2">
        <v>0.0</v>
      </c>
      <c r="D2638" s="10" t="s">
        <v>2680</v>
      </c>
      <c r="F2638" s="2">
        <v>1.0</v>
      </c>
      <c r="G2638" s="9"/>
    </row>
    <row r="2639">
      <c r="A2639" s="1" t="s">
        <v>4067</v>
      </c>
      <c r="B2639" s="7" t="str">
        <f>IFERROR(__xludf.DUMMYFUNCTION("IF(C2639=4,GOOGLETRANSLATE(A2639, ""en"",""fil""), """")"),"")</f>
        <v/>
      </c>
      <c r="C2639" s="2">
        <v>0.0</v>
      </c>
      <c r="D2639" s="10" t="s">
        <v>2680</v>
      </c>
      <c r="F2639" s="2">
        <v>1.0</v>
      </c>
      <c r="G2639" s="9"/>
    </row>
    <row r="2640">
      <c r="A2640" s="1" t="s">
        <v>4068</v>
      </c>
      <c r="B2640" s="7" t="str">
        <f>IFERROR(__xludf.DUMMYFUNCTION("IF(C2640=4,GOOGLETRANSLATE(A2640, ""en"",""fil""), """")"),"")</f>
        <v/>
      </c>
      <c r="C2640" s="2">
        <v>0.0</v>
      </c>
      <c r="D2640" s="10" t="s">
        <v>2680</v>
      </c>
      <c r="F2640" s="2">
        <v>1.0</v>
      </c>
      <c r="G2640" s="9"/>
    </row>
    <row r="2641">
      <c r="A2641" s="1" t="s">
        <v>4069</v>
      </c>
      <c r="B2641" s="7" t="str">
        <f>IFERROR(__xludf.DUMMYFUNCTION("IF(C2641=4,GOOGLETRANSLATE(A2641, ""en"",""fil""), """")"),"")</f>
        <v/>
      </c>
      <c r="C2641" s="2">
        <v>0.0</v>
      </c>
      <c r="D2641" s="10" t="s">
        <v>2680</v>
      </c>
      <c r="F2641" s="2">
        <v>0.0</v>
      </c>
      <c r="G2641" s="9"/>
    </row>
    <row r="2642">
      <c r="A2642" s="1" t="s">
        <v>4070</v>
      </c>
      <c r="B2642" s="7" t="str">
        <f>IFERROR(__xludf.DUMMYFUNCTION("IF(C2642=4,GOOGLETRANSLATE(A2642, ""en"",""fil""), """")"),"")</f>
        <v/>
      </c>
      <c r="C2642" s="2">
        <v>0.0</v>
      </c>
      <c r="D2642" s="10" t="s">
        <v>2680</v>
      </c>
      <c r="F2642" s="2">
        <v>1.0</v>
      </c>
      <c r="G2642" s="9"/>
    </row>
    <row r="2643">
      <c r="A2643" s="19" t="s">
        <v>4071</v>
      </c>
      <c r="B2643" s="7" t="str">
        <f>IFERROR(__xludf.DUMMYFUNCTION("IF(C2643=4,GOOGLETRANSLATE(A2643, ""en"",""fil""), """")"),"")</f>
        <v/>
      </c>
      <c r="C2643" s="2">
        <v>0.0</v>
      </c>
      <c r="D2643" s="10" t="s">
        <v>2680</v>
      </c>
      <c r="F2643" s="2">
        <v>0.0</v>
      </c>
      <c r="G2643" s="9"/>
    </row>
    <row r="2644">
      <c r="A2644" s="1" t="s">
        <v>4072</v>
      </c>
      <c r="B2644" s="7" t="str">
        <f>IFERROR(__xludf.DUMMYFUNCTION("IF(C2644=4,GOOGLETRANSLATE(A2644, ""en"",""fil""), """")"),"")</f>
        <v/>
      </c>
      <c r="C2644" s="2">
        <v>0.0</v>
      </c>
      <c r="D2644" s="10" t="s">
        <v>2680</v>
      </c>
      <c r="F2644" s="2">
        <v>1.0</v>
      </c>
      <c r="G2644" s="9"/>
    </row>
    <row r="2645">
      <c r="A2645" s="1" t="s">
        <v>4073</v>
      </c>
      <c r="B2645" s="7" t="str">
        <f>IFERROR(__xludf.DUMMYFUNCTION("IF(C2645=4,GOOGLETRANSLATE(A2645, ""en"",""fil""), """")"),"")</f>
        <v/>
      </c>
      <c r="C2645" s="2">
        <v>0.0</v>
      </c>
      <c r="D2645" s="10" t="s">
        <v>2680</v>
      </c>
      <c r="G2645" s="9"/>
    </row>
    <row r="2646">
      <c r="A2646" s="1" t="s">
        <v>4074</v>
      </c>
      <c r="B2646" s="7" t="str">
        <f>IFERROR(__xludf.DUMMYFUNCTION("IF(C2646=4,GOOGLETRANSLATE(A2646, ""en"",""fil""), """")"),"")</f>
        <v/>
      </c>
      <c r="C2646" s="2">
        <v>0.0</v>
      </c>
      <c r="D2646" s="10" t="s">
        <v>2680</v>
      </c>
      <c r="F2646" s="2">
        <v>0.0</v>
      </c>
      <c r="G2646" s="9"/>
    </row>
    <row r="2647">
      <c r="A2647" s="1" t="s">
        <v>4075</v>
      </c>
      <c r="B2647" s="7" t="str">
        <f>IFERROR(__xludf.DUMMYFUNCTION("IF(C2647=4,GOOGLETRANSLATE(A2647, ""en"",""fil""), """")"),"")</f>
        <v/>
      </c>
      <c r="C2647" s="2">
        <v>0.0</v>
      </c>
      <c r="D2647" s="10" t="s">
        <v>2680</v>
      </c>
      <c r="F2647" s="2">
        <v>0.0</v>
      </c>
      <c r="G2647" s="9"/>
    </row>
    <row r="2648">
      <c r="A2648" s="1" t="s">
        <v>4076</v>
      </c>
      <c r="B2648" s="7" t="str">
        <f>IFERROR(__xludf.DUMMYFUNCTION("IF(C2648=4,GOOGLETRANSLATE(A2648, ""en"",""fil""), """")"),"")</f>
        <v/>
      </c>
      <c r="C2648" s="2">
        <v>0.0</v>
      </c>
      <c r="D2648" s="10" t="s">
        <v>2680</v>
      </c>
      <c r="F2648" s="2">
        <v>0.0</v>
      </c>
      <c r="G2648" s="9"/>
    </row>
    <row r="2649">
      <c r="A2649" s="1" t="s">
        <v>4077</v>
      </c>
      <c r="B2649" s="7" t="str">
        <f>IFERROR(__xludf.DUMMYFUNCTION("IF(C2649=4,GOOGLETRANSLATE(A2649, ""en"",""fil""), """")"),"")</f>
        <v/>
      </c>
      <c r="C2649" s="2">
        <v>0.0</v>
      </c>
      <c r="D2649" s="10" t="s">
        <v>2680</v>
      </c>
      <c r="F2649" s="2">
        <v>1.0</v>
      </c>
      <c r="G2649" s="9"/>
    </row>
    <row r="2650">
      <c r="A2650" s="1" t="s">
        <v>4078</v>
      </c>
      <c r="B2650" s="7" t="str">
        <f>IFERROR(__xludf.DUMMYFUNCTION("IF(C2650=4,GOOGLETRANSLATE(A2650, ""en"",""fil""), """")"),"")</f>
        <v/>
      </c>
      <c r="C2650" s="2">
        <v>0.0</v>
      </c>
      <c r="D2650" s="10" t="s">
        <v>2680</v>
      </c>
      <c r="F2650" s="2">
        <v>0.0</v>
      </c>
      <c r="G2650" s="9"/>
    </row>
    <row r="2651">
      <c r="A2651" s="1" t="s">
        <v>4079</v>
      </c>
      <c r="B2651" s="7" t="str">
        <f>IFERROR(__xludf.DUMMYFUNCTION("IF(C2651=4,GOOGLETRANSLATE(A2651, ""en"",""fil""), """")"),"")</f>
        <v/>
      </c>
      <c r="C2651" s="2">
        <v>0.0</v>
      </c>
      <c r="D2651" s="10" t="s">
        <v>2680</v>
      </c>
      <c r="F2651" s="2">
        <v>0.0</v>
      </c>
      <c r="G2651" s="9"/>
    </row>
    <row r="2652">
      <c r="A2652" s="1" t="s">
        <v>4080</v>
      </c>
      <c r="B2652" s="7" t="str">
        <f>IFERROR(__xludf.DUMMYFUNCTION("IF(C2652=4,GOOGLETRANSLATE(A2652, ""en"",""fil""), """")"),"")</f>
        <v/>
      </c>
      <c r="C2652" s="2">
        <v>0.0</v>
      </c>
      <c r="D2652" s="10" t="s">
        <v>2680</v>
      </c>
      <c r="F2652" s="2">
        <v>0.0</v>
      </c>
      <c r="G2652" s="9"/>
    </row>
    <row r="2653">
      <c r="A2653" s="1" t="s">
        <v>4081</v>
      </c>
      <c r="B2653" s="7" t="str">
        <f>IFERROR(__xludf.DUMMYFUNCTION("IF(C2653=4,GOOGLETRANSLATE(A2653, ""en"",""fil""), """")"),"")</f>
        <v/>
      </c>
      <c r="C2653" s="2">
        <v>0.0</v>
      </c>
      <c r="D2653" s="10" t="s">
        <v>2680</v>
      </c>
      <c r="F2653" s="2">
        <v>1.0</v>
      </c>
      <c r="G2653" s="9"/>
    </row>
    <row r="2654">
      <c r="A2654" s="22" t="s">
        <v>4082</v>
      </c>
      <c r="B2654" s="7" t="str">
        <f>IFERROR(__xludf.DUMMYFUNCTION("IF(C2654=4,GOOGLETRANSLATE(A2654, ""en"",""fil""), """")"),"")</f>
        <v/>
      </c>
      <c r="C2654" s="2">
        <v>0.0</v>
      </c>
      <c r="D2654" s="10" t="s">
        <v>2680</v>
      </c>
      <c r="F2654" s="2">
        <v>1.0</v>
      </c>
      <c r="G2654" s="9"/>
    </row>
    <row r="2655">
      <c r="A2655" s="1" t="s">
        <v>4083</v>
      </c>
      <c r="B2655" s="7" t="str">
        <f>IFERROR(__xludf.DUMMYFUNCTION("IF(C2655=4,GOOGLETRANSLATE(A2655, ""en"",""fil""), """")"),"")</f>
        <v/>
      </c>
      <c r="C2655" s="2">
        <v>0.0</v>
      </c>
      <c r="D2655" s="10" t="s">
        <v>2680</v>
      </c>
      <c r="F2655" s="2">
        <v>1.0</v>
      </c>
      <c r="G2655" s="9"/>
    </row>
    <row r="2656">
      <c r="A2656" s="1" t="s">
        <v>4084</v>
      </c>
      <c r="B2656" s="7" t="str">
        <f>IFERROR(__xludf.DUMMYFUNCTION("IF(C2656=4,GOOGLETRANSLATE(A2656, ""en"",""fil""), """")"),"")</f>
        <v/>
      </c>
      <c r="C2656" s="2">
        <v>0.0</v>
      </c>
      <c r="D2656" s="10" t="s">
        <v>2680</v>
      </c>
      <c r="F2656" s="2">
        <v>0.0</v>
      </c>
      <c r="G2656" s="9"/>
    </row>
    <row r="2657">
      <c r="A2657" s="1" t="s">
        <v>4085</v>
      </c>
      <c r="B2657" s="7" t="str">
        <f>IFERROR(__xludf.DUMMYFUNCTION("IF(C2657=4,GOOGLETRANSLATE(A2657, ""en"",""fil""), """")"),"")</f>
        <v/>
      </c>
      <c r="C2657" s="2">
        <v>0.0</v>
      </c>
      <c r="D2657" s="10" t="s">
        <v>2680</v>
      </c>
      <c r="F2657" s="2">
        <v>0.0</v>
      </c>
      <c r="G2657" s="9"/>
    </row>
    <row r="2658">
      <c r="A2658" s="1" t="s">
        <v>4086</v>
      </c>
      <c r="B2658" s="7" t="str">
        <f>IFERROR(__xludf.DUMMYFUNCTION("IF(C2658=4,GOOGLETRANSLATE(A2658, ""en"",""fil""), """")"),"")</f>
        <v/>
      </c>
      <c r="C2658" s="2">
        <v>0.0</v>
      </c>
      <c r="D2658" s="10" t="s">
        <v>2680</v>
      </c>
      <c r="F2658" s="2">
        <v>1.0</v>
      </c>
      <c r="G2658" s="9"/>
    </row>
    <row r="2659">
      <c r="A2659" s="1" t="s">
        <v>4087</v>
      </c>
      <c r="B2659" s="7" t="str">
        <f>IFERROR(__xludf.DUMMYFUNCTION("IF(C2659=4,GOOGLETRANSLATE(A2659, ""en"",""fil""), """")"),"")</f>
        <v/>
      </c>
      <c r="C2659" s="2">
        <v>0.0</v>
      </c>
      <c r="D2659" s="10" t="s">
        <v>2680</v>
      </c>
      <c r="F2659" s="2">
        <v>0.0</v>
      </c>
      <c r="G2659" s="9"/>
    </row>
    <row r="2660">
      <c r="A2660" s="1" t="s">
        <v>4088</v>
      </c>
      <c r="B2660" s="7" t="str">
        <f>IFERROR(__xludf.DUMMYFUNCTION("IF(C2660=4,GOOGLETRANSLATE(A2660, ""en"",""fil""), """")"),"")</f>
        <v/>
      </c>
      <c r="C2660" s="2">
        <v>0.0</v>
      </c>
      <c r="D2660" s="10" t="s">
        <v>2680</v>
      </c>
      <c r="F2660" s="2">
        <v>1.0</v>
      </c>
      <c r="G2660" s="9"/>
    </row>
    <row r="2661">
      <c r="A2661" s="1" t="s">
        <v>4089</v>
      </c>
      <c r="B2661" s="7" t="str">
        <f>IFERROR(__xludf.DUMMYFUNCTION("IF(C2661=4,GOOGLETRANSLATE(A2661, ""en"",""fil""), """")"),"")</f>
        <v/>
      </c>
      <c r="C2661" s="2">
        <v>0.0</v>
      </c>
      <c r="D2661" s="10" t="s">
        <v>2680</v>
      </c>
      <c r="F2661" s="2">
        <v>0.0</v>
      </c>
      <c r="G2661" s="9"/>
    </row>
    <row r="2662">
      <c r="A2662" s="1" t="s">
        <v>4090</v>
      </c>
      <c r="B2662" s="7" t="str">
        <f>IFERROR(__xludf.DUMMYFUNCTION("IF(C2662=4,GOOGLETRANSLATE(A2662, ""en"",""fil""), """")"),"")</f>
        <v/>
      </c>
      <c r="C2662" s="2">
        <v>0.0</v>
      </c>
      <c r="D2662" s="10" t="s">
        <v>2680</v>
      </c>
      <c r="F2662" s="2">
        <v>0.0</v>
      </c>
      <c r="G2662" s="9"/>
    </row>
    <row r="2663">
      <c r="A2663" s="1" t="s">
        <v>4091</v>
      </c>
      <c r="B2663" s="7" t="str">
        <f>IFERROR(__xludf.DUMMYFUNCTION("IF(C2663=4,GOOGLETRANSLATE(A2663, ""en"",""fil""), """")"),"")</f>
        <v/>
      </c>
      <c r="C2663" s="2">
        <v>0.0</v>
      </c>
      <c r="D2663" s="10" t="s">
        <v>2680</v>
      </c>
      <c r="F2663" s="2">
        <v>0.0</v>
      </c>
      <c r="G2663" s="9"/>
    </row>
    <row r="2664">
      <c r="A2664" s="1" t="s">
        <v>4092</v>
      </c>
      <c r="B2664" s="7" t="str">
        <f>IFERROR(__xludf.DUMMYFUNCTION("IF(C2664=4,GOOGLETRANSLATE(A2664, ""en"",""fil""), """")"),"")</f>
        <v/>
      </c>
      <c r="C2664" s="2">
        <v>0.0</v>
      </c>
      <c r="D2664" s="10" t="s">
        <v>2680</v>
      </c>
      <c r="G2664" s="9"/>
    </row>
    <row r="2665">
      <c r="A2665" s="1" t="s">
        <v>4093</v>
      </c>
      <c r="B2665" s="7" t="str">
        <f>IFERROR(__xludf.DUMMYFUNCTION("IF(C2665=4,GOOGLETRANSLATE(A2665, ""en"",""fil""), """")"),"")</f>
        <v/>
      </c>
      <c r="C2665" s="2">
        <v>0.0</v>
      </c>
      <c r="D2665" s="10" t="s">
        <v>2680</v>
      </c>
      <c r="F2665" s="2">
        <v>1.0</v>
      </c>
      <c r="G2665" s="9"/>
    </row>
    <row r="2666">
      <c r="A2666" s="1" t="s">
        <v>4094</v>
      </c>
      <c r="B2666" s="7" t="str">
        <f>IFERROR(__xludf.DUMMYFUNCTION("IF(C2666=4,GOOGLETRANSLATE(A2666, ""en"",""fil""), """")"),"")</f>
        <v/>
      </c>
      <c r="C2666" s="2">
        <v>0.0</v>
      </c>
      <c r="D2666" s="10" t="s">
        <v>2680</v>
      </c>
      <c r="F2666" s="2">
        <v>0.0</v>
      </c>
      <c r="G2666" s="9"/>
    </row>
    <row r="2667">
      <c r="A2667" s="22" t="s">
        <v>4095</v>
      </c>
      <c r="B2667" s="7" t="str">
        <f>IFERROR(__xludf.DUMMYFUNCTION("IF(C2667=4,GOOGLETRANSLATE(A2667, ""en"",""fil""), """")"),"")</f>
        <v/>
      </c>
      <c r="C2667" s="2">
        <v>0.0</v>
      </c>
      <c r="D2667" s="10" t="s">
        <v>2680</v>
      </c>
      <c r="G2667" s="9"/>
    </row>
    <row r="2668">
      <c r="A2668" s="1" t="s">
        <v>4096</v>
      </c>
      <c r="B2668" s="7" t="str">
        <f>IFERROR(__xludf.DUMMYFUNCTION("IF(C2668=4,GOOGLETRANSLATE(A2668, ""en"",""fil""), """")"),"")</f>
        <v/>
      </c>
      <c r="C2668" s="2">
        <v>0.0</v>
      </c>
      <c r="D2668" s="10" t="s">
        <v>2680</v>
      </c>
      <c r="F2668" s="2">
        <v>1.0</v>
      </c>
      <c r="G2668" s="9"/>
    </row>
    <row r="2669">
      <c r="A2669" s="1" t="s">
        <v>4097</v>
      </c>
      <c r="B2669" s="7" t="str">
        <f>IFERROR(__xludf.DUMMYFUNCTION("IF(C2669=4,GOOGLETRANSLATE(A2669, ""en"",""fil""), """")"),"")</f>
        <v/>
      </c>
      <c r="C2669" s="2">
        <v>0.0</v>
      </c>
      <c r="D2669" s="10" t="s">
        <v>2680</v>
      </c>
      <c r="G2669" s="9"/>
    </row>
    <row r="2670">
      <c r="A2670" s="1" t="s">
        <v>4098</v>
      </c>
      <c r="B2670" s="7" t="str">
        <f>IFERROR(__xludf.DUMMYFUNCTION("IF(C2670=4,GOOGLETRANSLATE(A2670, ""en"",""fil""), """")"),"")</f>
        <v/>
      </c>
      <c r="C2670" s="2">
        <v>0.0</v>
      </c>
      <c r="D2670" s="10" t="s">
        <v>2680</v>
      </c>
      <c r="G2670" s="9"/>
    </row>
    <row r="2671">
      <c r="A2671" s="1" t="s">
        <v>4099</v>
      </c>
      <c r="B2671" s="7" t="str">
        <f>IFERROR(__xludf.DUMMYFUNCTION("IF(C2671=4,GOOGLETRANSLATE(A2671, ""en"",""fil""), """")"),"")</f>
        <v/>
      </c>
      <c r="C2671" s="2">
        <v>0.0</v>
      </c>
      <c r="D2671" s="10" t="s">
        <v>2680</v>
      </c>
      <c r="F2671" s="2">
        <v>0.0</v>
      </c>
      <c r="G2671" s="9"/>
    </row>
    <row r="2672">
      <c r="A2672" s="1" t="s">
        <v>4100</v>
      </c>
      <c r="B2672" s="7" t="str">
        <f>IFERROR(__xludf.DUMMYFUNCTION("IF(C2672=4,GOOGLETRANSLATE(A2672, ""en"",""fil""), """")"),"")</f>
        <v/>
      </c>
      <c r="C2672" s="2">
        <v>0.0</v>
      </c>
      <c r="D2672" s="10" t="s">
        <v>2680</v>
      </c>
      <c r="F2672" s="2">
        <v>0.0</v>
      </c>
      <c r="G2672" s="9"/>
    </row>
    <row r="2673">
      <c r="A2673" s="1" t="s">
        <v>398</v>
      </c>
      <c r="B2673" s="7" t="str">
        <f>IFERROR(__xludf.DUMMYFUNCTION("IF(C2673=4,GOOGLETRANSLATE(A2673, ""en"",""fil""), """")"),"")</f>
        <v/>
      </c>
      <c r="C2673" s="2">
        <v>0.0</v>
      </c>
      <c r="D2673" s="10" t="s">
        <v>2680</v>
      </c>
      <c r="F2673" s="2">
        <v>1.0</v>
      </c>
      <c r="G2673" s="9"/>
    </row>
    <row r="2674">
      <c r="A2674" s="1" t="s">
        <v>4101</v>
      </c>
      <c r="B2674" s="7" t="str">
        <f>IFERROR(__xludf.DUMMYFUNCTION("IF(C2674=4,GOOGLETRANSLATE(A2674, ""en"",""fil""), """")"),"")</f>
        <v/>
      </c>
      <c r="C2674" s="2">
        <v>0.0</v>
      </c>
      <c r="D2674" s="10" t="s">
        <v>2680</v>
      </c>
      <c r="F2674" s="2">
        <v>0.0</v>
      </c>
      <c r="G2674" s="9"/>
    </row>
    <row r="2675">
      <c r="A2675" s="1" t="s">
        <v>4102</v>
      </c>
      <c r="B2675" s="7" t="str">
        <f>IFERROR(__xludf.DUMMYFUNCTION("IF(C2675=4,GOOGLETRANSLATE(A2675, ""en"",""fil""), """")"),"")</f>
        <v/>
      </c>
      <c r="C2675" s="2">
        <v>0.0</v>
      </c>
      <c r="D2675" s="10" t="s">
        <v>2680</v>
      </c>
      <c r="F2675" s="2">
        <v>0.0</v>
      </c>
      <c r="G2675" s="9"/>
    </row>
    <row r="2676">
      <c r="A2676" s="1" t="s">
        <v>4103</v>
      </c>
      <c r="B2676" s="7" t="str">
        <f>IFERROR(__xludf.DUMMYFUNCTION("IF(C2676=4,GOOGLETRANSLATE(A2676, ""en"",""fil""), """")"),"")</f>
        <v/>
      </c>
      <c r="C2676" s="2">
        <v>0.0</v>
      </c>
      <c r="D2676" s="10" t="s">
        <v>2680</v>
      </c>
      <c r="F2676" s="2">
        <v>0.0</v>
      </c>
      <c r="G2676" s="9"/>
    </row>
    <row r="2677">
      <c r="A2677" s="1" t="s">
        <v>4104</v>
      </c>
      <c r="B2677" s="7" t="str">
        <f>IFERROR(__xludf.DUMMYFUNCTION("IF(C2677=4,GOOGLETRANSLATE(A2677, ""en"",""fil""), """")"),"")</f>
        <v/>
      </c>
      <c r="C2677" s="2">
        <v>0.0</v>
      </c>
      <c r="D2677" s="10" t="s">
        <v>2680</v>
      </c>
      <c r="F2677" s="2">
        <v>0.0</v>
      </c>
      <c r="G2677" s="9"/>
    </row>
    <row r="2678">
      <c r="A2678" s="1" t="s">
        <v>4105</v>
      </c>
      <c r="B2678" s="7" t="str">
        <f>IFERROR(__xludf.DUMMYFUNCTION("IF(C2678=4,GOOGLETRANSLATE(A2678, ""en"",""fil""), """")"),"")</f>
        <v/>
      </c>
      <c r="C2678" s="2">
        <v>0.0</v>
      </c>
      <c r="D2678" s="10" t="s">
        <v>2680</v>
      </c>
      <c r="F2678" s="2">
        <v>0.0</v>
      </c>
      <c r="G2678" s="9"/>
    </row>
    <row r="2679">
      <c r="A2679" s="1" t="s">
        <v>4106</v>
      </c>
      <c r="B2679" s="7" t="str">
        <f>IFERROR(__xludf.DUMMYFUNCTION("IF(C2679=4,GOOGLETRANSLATE(A2679, ""en"",""fil""), """")"),"")</f>
        <v/>
      </c>
      <c r="C2679" s="2">
        <v>0.0</v>
      </c>
      <c r="D2679" s="10" t="s">
        <v>2680</v>
      </c>
      <c r="G2679" s="9"/>
    </row>
    <row r="2680">
      <c r="A2680" s="1" t="s">
        <v>4107</v>
      </c>
      <c r="B2680" s="7" t="str">
        <f>IFERROR(__xludf.DUMMYFUNCTION("IF(C2680=4,GOOGLETRANSLATE(A2680, ""en"",""fil""), """")"),"")</f>
        <v/>
      </c>
      <c r="C2680" s="2">
        <v>0.0</v>
      </c>
      <c r="D2680" s="10" t="s">
        <v>2680</v>
      </c>
      <c r="F2680" s="2">
        <v>0.0</v>
      </c>
      <c r="G2680" s="9"/>
    </row>
    <row r="2681">
      <c r="A2681" s="19" t="s">
        <v>4108</v>
      </c>
      <c r="B2681" s="7" t="str">
        <f>IFERROR(__xludf.DUMMYFUNCTION("IF(C2681=4,GOOGLETRANSLATE(A2681, ""en"",""fil""), """")"),"")</f>
        <v/>
      </c>
      <c r="C2681" s="2">
        <v>0.0</v>
      </c>
      <c r="D2681" s="10" t="s">
        <v>2680</v>
      </c>
      <c r="F2681" s="2">
        <v>0.0</v>
      </c>
      <c r="G2681" s="9"/>
    </row>
    <row r="2682">
      <c r="A2682" s="1" t="s">
        <v>4109</v>
      </c>
      <c r="B2682" s="7" t="str">
        <f>IFERROR(__xludf.DUMMYFUNCTION("IF(C2682=4,GOOGLETRANSLATE(A2682, ""en"",""fil""), """")"),"")</f>
        <v/>
      </c>
      <c r="C2682" s="2">
        <v>0.0</v>
      </c>
      <c r="D2682" s="10" t="s">
        <v>2680</v>
      </c>
      <c r="F2682" s="2">
        <v>0.0</v>
      </c>
      <c r="G2682" s="9"/>
    </row>
    <row r="2683">
      <c r="A2683" s="1" t="s">
        <v>4110</v>
      </c>
      <c r="B2683" s="7" t="str">
        <f>IFERROR(__xludf.DUMMYFUNCTION("IF(C2683=4,GOOGLETRANSLATE(A2683, ""en"",""fil""), """")"),"")</f>
        <v/>
      </c>
      <c r="C2683" s="2">
        <v>0.0</v>
      </c>
      <c r="D2683" s="10" t="s">
        <v>2680</v>
      </c>
      <c r="F2683" s="2">
        <v>0.0</v>
      </c>
      <c r="G2683" s="9"/>
    </row>
    <row r="2684">
      <c r="A2684" s="1" t="s">
        <v>4111</v>
      </c>
      <c r="B2684" s="7" t="str">
        <f>IFERROR(__xludf.DUMMYFUNCTION("IF(C2684=4,GOOGLETRANSLATE(A2684, ""en"",""fil""), """")"),"")</f>
        <v/>
      </c>
      <c r="C2684" s="2">
        <v>0.0</v>
      </c>
      <c r="D2684" s="10" t="s">
        <v>2680</v>
      </c>
      <c r="F2684" s="2">
        <v>0.0</v>
      </c>
      <c r="G2684" s="9"/>
    </row>
    <row r="2685">
      <c r="A2685" s="1" t="s">
        <v>4112</v>
      </c>
      <c r="B2685" s="7" t="str">
        <f>IFERROR(__xludf.DUMMYFUNCTION("IF(C2685=4,GOOGLETRANSLATE(A2685, ""en"",""fil""), """")"),"")</f>
        <v/>
      </c>
      <c r="C2685" s="2">
        <v>0.0</v>
      </c>
      <c r="D2685" s="10" t="s">
        <v>2680</v>
      </c>
      <c r="F2685" s="2">
        <v>0.0</v>
      </c>
      <c r="G2685" s="9"/>
    </row>
    <row r="2686">
      <c r="A2686" s="1" t="s">
        <v>4113</v>
      </c>
      <c r="B2686" s="7" t="str">
        <f>IFERROR(__xludf.DUMMYFUNCTION("IF(C2686=4,GOOGLETRANSLATE(A2686, ""en"",""fil""), """")"),"")</f>
        <v/>
      </c>
      <c r="C2686" s="2">
        <v>0.0</v>
      </c>
      <c r="D2686" s="10" t="s">
        <v>2680</v>
      </c>
      <c r="F2686" s="2">
        <v>0.0</v>
      </c>
      <c r="G2686" s="9"/>
    </row>
    <row r="2687">
      <c r="A2687" s="1" t="s">
        <v>4114</v>
      </c>
      <c r="B2687" s="7" t="str">
        <f>IFERROR(__xludf.DUMMYFUNCTION("IF(C2687=4,GOOGLETRANSLATE(A2687, ""en"",""fil""), """")"),"")</f>
        <v/>
      </c>
      <c r="C2687" s="2">
        <v>0.0</v>
      </c>
      <c r="D2687" s="10" t="s">
        <v>2680</v>
      </c>
      <c r="F2687" s="2">
        <v>0.0</v>
      </c>
      <c r="G2687" s="9"/>
    </row>
    <row r="2688">
      <c r="A2688" s="1" t="s">
        <v>4115</v>
      </c>
      <c r="B2688" s="7" t="str">
        <f>IFERROR(__xludf.DUMMYFUNCTION("IF(C2688=4,GOOGLETRANSLATE(A2688, ""en"",""fil""), """")"),"")</f>
        <v/>
      </c>
      <c r="C2688" s="2">
        <v>0.0</v>
      </c>
      <c r="D2688" s="10" t="s">
        <v>2680</v>
      </c>
      <c r="F2688" s="2">
        <v>0.0</v>
      </c>
      <c r="G2688" s="9"/>
    </row>
    <row r="2689">
      <c r="A2689" s="1" t="s">
        <v>4116</v>
      </c>
      <c r="B2689" s="7" t="str">
        <f>IFERROR(__xludf.DUMMYFUNCTION("IF(C2689=4,GOOGLETRANSLATE(A2689, ""en"",""fil""), """")"),"")</f>
        <v/>
      </c>
      <c r="C2689" s="2">
        <v>0.0</v>
      </c>
      <c r="D2689" s="10" t="s">
        <v>2680</v>
      </c>
      <c r="F2689" s="2">
        <v>0.0</v>
      </c>
      <c r="G2689" s="9"/>
    </row>
    <row r="2690">
      <c r="A2690" s="1" t="s">
        <v>4117</v>
      </c>
      <c r="B2690" s="7" t="str">
        <f>IFERROR(__xludf.DUMMYFUNCTION("IF(C2690=4,GOOGLETRANSLATE(A2690, ""en"",""fil""), """")"),"")</f>
        <v/>
      </c>
      <c r="C2690" s="2">
        <v>0.0</v>
      </c>
      <c r="D2690" s="10" t="s">
        <v>2680</v>
      </c>
      <c r="F2690" s="2">
        <v>0.0</v>
      </c>
      <c r="G2690" s="9"/>
    </row>
    <row r="2691">
      <c r="A2691" s="1" t="s">
        <v>4118</v>
      </c>
      <c r="B2691" s="7" t="str">
        <f>IFERROR(__xludf.DUMMYFUNCTION("IF(C2691=4,GOOGLETRANSLATE(A2691, ""en"",""fil""), """")"),"")</f>
        <v/>
      </c>
      <c r="C2691" s="2">
        <v>0.0</v>
      </c>
      <c r="D2691" s="10" t="s">
        <v>2680</v>
      </c>
      <c r="F2691" s="2">
        <v>0.0</v>
      </c>
      <c r="G2691" s="9"/>
    </row>
    <row r="2692">
      <c r="A2692" s="1" t="s">
        <v>4119</v>
      </c>
      <c r="B2692" s="7" t="str">
        <f>IFERROR(__xludf.DUMMYFUNCTION("IF(C2692=4,GOOGLETRANSLATE(A2692, ""en"",""fil""), """")"),"")</f>
        <v/>
      </c>
      <c r="C2692" s="2">
        <v>0.0</v>
      </c>
      <c r="D2692" s="10" t="s">
        <v>2680</v>
      </c>
      <c r="F2692" s="2">
        <v>0.0</v>
      </c>
      <c r="G2692" s="9"/>
    </row>
    <row r="2693">
      <c r="A2693" s="1" t="s">
        <v>4120</v>
      </c>
      <c r="B2693" s="7" t="str">
        <f>IFERROR(__xludf.DUMMYFUNCTION("IF(C2693=4,GOOGLETRANSLATE(A2693, ""en"",""fil""), """")"),"")</f>
        <v/>
      </c>
      <c r="C2693" s="2">
        <v>0.0</v>
      </c>
      <c r="D2693" s="10" t="s">
        <v>2680</v>
      </c>
      <c r="F2693" s="2">
        <v>0.0</v>
      </c>
      <c r="G2693" s="9"/>
    </row>
    <row r="2694">
      <c r="A2694" s="1" t="s">
        <v>4121</v>
      </c>
      <c r="B2694" s="7" t="str">
        <f>IFERROR(__xludf.DUMMYFUNCTION("IF(C2694=4,GOOGLETRANSLATE(A2694, ""en"",""fil""), """")"),"")</f>
        <v/>
      </c>
      <c r="C2694" s="2">
        <v>0.0</v>
      </c>
      <c r="D2694" s="10" t="s">
        <v>2680</v>
      </c>
      <c r="F2694" s="2">
        <v>0.0</v>
      </c>
      <c r="G2694" s="9"/>
    </row>
    <row r="2695">
      <c r="A2695" s="1" t="s">
        <v>4122</v>
      </c>
      <c r="B2695" s="7" t="str">
        <f>IFERROR(__xludf.DUMMYFUNCTION("IF(C2695=4,GOOGLETRANSLATE(A2695, ""en"",""fil""), """")"),"")</f>
        <v/>
      </c>
      <c r="C2695" s="2">
        <v>0.0</v>
      </c>
      <c r="D2695" s="10" t="s">
        <v>2680</v>
      </c>
      <c r="F2695" s="2">
        <v>0.0</v>
      </c>
      <c r="G2695" s="9"/>
    </row>
    <row r="2696">
      <c r="A2696" s="1" t="s">
        <v>4123</v>
      </c>
      <c r="B2696" s="7" t="str">
        <f>IFERROR(__xludf.DUMMYFUNCTION("IF(C2696=4,GOOGLETRANSLATE(A2696, ""en"",""fil""), """")"),"")</f>
        <v/>
      </c>
      <c r="C2696" s="2">
        <v>0.0</v>
      </c>
      <c r="D2696" s="10" t="s">
        <v>2680</v>
      </c>
      <c r="F2696" s="2">
        <v>0.0</v>
      </c>
      <c r="G2696" s="9"/>
    </row>
    <row r="2697">
      <c r="A2697" s="1" t="s">
        <v>4124</v>
      </c>
      <c r="B2697" s="7" t="str">
        <f>IFERROR(__xludf.DUMMYFUNCTION("IF(C2697=4,GOOGLETRANSLATE(A2697, ""en"",""fil""), """")"),"")</f>
        <v/>
      </c>
      <c r="C2697" s="2">
        <v>0.0</v>
      </c>
      <c r="D2697" s="10" t="s">
        <v>2680</v>
      </c>
      <c r="F2697" s="2">
        <v>0.0</v>
      </c>
      <c r="G2697" s="9"/>
    </row>
    <row r="2698">
      <c r="A2698" s="1" t="s">
        <v>4125</v>
      </c>
      <c r="B2698" s="7" t="str">
        <f>IFERROR(__xludf.DUMMYFUNCTION("IF(C2698=4,GOOGLETRANSLATE(A2698, ""en"",""fil""), """")"),"")</f>
        <v/>
      </c>
      <c r="C2698" s="2">
        <v>0.0</v>
      </c>
      <c r="D2698" s="10" t="s">
        <v>2680</v>
      </c>
      <c r="G2698" s="9"/>
    </row>
    <row r="2699">
      <c r="A2699" s="1" t="s">
        <v>4126</v>
      </c>
      <c r="B2699" s="7" t="str">
        <f>IFERROR(__xludf.DUMMYFUNCTION("IF(C2699=4,GOOGLETRANSLATE(A2699, ""en"",""fil""), """")"),"")</f>
        <v/>
      </c>
      <c r="C2699" s="2">
        <v>0.0</v>
      </c>
      <c r="D2699" s="10" t="s">
        <v>2680</v>
      </c>
      <c r="F2699" s="2">
        <v>1.0</v>
      </c>
      <c r="G2699" s="9"/>
    </row>
    <row r="2700">
      <c r="A2700" s="1" t="s">
        <v>4127</v>
      </c>
      <c r="B2700" s="7" t="str">
        <f>IFERROR(__xludf.DUMMYFUNCTION("IF(C2700=4,GOOGLETRANSLATE(A2700, ""en"",""fil""), """")"),"")</f>
        <v/>
      </c>
      <c r="C2700" s="2">
        <v>0.0</v>
      </c>
      <c r="D2700" s="10" t="s">
        <v>2680</v>
      </c>
      <c r="F2700" s="2">
        <v>0.0</v>
      </c>
      <c r="G2700" s="9"/>
    </row>
    <row r="2701">
      <c r="A2701" s="1" t="s">
        <v>4128</v>
      </c>
      <c r="B2701" s="7" t="str">
        <f>IFERROR(__xludf.DUMMYFUNCTION("IF(C2701=4,GOOGLETRANSLATE(A2701, ""en"",""fil""), """")"),"")</f>
        <v/>
      </c>
      <c r="C2701" s="2">
        <v>0.0</v>
      </c>
      <c r="D2701" s="10" t="s">
        <v>2680</v>
      </c>
      <c r="F2701" s="2">
        <v>0.0</v>
      </c>
      <c r="G2701" s="9"/>
    </row>
    <row r="2702">
      <c r="A2702" s="1" t="s">
        <v>4129</v>
      </c>
      <c r="B2702" s="7" t="str">
        <f>IFERROR(__xludf.DUMMYFUNCTION("IF(C2702=4,GOOGLETRANSLATE(A2702, ""en"",""fil""), """")"),"")</f>
        <v/>
      </c>
      <c r="C2702" s="2">
        <v>0.0</v>
      </c>
      <c r="D2702" s="10" t="s">
        <v>2680</v>
      </c>
      <c r="F2702" s="2">
        <v>0.0</v>
      </c>
      <c r="G2702" s="9"/>
    </row>
    <row r="2703">
      <c r="A2703" s="1" t="s">
        <v>4130</v>
      </c>
      <c r="B2703" s="7" t="str">
        <f>IFERROR(__xludf.DUMMYFUNCTION("IF(C2703=4,GOOGLETRANSLATE(A2703, ""en"",""fil""), """")"),"")</f>
        <v/>
      </c>
      <c r="C2703" s="2">
        <v>0.0</v>
      </c>
      <c r="D2703" s="10" t="s">
        <v>2680</v>
      </c>
      <c r="F2703" s="2">
        <v>0.0</v>
      </c>
      <c r="G2703" s="9"/>
    </row>
    <row r="2704">
      <c r="A2704" s="1" t="s">
        <v>4131</v>
      </c>
      <c r="B2704" s="7" t="str">
        <f>IFERROR(__xludf.DUMMYFUNCTION("IF(C2704=4,GOOGLETRANSLATE(A2704, ""en"",""fil""), """")"),"")</f>
        <v/>
      </c>
      <c r="C2704" s="2">
        <v>0.0</v>
      </c>
      <c r="D2704" s="10" t="s">
        <v>2680</v>
      </c>
      <c r="F2704" s="2">
        <v>0.0</v>
      </c>
      <c r="G2704" s="9"/>
    </row>
    <row r="2705">
      <c r="A2705" s="1" t="s">
        <v>4132</v>
      </c>
      <c r="B2705" s="7" t="str">
        <f>IFERROR(__xludf.DUMMYFUNCTION("IF(C2705=4,GOOGLETRANSLATE(A2705, ""en"",""fil""), """")"),"")</f>
        <v/>
      </c>
      <c r="C2705" s="2">
        <v>0.0</v>
      </c>
      <c r="D2705" s="10" t="s">
        <v>2680</v>
      </c>
      <c r="F2705" s="2">
        <v>0.0</v>
      </c>
      <c r="G2705" s="9"/>
    </row>
    <row r="2706">
      <c r="A2706" s="1" t="s">
        <v>4133</v>
      </c>
      <c r="B2706" s="7" t="str">
        <f>IFERROR(__xludf.DUMMYFUNCTION("IF(C2706=4,GOOGLETRANSLATE(A2706, ""en"",""fil""), """")"),"")</f>
        <v/>
      </c>
      <c r="C2706" s="2">
        <v>0.0</v>
      </c>
      <c r="D2706" s="10" t="s">
        <v>2680</v>
      </c>
      <c r="F2706" s="2">
        <v>0.0</v>
      </c>
      <c r="G2706" s="9"/>
    </row>
    <row r="2707">
      <c r="A2707" s="1" t="s">
        <v>4134</v>
      </c>
      <c r="B2707" s="7" t="str">
        <f>IFERROR(__xludf.DUMMYFUNCTION("IF(C2707=4,GOOGLETRANSLATE(A2707, ""en"",""fil""), """")"),"")</f>
        <v/>
      </c>
      <c r="C2707" s="2">
        <v>0.0</v>
      </c>
      <c r="D2707" s="10" t="s">
        <v>2680</v>
      </c>
      <c r="F2707" s="2">
        <v>0.0</v>
      </c>
      <c r="G2707" s="9"/>
    </row>
    <row r="2708">
      <c r="A2708" s="1" t="s">
        <v>4135</v>
      </c>
      <c r="B2708" s="7" t="str">
        <f>IFERROR(__xludf.DUMMYFUNCTION("IF(C2708=4,GOOGLETRANSLATE(A2708, ""en"",""fil""), """")"),"")</f>
        <v/>
      </c>
      <c r="C2708" s="2">
        <v>0.0</v>
      </c>
      <c r="D2708" s="10" t="s">
        <v>2680</v>
      </c>
      <c r="F2708" s="2">
        <v>0.0</v>
      </c>
      <c r="G2708" s="9"/>
    </row>
    <row r="2709">
      <c r="A2709" s="1" t="s">
        <v>4136</v>
      </c>
      <c r="B2709" s="7" t="str">
        <f>IFERROR(__xludf.DUMMYFUNCTION("IF(C2709=4,GOOGLETRANSLATE(A2709, ""en"",""fil""), """")"),"")</f>
        <v/>
      </c>
      <c r="C2709" s="2">
        <v>0.0</v>
      </c>
      <c r="D2709" s="10" t="s">
        <v>2680</v>
      </c>
      <c r="F2709" s="2">
        <v>0.0</v>
      </c>
      <c r="G2709" s="9"/>
    </row>
    <row r="2710">
      <c r="A2710" s="1" t="s">
        <v>4137</v>
      </c>
      <c r="B2710" s="7" t="str">
        <f>IFERROR(__xludf.DUMMYFUNCTION("IF(C2710=4,GOOGLETRANSLATE(A2710, ""en"",""fil""), """")"),"")</f>
        <v/>
      </c>
      <c r="C2710" s="2">
        <v>0.0</v>
      </c>
      <c r="D2710" s="10" t="s">
        <v>2680</v>
      </c>
      <c r="F2710" s="2">
        <v>0.0</v>
      </c>
      <c r="G2710" s="9"/>
    </row>
    <row r="2711">
      <c r="A2711" s="1" t="s">
        <v>4138</v>
      </c>
      <c r="B2711" s="7" t="str">
        <f>IFERROR(__xludf.DUMMYFUNCTION("IF(C2711=4,GOOGLETRANSLATE(A2711, ""en"",""fil""), """")"),"")</f>
        <v/>
      </c>
      <c r="C2711" s="2">
        <v>0.0</v>
      </c>
      <c r="D2711" s="10" t="s">
        <v>2680</v>
      </c>
      <c r="F2711" s="2">
        <v>0.0</v>
      </c>
      <c r="G2711" s="9"/>
    </row>
    <row r="2712">
      <c r="A2712" s="1" t="s">
        <v>4139</v>
      </c>
      <c r="B2712" s="7" t="str">
        <f>IFERROR(__xludf.DUMMYFUNCTION("IF(C2712=4,GOOGLETRANSLATE(A2712, ""en"",""fil""), """")"),"")</f>
        <v/>
      </c>
      <c r="C2712" s="2">
        <v>0.0</v>
      </c>
      <c r="D2712" s="10" t="s">
        <v>2680</v>
      </c>
      <c r="F2712" s="2">
        <v>0.0</v>
      </c>
      <c r="G2712" s="9"/>
    </row>
    <row r="2713">
      <c r="A2713" s="1" t="s">
        <v>4140</v>
      </c>
      <c r="B2713" s="7" t="str">
        <f>IFERROR(__xludf.DUMMYFUNCTION("IF(C2713=4,GOOGLETRANSLATE(A2713, ""en"",""fil""), """")"),"")</f>
        <v/>
      </c>
      <c r="C2713" s="2">
        <v>0.0</v>
      </c>
      <c r="D2713" s="10" t="s">
        <v>2680</v>
      </c>
      <c r="F2713" s="2">
        <v>0.0</v>
      </c>
      <c r="G2713" s="9"/>
    </row>
    <row r="2714">
      <c r="A2714" s="1" t="s">
        <v>4141</v>
      </c>
      <c r="B2714" s="7" t="str">
        <f>IFERROR(__xludf.DUMMYFUNCTION("IF(C2714=4,GOOGLETRANSLATE(A2714, ""en"",""fil""), """")"),"")</f>
        <v/>
      </c>
      <c r="C2714" s="2">
        <v>0.0</v>
      </c>
      <c r="D2714" s="10" t="s">
        <v>2680</v>
      </c>
      <c r="F2714" s="2">
        <v>0.0</v>
      </c>
      <c r="G2714" s="9"/>
    </row>
    <row r="2715">
      <c r="A2715" s="1" t="s">
        <v>4142</v>
      </c>
      <c r="B2715" s="7" t="str">
        <f>IFERROR(__xludf.DUMMYFUNCTION("IF(C2715=4,GOOGLETRANSLATE(A2715, ""en"",""fil""), """")"),"")</f>
        <v/>
      </c>
      <c r="C2715" s="2">
        <v>0.0</v>
      </c>
      <c r="D2715" s="10" t="s">
        <v>2680</v>
      </c>
      <c r="F2715" s="2">
        <v>0.0</v>
      </c>
      <c r="G2715" s="9"/>
    </row>
    <row r="2716">
      <c r="A2716" s="1" t="s">
        <v>4143</v>
      </c>
      <c r="B2716" s="7" t="str">
        <f>IFERROR(__xludf.DUMMYFUNCTION("IF(C2716=4,GOOGLETRANSLATE(A2716, ""en"",""fil""), """")"),"")</f>
        <v/>
      </c>
      <c r="C2716" s="2">
        <v>0.0</v>
      </c>
      <c r="D2716" s="10" t="s">
        <v>2680</v>
      </c>
      <c r="F2716" s="2">
        <v>0.0</v>
      </c>
      <c r="G2716" s="9"/>
    </row>
    <row r="2717">
      <c r="A2717" s="1" t="s">
        <v>4144</v>
      </c>
      <c r="B2717" s="7" t="str">
        <f>IFERROR(__xludf.DUMMYFUNCTION("IF(C2717=4,GOOGLETRANSLATE(A2717, ""en"",""fil""), """")"),"")</f>
        <v/>
      </c>
      <c r="C2717" s="2">
        <v>0.0</v>
      </c>
      <c r="D2717" s="10" t="s">
        <v>2680</v>
      </c>
      <c r="F2717" s="2">
        <v>0.0</v>
      </c>
      <c r="G2717" s="9"/>
    </row>
    <row r="2718">
      <c r="A2718" s="1" t="s">
        <v>4145</v>
      </c>
      <c r="B2718" s="7" t="str">
        <f>IFERROR(__xludf.DUMMYFUNCTION("IF(C2718=4,GOOGLETRANSLATE(A2718, ""en"",""fil""), """")"),"")</f>
        <v/>
      </c>
      <c r="C2718" s="2">
        <v>0.0</v>
      </c>
      <c r="D2718" s="10" t="s">
        <v>2680</v>
      </c>
      <c r="F2718" s="2">
        <v>0.0</v>
      </c>
      <c r="G2718" s="9"/>
    </row>
    <row r="2719">
      <c r="A2719" s="1" t="s">
        <v>4146</v>
      </c>
      <c r="B2719" s="7" t="str">
        <f>IFERROR(__xludf.DUMMYFUNCTION("IF(C2719=4,GOOGLETRANSLATE(A2719, ""en"",""fil""), """")"),"")</f>
        <v/>
      </c>
      <c r="C2719" s="2">
        <v>0.0</v>
      </c>
      <c r="D2719" s="10" t="s">
        <v>2680</v>
      </c>
      <c r="F2719" s="2">
        <v>0.0</v>
      </c>
      <c r="G2719" s="9"/>
    </row>
    <row r="2720">
      <c r="A2720" s="1" t="s">
        <v>4147</v>
      </c>
      <c r="B2720" s="7" t="str">
        <f>IFERROR(__xludf.DUMMYFUNCTION("IF(C2720=4,GOOGLETRANSLATE(A2720, ""en"",""fil""), """")"),"")</f>
        <v/>
      </c>
      <c r="C2720" s="2">
        <v>0.0</v>
      </c>
      <c r="D2720" s="10" t="s">
        <v>2680</v>
      </c>
      <c r="F2720" s="2">
        <v>1.0</v>
      </c>
      <c r="G2720" s="9"/>
    </row>
    <row r="2721">
      <c r="A2721" s="1" t="s">
        <v>4148</v>
      </c>
      <c r="B2721" s="7" t="str">
        <f>IFERROR(__xludf.DUMMYFUNCTION("IF(C2721=4,GOOGLETRANSLATE(A2721, ""en"",""fil""), """")"),"")</f>
        <v/>
      </c>
      <c r="C2721" s="2">
        <v>0.0</v>
      </c>
      <c r="D2721" s="10" t="s">
        <v>2680</v>
      </c>
      <c r="F2721" s="2">
        <v>1.0</v>
      </c>
      <c r="G2721" s="9"/>
    </row>
    <row r="2722">
      <c r="A2722" s="1" t="s">
        <v>4149</v>
      </c>
      <c r="B2722" s="7" t="str">
        <f>IFERROR(__xludf.DUMMYFUNCTION("IF(C2722=4,GOOGLETRANSLATE(A2722, ""en"",""fil""), """")"),"")</f>
        <v/>
      </c>
      <c r="C2722" s="2">
        <v>0.0</v>
      </c>
      <c r="D2722" s="10" t="s">
        <v>2680</v>
      </c>
      <c r="G2722" s="9"/>
    </row>
    <row r="2723">
      <c r="A2723" s="1" t="s">
        <v>4150</v>
      </c>
      <c r="B2723" s="7" t="str">
        <f>IFERROR(__xludf.DUMMYFUNCTION("IF(C2723=4,GOOGLETRANSLATE(A2723, ""en"",""fil""), """")"),"")</f>
        <v/>
      </c>
      <c r="C2723" s="2">
        <v>0.0</v>
      </c>
      <c r="D2723" s="10" t="s">
        <v>2680</v>
      </c>
      <c r="F2723" s="2">
        <v>0.0</v>
      </c>
      <c r="G2723" s="9"/>
    </row>
    <row r="2724">
      <c r="A2724" s="1" t="s">
        <v>4151</v>
      </c>
      <c r="B2724" s="7" t="str">
        <f>IFERROR(__xludf.DUMMYFUNCTION("IF(C2724=4,GOOGLETRANSLATE(A2724, ""en"",""fil""), """")"),"")</f>
        <v/>
      </c>
      <c r="C2724" s="2">
        <v>0.0</v>
      </c>
      <c r="D2724" s="10" t="s">
        <v>2680</v>
      </c>
      <c r="F2724" s="2">
        <v>0.0</v>
      </c>
      <c r="G2724" s="9"/>
    </row>
    <row r="2725">
      <c r="A2725" s="1" t="s">
        <v>4152</v>
      </c>
      <c r="B2725" s="7" t="str">
        <f>IFERROR(__xludf.DUMMYFUNCTION("IF(C2725=4,GOOGLETRANSLATE(A2725, ""en"",""fil""), """")"),"")</f>
        <v/>
      </c>
      <c r="C2725" s="2">
        <v>0.0</v>
      </c>
      <c r="D2725" s="10" t="s">
        <v>2680</v>
      </c>
      <c r="F2725" s="2">
        <v>0.0</v>
      </c>
      <c r="G2725" s="9"/>
    </row>
    <row r="2726">
      <c r="A2726" s="1" t="s">
        <v>4153</v>
      </c>
      <c r="B2726" s="7" t="str">
        <f>IFERROR(__xludf.DUMMYFUNCTION("IF(C2726=4,GOOGLETRANSLATE(A2726, ""en"",""fil""), """")"),"")</f>
        <v/>
      </c>
      <c r="C2726" s="2">
        <v>0.0</v>
      </c>
      <c r="D2726" s="10" t="s">
        <v>2680</v>
      </c>
      <c r="G2726" s="9"/>
    </row>
    <row r="2727">
      <c r="A2727" s="1" t="s">
        <v>398</v>
      </c>
      <c r="B2727" s="7" t="str">
        <f>IFERROR(__xludf.DUMMYFUNCTION("IF(C2727=4,GOOGLETRANSLATE(A2727, ""en"",""fil""), """")"),"")</f>
        <v/>
      </c>
      <c r="C2727" s="2">
        <v>0.0</v>
      </c>
      <c r="D2727" s="10" t="s">
        <v>2680</v>
      </c>
      <c r="F2727" s="2">
        <v>0.0</v>
      </c>
      <c r="G2727" s="9"/>
    </row>
    <row r="2728">
      <c r="A2728" s="1" t="s">
        <v>4154</v>
      </c>
      <c r="B2728" s="7" t="str">
        <f>IFERROR(__xludf.DUMMYFUNCTION("IF(C2728=4,GOOGLETRANSLATE(A2728, ""en"",""fil""), """")"),"")</f>
        <v/>
      </c>
      <c r="C2728" s="2">
        <v>0.0</v>
      </c>
      <c r="D2728" s="10" t="s">
        <v>2680</v>
      </c>
      <c r="F2728" s="2">
        <v>1.0</v>
      </c>
      <c r="G2728" s="9"/>
    </row>
    <row r="2729">
      <c r="A2729" s="1" t="s">
        <v>4155</v>
      </c>
      <c r="B2729" s="7" t="str">
        <f>IFERROR(__xludf.DUMMYFUNCTION("IF(C2729=4,GOOGLETRANSLATE(A2729, ""en"",""fil""), """")"),"")</f>
        <v/>
      </c>
      <c r="C2729" s="2">
        <v>0.0</v>
      </c>
      <c r="D2729" s="10" t="s">
        <v>2680</v>
      </c>
      <c r="F2729" s="2">
        <v>0.0</v>
      </c>
      <c r="G2729" s="9"/>
    </row>
    <row r="2730">
      <c r="A2730" s="1" t="s">
        <v>4156</v>
      </c>
      <c r="B2730" s="7" t="str">
        <f>IFERROR(__xludf.DUMMYFUNCTION("IF(C2730=4,GOOGLETRANSLATE(A2730, ""en"",""fil""), """")"),"")</f>
        <v/>
      </c>
      <c r="C2730" s="2">
        <v>0.0</v>
      </c>
      <c r="D2730" s="10" t="s">
        <v>2680</v>
      </c>
      <c r="F2730" s="2">
        <v>0.0</v>
      </c>
      <c r="G2730" s="9"/>
    </row>
    <row r="2731">
      <c r="A2731" s="1" t="s">
        <v>4157</v>
      </c>
      <c r="B2731" s="7" t="str">
        <f>IFERROR(__xludf.DUMMYFUNCTION("IF(C2731=4,GOOGLETRANSLATE(A2731, ""en"",""fil""), """")"),"")</f>
        <v/>
      </c>
      <c r="C2731" s="2">
        <v>0.0</v>
      </c>
      <c r="D2731" s="10" t="s">
        <v>2680</v>
      </c>
      <c r="F2731" s="2">
        <v>0.0</v>
      </c>
      <c r="G2731" s="9"/>
    </row>
    <row r="2732">
      <c r="A2732" s="1" t="s">
        <v>4158</v>
      </c>
      <c r="B2732" s="7" t="str">
        <f>IFERROR(__xludf.DUMMYFUNCTION("IF(C2732=4,GOOGLETRANSLATE(A2732, ""en"",""fil""), """")"),"")</f>
        <v/>
      </c>
      <c r="C2732" s="2">
        <v>0.0</v>
      </c>
      <c r="D2732" s="10" t="s">
        <v>2680</v>
      </c>
      <c r="F2732" s="2">
        <v>0.0</v>
      </c>
      <c r="G2732" s="9"/>
    </row>
    <row r="2733">
      <c r="A2733" s="1" t="s">
        <v>4159</v>
      </c>
      <c r="B2733" s="7" t="str">
        <f>IFERROR(__xludf.DUMMYFUNCTION("IF(C2733=4,GOOGLETRANSLATE(A2733, ""en"",""fil""), """")"),"")</f>
        <v/>
      </c>
      <c r="C2733" s="2">
        <v>0.0</v>
      </c>
      <c r="D2733" s="10" t="s">
        <v>2680</v>
      </c>
      <c r="F2733" s="2">
        <v>0.0</v>
      </c>
      <c r="G2733" s="9"/>
    </row>
    <row r="2734">
      <c r="A2734" s="1" t="s">
        <v>4160</v>
      </c>
      <c r="B2734" s="7" t="str">
        <f>IFERROR(__xludf.DUMMYFUNCTION("IF(C2734=4,GOOGLETRANSLATE(A2734, ""en"",""fil""), """")"),"")</f>
        <v/>
      </c>
      <c r="C2734" s="2">
        <v>0.0</v>
      </c>
      <c r="D2734" s="10" t="s">
        <v>2680</v>
      </c>
      <c r="G2734" s="9"/>
    </row>
    <row r="2735">
      <c r="A2735" s="1" t="s">
        <v>4161</v>
      </c>
      <c r="B2735" s="7" t="str">
        <f>IFERROR(__xludf.DUMMYFUNCTION("IF(C2735=4,GOOGLETRANSLATE(A2735, ""en"",""fil""), """")"),"")</f>
        <v/>
      </c>
      <c r="C2735" s="2">
        <v>0.0</v>
      </c>
      <c r="D2735" s="10" t="s">
        <v>2680</v>
      </c>
      <c r="F2735" s="2">
        <v>1.0</v>
      </c>
      <c r="G2735" s="9"/>
    </row>
    <row r="2736">
      <c r="A2736" s="1" t="s">
        <v>4162</v>
      </c>
      <c r="B2736" s="7" t="str">
        <f>IFERROR(__xludf.DUMMYFUNCTION("IF(C2736=4,GOOGLETRANSLATE(A2736, ""en"",""fil""), """")"),"")</f>
        <v/>
      </c>
      <c r="C2736" s="2">
        <v>0.0</v>
      </c>
      <c r="D2736" s="10" t="s">
        <v>2680</v>
      </c>
      <c r="F2736" s="2">
        <v>0.0</v>
      </c>
      <c r="G2736" s="9"/>
    </row>
    <row r="2737">
      <c r="A2737" s="1" t="s">
        <v>4163</v>
      </c>
      <c r="B2737" s="7" t="str">
        <f>IFERROR(__xludf.DUMMYFUNCTION("IF(C2737=4,GOOGLETRANSLATE(A2737, ""en"",""fil""), """")"),"")</f>
        <v/>
      </c>
      <c r="C2737" s="2">
        <v>0.0</v>
      </c>
      <c r="D2737" s="10" t="s">
        <v>2680</v>
      </c>
      <c r="F2737" s="2">
        <v>1.0</v>
      </c>
      <c r="G2737" s="9"/>
    </row>
    <row r="2738">
      <c r="A2738" s="1" t="s">
        <v>4164</v>
      </c>
      <c r="B2738" s="7" t="str">
        <f>IFERROR(__xludf.DUMMYFUNCTION("IF(C2738=4,GOOGLETRANSLATE(A2738, ""en"",""fil""), """")"),"")</f>
        <v/>
      </c>
      <c r="C2738" s="2">
        <v>0.0</v>
      </c>
      <c r="D2738" s="10" t="s">
        <v>2680</v>
      </c>
      <c r="F2738" s="2">
        <v>1.0</v>
      </c>
      <c r="G2738" s="9"/>
    </row>
    <row r="2739">
      <c r="A2739" s="1" t="s">
        <v>4165</v>
      </c>
      <c r="B2739" s="7" t="str">
        <f>IFERROR(__xludf.DUMMYFUNCTION("IF(C2739=4,GOOGLETRANSLATE(A2739, ""en"",""fil""), """")"),"")</f>
        <v/>
      </c>
      <c r="C2739" s="2">
        <v>0.0</v>
      </c>
      <c r="D2739" s="10" t="s">
        <v>2680</v>
      </c>
      <c r="F2739" s="2">
        <v>0.0</v>
      </c>
      <c r="G2739" s="9"/>
    </row>
    <row r="2740">
      <c r="A2740" s="1" t="s">
        <v>4166</v>
      </c>
      <c r="B2740" s="7" t="str">
        <f>IFERROR(__xludf.DUMMYFUNCTION("IF(C2740=4,GOOGLETRANSLATE(A2740, ""en"",""fil""), """")"),"")</f>
        <v/>
      </c>
      <c r="C2740" s="2">
        <v>0.0</v>
      </c>
      <c r="D2740" s="10" t="s">
        <v>2680</v>
      </c>
      <c r="F2740" s="2">
        <v>0.0</v>
      </c>
      <c r="G2740" s="9"/>
    </row>
    <row r="2741">
      <c r="A2741" s="1" t="s">
        <v>4167</v>
      </c>
      <c r="B2741" s="7" t="str">
        <f>IFERROR(__xludf.DUMMYFUNCTION("IF(C2741=4,GOOGLETRANSLATE(A2741, ""en"",""fil""), """")"),"")</f>
        <v/>
      </c>
      <c r="C2741" s="2">
        <v>0.0</v>
      </c>
      <c r="D2741" s="10" t="s">
        <v>2680</v>
      </c>
      <c r="F2741" s="2">
        <v>1.0</v>
      </c>
      <c r="G2741" s="9"/>
    </row>
    <row r="2742">
      <c r="A2742" s="1" t="s">
        <v>4168</v>
      </c>
      <c r="B2742" s="7" t="str">
        <f>IFERROR(__xludf.DUMMYFUNCTION("IF(C2742=4,GOOGLETRANSLATE(A2742, ""en"",""fil""), """")"),"")</f>
        <v/>
      </c>
      <c r="C2742" s="2">
        <v>0.0</v>
      </c>
      <c r="D2742" s="10" t="s">
        <v>2680</v>
      </c>
      <c r="F2742" s="2">
        <v>0.0</v>
      </c>
      <c r="G2742" s="9"/>
    </row>
    <row r="2743">
      <c r="A2743" s="1" t="s">
        <v>4169</v>
      </c>
      <c r="B2743" s="7" t="str">
        <f>IFERROR(__xludf.DUMMYFUNCTION("IF(C2743=4,GOOGLETRANSLATE(A2743, ""en"",""fil""), """")"),"")</f>
        <v/>
      </c>
      <c r="C2743" s="2">
        <v>0.0</v>
      </c>
      <c r="D2743" s="10" t="s">
        <v>2680</v>
      </c>
      <c r="F2743" s="2">
        <v>1.0</v>
      </c>
      <c r="G2743" s="9"/>
    </row>
    <row r="2744">
      <c r="A2744" s="1" t="s">
        <v>4170</v>
      </c>
      <c r="B2744" s="7" t="str">
        <f>IFERROR(__xludf.DUMMYFUNCTION("IF(C2744=4,GOOGLETRANSLATE(A2744, ""en"",""fil""), """")"),"")</f>
        <v/>
      </c>
      <c r="C2744" s="2">
        <v>0.0</v>
      </c>
      <c r="D2744" s="10" t="s">
        <v>2680</v>
      </c>
      <c r="F2744" s="2">
        <v>0.0</v>
      </c>
      <c r="G2744" s="9"/>
    </row>
    <row r="2745">
      <c r="A2745" s="1" t="s">
        <v>4171</v>
      </c>
      <c r="B2745" s="7" t="str">
        <f>IFERROR(__xludf.DUMMYFUNCTION("IF(C2745=4,GOOGLETRANSLATE(A2745, ""en"",""fil""), """")"),"")</f>
        <v/>
      </c>
      <c r="C2745" s="2">
        <v>0.0</v>
      </c>
      <c r="D2745" s="10" t="s">
        <v>2680</v>
      </c>
      <c r="F2745" s="2">
        <v>0.0</v>
      </c>
      <c r="G2745" s="9"/>
    </row>
    <row r="2746">
      <c r="A2746" s="1" t="s">
        <v>4172</v>
      </c>
      <c r="B2746" s="7" t="str">
        <f>IFERROR(__xludf.DUMMYFUNCTION("IF(C2746=4,GOOGLETRANSLATE(A2746, ""en"",""fil""), """")"),"")</f>
        <v/>
      </c>
      <c r="C2746" s="2">
        <v>0.0</v>
      </c>
      <c r="D2746" s="10" t="s">
        <v>2680</v>
      </c>
      <c r="F2746" s="2">
        <v>1.0</v>
      </c>
      <c r="G2746" s="9"/>
    </row>
    <row r="2747">
      <c r="A2747" s="1" t="s">
        <v>4173</v>
      </c>
      <c r="B2747" s="7" t="str">
        <f>IFERROR(__xludf.DUMMYFUNCTION("IF(C2747=4,GOOGLETRANSLATE(A2747, ""en"",""fil""), """")"),"")</f>
        <v/>
      </c>
      <c r="C2747" s="2">
        <v>0.0</v>
      </c>
      <c r="D2747" s="10" t="s">
        <v>2680</v>
      </c>
      <c r="F2747" s="2">
        <v>1.0</v>
      </c>
      <c r="G2747" s="9"/>
    </row>
    <row r="2748">
      <c r="A2748" s="1" t="s">
        <v>4174</v>
      </c>
      <c r="B2748" s="7" t="str">
        <f>IFERROR(__xludf.DUMMYFUNCTION("IF(C2748=4,GOOGLETRANSLATE(A2748, ""en"",""fil""), """")"),"")</f>
        <v/>
      </c>
      <c r="C2748" s="2">
        <v>0.0</v>
      </c>
      <c r="D2748" s="10" t="s">
        <v>2680</v>
      </c>
      <c r="G2748" s="9"/>
    </row>
    <row r="2749">
      <c r="A2749" s="1" t="s">
        <v>4175</v>
      </c>
      <c r="B2749" s="7" t="str">
        <f>IFERROR(__xludf.DUMMYFUNCTION("IF(C2749=4,GOOGLETRANSLATE(A2749, ""en"",""fil""), """")"),"")</f>
        <v/>
      </c>
      <c r="C2749" s="2">
        <v>0.0</v>
      </c>
      <c r="D2749" s="10" t="s">
        <v>2680</v>
      </c>
      <c r="F2749" s="2">
        <v>1.0</v>
      </c>
      <c r="G2749" s="9"/>
    </row>
    <row r="2750">
      <c r="A2750" s="1" t="s">
        <v>4176</v>
      </c>
      <c r="B2750" s="7" t="str">
        <f>IFERROR(__xludf.DUMMYFUNCTION("IF(C2750=4,GOOGLETRANSLATE(A2750, ""en"",""fil""), """")"),"")</f>
        <v/>
      </c>
      <c r="C2750" s="2">
        <v>0.0</v>
      </c>
      <c r="D2750" s="10" t="s">
        <v>2680</v>
      </c>
      <c r="F2750" s="2">
        <v>0.0</v>
      </c>
      <c r="G2750" s="9"/>
    </row>
    <row r="2751">
      <c r="A2751" s="1" t="s">
        <v>4177</v>
      </c>
      <c r="B2751" s="7" t="str">
        <f>IFERROR(__xludf.DUMMYFUNCTION("IF(C2751=4,GOOGLETRANSLATE(A2751, ""en"",""fil""), """")"),"")</f>
        <v/>
      </c>
      <c r="C2751" s="2">
        <v>0.0</v>
      </c>
      <c r="D2751" s="10" t="s">
        <v>2680</v>
      </c>
      <c r="F2751" s="2">
        <v>1.0</v>
      </c>
      <c r="G2751" s="9"/>
    </row>
    <row r="2752">
      <c r="A2752" s="19" t="s">
        <v>4178</v>
      </c>
      <c r="B2752" s="7" t="str">
        <f>IFERROR(__xludf.DUMMYFUNCTION("IF(C2752=4,GOOGLETRANSLATE(A2752, ""en"",""fil""), """")"),"")</f>
        <v/>
      </c>
      <c r="C2752" s="2">
        <v>0.0</v>
      </c>
      <c r="D2752" s="10" t="s">
        <v>2680</v>
      </c>
      <c r="F2752" s="2">
        <v>1.0</v>
      </c>
      <c r="G2752" s="9"/>
    </row>
    <row r="2753">
      <c r="A2753" s="1" t="s">
        <v>4179</v>
      </c>
      <c r="B2753" s="7" t="str">
        <f>IFERROR(__xludf.DUMMYFUNCTION("IF(C2753=4,GOOGLETRANSLATE(A2753, ""en"",""fil""), """")"),"")</f>
        <v/>
      </c>
      <c r="C2753" s="2">
        <v>0.0</v>
      </c>
      <c r="D2753" s="10" t="s">
        <v>2680</v>
      </c>
      <c r="G2753" s="9"/>
    </row>
    <row r="2754">
      <c r="A2754" s="1" t="s">
        <v>4180</v>
      </c>
      <c r="B2754" s="7" t="str">
        <f>IFERROR(__xludf.DUMMYFUNCTION("IF(C2754=4,GOOGLETRANSLATE(A2754, ""en"",""fil""), """")"),"")</f>
        <v/>
      </c>
      <c r="C2754" s="2">
        <v>0.0</v>
      </c>
      <c r="D2754" s="10" t="s">
        <v>2680</v>
      </c>
      <c r="F2754" s="2">
        <v>0.0</v>
      </c>
      <c r="G2754" s="9"/>
    </row>
    <row r="2755">
      <c r="A2755" s="1" t="s">
        <v>4181</v>
      </c>
      <c r="B2755" s="7" t="str">
        <f>IFERROR(__xludf.DUMMYFUNCTION("IF(C2755=4,GOOGLETRANSLATE(A2755, ""en"",""fil""), """")"),"")</f>
        <v/>
      </c>
      <c r="C2755" s="2">
        <v>0.0</v>
      </c>
      <c r="D2755" s="10" t="s">
        <v>2680</v>
      </c>
      <c r="F2755" s="2">
        <v>1.0</v>
      </c>
      <c r="G2755" s="9"/>
    </row>
    <row r="2756">
      <c r="A2756" s="1" t="s">
        <v>4182</v>
      </c>
      <c r="B2756" s="7" t="str">
        <f>IFERROR(__xludf.DUMMYFUNCTION("IF(C2756=4,GOOGLETRANSLATE(A2756, ""en"",""fil""), """")"),"")</f>
        <v/>
      </c>
      <c r="C2756" s="2">
        <v>0.0</v>
      </c>
      <c r="D2756" s="10" t="s">
        <v>2680</v>
      </c>
      <c r="F2756" s="2">
        <v>1.0</v>
      </c>
      <c r="G2756" s="9"/>
    </row>
    <row r="2757">
      <c r="A2757" s="1" t="s">
        <v>4183</v>
      </c>
      <c r="B2757" s="7" t="str">
        <f>IFERROR(__xludf.DUMMYFUNCTION("IF(C2757=4,GOOGLETRANSLATE(A2757, ""en"",""fil""), """")"),"")</f>
        <v/>
      </c>
      <c r="C2757" s="2">
        <v>0.0</v>
      </c>
      <c r="D2757" s="10" t="s">
        <v>2680</v>
      </c>
      <c r="F2757" s="2">
        <v>0.0</v>
      </c>
      <c r="G2757" s="9"/>
    </row>
    <row r="2758">
      <c r="A2758" s="1" t="s">
        <v>4184</v>
      </c>
      <c r="B2758" s="7" t="str">
        <f>IFERROR(__xludf.DUMMYFUNCTION("IF(C2758=4,GOOGLETRANSLATE(A2758, ""en"",""fil""), """")"),"")</f>
        <v/>
      </c>
      <c r="C2758" s="2">
        <v>0.0</v>
      </c>
      <c r="D2758" s="10" t="s">
        <v>2680</v>
      </c>
      <c r="F2758" s="2">
        <v>0.0</v>
      </c>
      <c r="G2758" s="9"/>
    </row>
    <row r="2759">
      <c r="A2759" s="1" t="s">
        <v>4185</v>
      </c>
      <c r="B2759" s="7" t="str">
        <f>IFERROR(__xludf.DUMMYFUNCTION("IF(C2759=4,GOOGLETRANSLATE(A2759, ""en"",""fil""), """")"),"")</f>
        <v/>
      </c>
      <c r="C2759" s="2">
        <v>0.0</v>
      </c>
      <c r="D2759" s="10" t="s">
        <v>2680</v>
      </c>
      <c r="G2759" s="9"/>
    </row>
    <row r="2760">
      <c r="A2760" s="1" t="s">
        <v>4186</v>
      </c>
      <c r="B2760" s="7" t="str">
        <f>IFERROR(__xludf.DUMMYFUNCTION("IF(C2760=4,GOOGLETRANSLATE(A2760, ""en"",""fil""), """")"),"")</f>
        <v/>
      </c>
      <c r="C2760" s="2">
        <v>0.0</v>
      </c>
      <c r="D2760" s="10" t="s">
        <v>2680</v>
      </c>
      <c r="F2760" s="2">
        <v>0.0</v>
      </c>
      <c r="G2760" s="9"/>
    </row>
    <row r="2761">
      <c r="A2761" s="1" t="s">
        <v>4187</v>
      </c>
      <c r="B2761" s="7" t="str">
        <f>IFERROR(__xludf.DUMMYFUNCTION("IF(C2761=4,GOOGLETRANSLATE(A2761, ""en"",""fil""), """")"),"")</f>
        <v/>
      </c>
      <c r="C2761" s="2">
        <v>0.0</v>
      </c>
      <c r="D2761" s="10" t="s">
        <v>2680</v>
      </c>
      <c r="F2761" s="2">
        <v>0.0</v>
      </c>
      <c r="G2761" s="9"/>
    </row>
    <row r="2762">
      <c r="A2762" s="1" t="s">
        <v>4188</v>
      </c>
      <c r="B2762" s="7" t="str">
        <f>IFERROR(__xludf.DUMMYFUNCTION("IF(C2762=4,GOOGLETRANSLATE(A2762, ""en"",""fil""), """")"),"")</f>
        <v/>
      </c>
      <c r="C2762" s="2">
        <v>0.0</v>
      </c>
      <c r="D2762" s="10" t="s">
        <v>2680</v>
      </c>
      <c r="F2762" s="2">
        <v>0.0</v>
      </c>
      <c r="G2762" s="9"/>
    </row>
    <row r="2763">
      <c r="A2763" s="1" t="s">
        <v>4189</v>
      </c>
      <c r="B2763" s="7" t="str">
        <f>IFERROR(__xludf.DUMMYFUNCTION("IF(C2763=4,GOOGLETRANSLATE(A2763, ""en"",""fil""), """")"),"")</f>
        <v/>
      </c>
      <c r="C2763" s="2">
        <v>0.0</v>
      </c>
      <c r="D2763" s="10" t="s">
        <v>2680</v>
      </c>
      <c r="F2763" s="2">
        <v>0.0</v>
      </c>
      <c r="G2763" s="9"/>
    </row>
    <row r="2764">
      <c r="A2764" s="1" t="s">
        <v>4190</v>
      </c>
      <c r="B2764" s="7" t="str">
        <f>IFERROR(__xludf.DUMMYFUNCTION("IF(C2764=4,GOOGLETRANSLATE(A2764, ""en"",""fil""), """")"),"")</f>
        <v/>
      </c>
      <c r="C2764" s="2">
        <v>0.0</v>
      </c>
      <c r="D2764" s="10" t="s">
        <v>2680</v>
      </c>
      <c r="F2764" s="2">
        <v>1.0</v>
      </c>
      <c r="G2764" s="9"/>
    </row>
    <row r="2765">
      <c r="A2765" s="1" t="s">
        <v>4191</v>
      </c>
      <c r="B2765" s="7" t="str">
        <f>IFERROR(__xludf.DUMMYFUNCTION("IF(C2765=4,GOOGLETRANSLATE(A2765, ""en"",""fil""), """")"),"")</f>
        <v/>
      </c>
      <c r="C2765" s="2">
        <v>0.0</v>
      </c>
      <c r="D2765" s="10" t="s">
        <v>2680</v>
      </c>
      <c r="F2765" s="2">
        <v>0.0</v>
      </c>
      <c r="G2765" s="9"/>
    </row>
    <row r="2766">
      <c r="A2766" s="1" t="s">
        <v>398</v>
      </c>
      <c r="B2766" s="7" t="str">
        <f>IFERROR(__xludf.DUMMYFUNCTION("IF(C2766=4,GOOGLETRANSLATE(A2766, ""en"",""fil""), """")"),"")</f>
        <v/>
      </c>
      <c r="C2766" s="2">
        <v>0.0</v>
      </c>
      <c r="D2766" s="10" t="s">
        <v>2680</v>
      </c>
      <c r="F2766" s="2">
        <v>0.0</v>
      </c>
      <c r="G2766" s="9"/>
    </row>
    <row r="2767">
      <c r="A2767" s="1" t="s">
        <v>4192</v>
      </c>
      <c r="B2767" s="7" t="str">
        <f>IFERROR(__xludf.DUMMYFUNCTION("IF(C2767=4,GOOGLETRANSLATE(A2767, ""en"",""fil""), """")"),"")</f>
        <v/>
      </c>
      <c r="C2767" s="2">
        <v>0.0</v>
      </c>
      <c r="D2767" s="10" t="s">
        <v>2680</v>
      </c>
      <c r="F2767" s="2">
        <v>0.0</v>
      </c>
      <c r="G2767" s="9"/>
    </row>
    <row r="2768">
      <c r="A2768" s="1" t="s">
        <v>4193</v>
      </c>
      <c r="B2768" s="7" t="str">
        <f>IFERROR(__xludf.DUMMYFUNCTION("IF(C2768=4,GOOGLETRANSLATE(A2768, ""en"",""fil""), """")"),"")</f>
        <v/>
      </c>
      <c r="C2768" s="2">
        <v>0.0</v>
      </c>
      <c r="D2768" s="10" t="s">
        <v>2680</v>
      </c>
      <c r="F2768" s="2">
        <v>0.0</v>
      </c>
      <c r="G2768" s="9"/>
    </row>
    <row r="2769">
      <c r="A2769" s="1" t="s">
        <v>4194</v>
      </c>
      <c r="B2769" s="7" t="str">
        <f>IFERROR(__xludf.DUMMYFUNCTION("IF(C2769=4,GOOGLETRANSLATE(A2769, ""en"",""fil""), """")"),"")</f>
        <v/>
      </c>
      <c r="C2769" s="2">
        <v>0.0</v>
      </c>
      <c r="D2769" s="10" t="s">
        <v>2680</v>
      </c>
      <c r="F2769" s="2">
        <v>1.0</v>
      </c>
      <c r="G2769" s="9"/>
    </row>
    <row r="2770">
      <c r="A2770" s="1" t="s">
        <v>4195</v>
      </c>
      <c r="B2770" s="7" t="str">
        <f>IFERROR(__xludf.DUMMYFUNCTION("IF(C2770=4,GOOGLETRANSLATE(A2770, ""en"",""fil""), """")"),"")</f>
        <v/>
      </c>
      <c r="C2770" s="2">
        <v>0.0</v>
      </c>
      <c r="D2770" s="10" t="s">
        <v>2680</v>
      </c>
      <c r="F2770" s="2">
        <v>1.0</v>
      </c>
      <c r="G2770" s="9"/>
    </row>
    <row r="2771">
      <c r="A2771" s="1" t="s">
        <v>4196</v>
      </c>
      <c r="B2771" s="7" t="str">
        <f>IFERROR(__xludf.DUMMYFUNCTION("IF(C2771=4,GOOGLETRANSLATE(A2771, ""en"",""fil""), """")"),"")</f>
        <v/>
      </c>
      <c r="C2771" s="2">
        <v>0.0</v>
      </c>
      <c r="D2771" s="10" t="s">
        <v>2680</v>
      </c>
      <c r="F2771" s="2">
        <v>1.0</v>
      </c>
      <c r="G2771" s="9"/>
    </row>
    <row r="2772">
      <c r="A2772" s="1" t="s">
        <v>4197</v>
      </c>
      <c r="B2772" s="7" t="str">
        <f>IFERROR(__xludf.DUMMYFUNCTION("IF(C2772=4,GOOGLETRANSLATE(A2772, ""en"",""fil""), """")"),"")</f>
        <v/>
      </c>
      <c r="C2772" s="2">
        <v>0.0</v>
      </c>
      <c r="D2772" s="10" t="s">
        <v>2680</v>
      </c>
      <c r="F2772" s="2">
        <v>0.0</v>
      </c>
      <c r="G2772" s="9"/>
    </row>
    <row r="2773">
      <c r="A2773" s="1" t="s">
        <v>4198</v>
      </c>
      <c r="B2773" s="7" t="str">
        <f>IFERROR(__xludf.DUMMYFUNCTION("IF(C2773=4,GOOGLETRANSLATE(A2773, ""en"",""fil""), """")"),"")</f>
        <v/>
      </c>
      <c r="C2773" s="2">
        <v>0.0</v>
      </c>
      <c r="D2773" s="10" t="s">
        <v>2680</v>
      </c>
      <c r="F2773" s="2">
        <v>0.0</v>
      </c>
      <c r="G2773" s="9"/>
    </row>
    <row r="2774">
      <c r="A2774" s="1" t="s">
        <v>4199</v>
      </c>
      <c r="B2774" s="7" t="str">
        <f>IFERROR(__xludf.DUMMYFUNCTION("IF(C2774=4,GOOGLETRANSLATE(A2774, ""en"",""fil""), """")"),"")</f>
        <v/>
      </c>
      <c r="C2774" s="2">
        <v>0.0</v>
      </c>
      <c r="D2774" s="10" t="s">
        <v>2680</v>
      </c>
      <c r="F2774" s="2">
        <v>1.0</v>
      </c>
      <c r="G2774" s="9"/>
    </row>
    <row r="2775">
      <c r="A2775" s="1" t="s">
        <v>4200</v>
      </c>
      <c r="B2775" s="7" t="str">
        <f>IFERROR(__xludf.DUMMYFUNCTION("IF(C2775=4,GOOGLETRANSLATE(A2775, ""en"",""fil""), """")"),"")</f>
        <v/>
      </c>
      <c r="C2775" s="2">
        <v>0.0</v>
      </c>
      <c r="D2775" s="10" t="s">
        <v>2680</v>
      </c>
      <c r="F2775" s="2">
        <v>1.0</v>
      </c>
      <c r="G2775" s="9"/>
    </row>
    <row r="2776">
      <c r="A2776" s="1" t="s">
        <v>4201</v>
      </c>
      <c r="B2776" s="7" t="str">
        <f>IFERROR(__xludf.DUMMYFUNCTION("IF(C2776=4,GOOGLETRANSLATE(A2776, ""en"",""fil""), """")"),"")</f>
        <v/>
      </c>
      <c r="C2776" s="2">
        <v>0.0</v>
      </c>
      <c r="D2776" s="10" t="s">
        <v>2680</v>
      </c>
      <c r="G2776" s="9"/>
    </row>
    <row r="2777">
      <c r="A2777" s="1" t="s">
        <v>4202</v>
      </c>
      <c r="B2777" s="7" t="str">
        <f>IFERROR(__xludf.DUMMYFUNCTION("IF(C2777=4,GOOGLETRANSLATE(A2777, ""en"",""fil""), """")"),"")</f>
        <v/>
      </c>
      <c r="C2777" s="2">
        <v>0.0</v>
      </c>
      <c r="D2777" s="10" t="s">
        <v>2680</v>
      </c>
      <c r="F2777" s="2">
        <v>1.0</v>
      </c>
      <c r="G2777" s="9"/>
    </row>
    <row r="2778">
      <c r="A2778" s="1" t="s">
        <v>4203</v>
      </c>
      <c r="B2778" s="7" t="str">
        <f>IFERROR(__xludf.DUMMYFUNCTION("IF(C2778=4,GOOGLETRANSLATE(A2778, ""en"",""fil""), """")"),"")</f>
        <v/>
      </c>
      <c r="C2778" s="2">
        <v>0.0</v>
      </c>
      <c r="D2778" s="10" t="s">
        <v>2680</v>
      </c>
      <c r="F2778" s="2">
        <v>0.0</v>
      </c>
      <c r="G2778" s="9"/>
    </row>
    <row r="2779">
      <c r="A2779" s="1" t="s">
        <v>4204</v>
      </c>
      <c r="B2779" s="7" t="str">
        <f>IFERROR(__xludf.DUMMYFUNCTION("IF(C2779=4,GOOGLETRANSLATE(A2779, ""en"",""fil""), """")"),"")</f>
        <v/>
      </c>
      <c r="C2779" s="2">
        <v>0.0</v>
      </c>
      <c r="D2779" s="10" t="s">
        <v>2680</v>
      </c>
      <c r="F2779" s="2">
        <v>0.0</v>
      </c>
      <c r="G2779" s="9"/>
    </row>
    <row r="2780">
      <c r="A2780" s="1" t="s">
        <v>4205</v>
      </c>
      <c r="B2780" s="7" t="str">
        <f>IFERROR(__xludf.DUMMYFUNCTION("IF(C2780=4,GOOGLETRANSLATE(A2780, ""en"",""fil""), """")"),"")</f>
        <v/>
      </c>
      <c r="C2780" s="2">
        <v>0.0</v>
      </c>
      <c r="D2780" s="10" t="s">
        <v>2680</v>
      </c>
      <c r="F2780" s="2">
        <v>1.0</v>
      </c>
      <c r="G2780" s="9"/>
    </row>
    <row r="2781">
      <c r="A2781" s="1" t="s">
        <v>4206</v>
      </c>
      <c r="B2781" s="7" t="str">
        <f>IFERROR(__xludf.DUMMYFUNCTION("IF(C2781=4,GOOGLETRANSLATE(A2781, ""en"",""fil""), """")"),"")</f>
        <v/>
      </c>
      <c r="C2781" s="2">
        <v>0.0</v>
      </c>
      <c r="D2781" s="10" t="s">
        <v>2680</v>
      </c>
      <c r="F2781" s="2">
        <v>0.0</v>
      </c>
      <c r="G2781" s="9"/>
    </row>
    <row r="2782">
      <c r="A2782" s="1" t="s">
        <v>4207</v>
      </c>
      <c r="B2782" s="7" t="str">
        <f>IFERROR(__xludf.DUMMYFUNCTION("IF(C2782=4,GOOGLETRANSLATE(A2782, ""en"",""fil""), """")"),"")</f>
        <v/>
      </c>
      <c r="C2782" s="2">
        <v>0.0</v>
      </c>
      <c r="D2782" s="10" t="s">
        <v>2680</v>
      </c>
      <c r="F2782" s="2">
        <v>1.0</v>
      </c>
      <c r="G2782" s="9"/>
    </row>
    <row r="2783">
      <c r="A2783" s="1" t="s">
        <v>4208</v>
      </c>
      <c r="B2783" s="7" t="str">
        <f>IFERROR(__xludf.DUMMYFUNCTION("IF(C2783=4,GOOGLETRANSLATE(A2783, ""en"",""fil""), """")"),"")</f>
        <v/>
      </c>
      <c r="C2783" s="2">
        <v>0.0</v>
      </c>
      <c r="D2783" s="10" t="s">
        <v>2680</v>
      </c>
      <c r="F2783" s="2">
        <v>0.0</v>
      </c>
      <c r="G2783" s="9"/>
    </row>
    <row r="2784">
      <c r="A2784" s="1" t="s">
        <v>4209</v>
      </c>
      <c r="B2784" s="7" t="str">
        <f>IFERROR(__xludf.DUMMYFUNCTION("IF(C2784=4,GOOGLETRANSLATE(A2784, ""en"",""fil""), """")"),"")</f>
        <v/>
      </c>
      <c r="C2784" s="2">
        <v>0.0</v>
      </c>
      <c r="D2784" s="10" t="s">
        <v>2680</v>
      </c>
      <c r="F2784" s="2">
        <v>1.0</v>
      </c>
      <c r="G2784" s="9"/>
    </row>
    <row r="2785">
      <c r="A2785" s="1" t="s">
        <v>4210</v>
      </c>
      <c r="B2785" s="7" t="str">
        <f>IFERROR(__xludf.DUMMYFUNCTION("IF(C2785=4,GOOGLETRANSLATE(A2785, ""en"",""fil""), """")"),"")</f>
        <v/>
      </c>
      <c r="C2785" s="2">
        <v>0.0</v>
      </c>
      <c r="D2785" s="10" t="s">
        <v>2680</v>
      </c>
      <c r="F2785" s="2">
        <v>0.0</v>
      </c>
      <c r="G2785" s="9"/>
    </row>
    <row r="2786">
      <c r="A2786" s="1" t="s">
        <v>4211</v>
      </c>
      <c r="B2786" s="7" t="str">
        <f>IFERROR(__xludf.DUMMYFUNCTION("IF(C2786=4,GOOGLETRANSLATE(A2786, ""en"",""fil""), """")"),"")</f>
        <v/>
      </c>
      <c r="C2786" s="2">
        <v>0.0</v>
      </c>
      <c r="D2786" s="10" t="s">
        <v>2680</v>
      </c>
      <c r="F2786" s="2">
        <v>1.0</v>
      </c>
      <c r="G2786" s="9"/>
    </row>
    <row r="2787">
      <c r="A2787" s="1" t="s">
        <v>4212</v>
      </c>
      <c r="B2787" s="7" t="str">
        <f>IFERROR(__xludf.DUMMYFUNCTION("IF(C2787=4,GOOGLETRANSLATE(A2787, ""en"",""fil""), """")"),"")</f>
        <v/>
      </c>
      <c r="C2787" s="2">
        <v>0.0</v>
      </c>
      <c r="D2787" s="10" t="s">
        <v>2680</v>
      </c>
      <c r="F2787" s="2">
        <v>1.0</v>
      </c>
      <c r="G2787" s="9"/>
    </row>
    <row r="2788">
      <c r="A2788" s="1" t="s">
        <v>4213</v>
      </c>
      <c r="B2788" s="7" t="str">
        <f>IFERROR(__xludf.DUMMYFUNCTION("IF(C2788=4,GOOGLETRANSLATE(A2788, ""en"",""fil""), """")"),"")</f>
        <v/>
      </c>
      <c r="C2788" s="2">
        <v>0.0</v>
      </c>
      <c r="D2788" s="10" t="s">
        <v>2680</v>
      </c>
      <c r="F2788" s="2">
        <v>1.0</v>
      </c>
      <c r="G2788" s="9"/>
    </row>
    <row r="2789">
      <c r="A2789" s="1" t="s">
        <v>4214</v>
      </c>
      <c r="B2789" s="7" t="str">
        <f>IFERROR(__xludf.DUMMYFUNCTION("IF(C2789=4,GOOGLETRANSLATE(A2789, ""en"",""fil""), """")"),"")</f>
        <v/>
      </c>
      <c r="C2789" s="2">
        <v>0.0</v>
      </c>
      <c r="D2789" s="10" t="s">
        <v>2680</v>
      </c>
      <c r="F2789" s="2">
        <v>1.0</v>
      </c>
      <c r="G2789" s="9"/>
    </row>
    <row r="2790">
      <c r="A2790" s="1" t="s">
        <v>4215</v>
      </c>
      <c r="B2790" s="7" t="str">
        <f>IFERROR(__xludf.DUMMYFUNCTION("IF(C2790=4,GOOGLETRANSLATE(A2790, ""en"",""fil""), """")"),"")</f>
        <v/>
      </c>
      <c r="C2790" s="2">
        <v>0.0</v>
      </c>
      <c r="D2790" s="10" t="s">
        <v>2680</v>
      </c>
      <c r="F2790" s="2">
        <v>0.0</v>
      </c>
      <c r="G2790" s="9"/>
    </row>
    <row r="2791">
      <c r="A2791" s="1" t="s">
        <v>4216</v>
      </c>
      <c r="B2791" s="7" t="str">
        <f>IFERROR(__xludf.DUMMYFUNCTION("IF(C2791=4,GOOGLETRANSLATE(A2791, ""en"",""fil""), """")"),"")</f>
        <v/>
      </c>
      <c r="C2791" s="2">
        <v>0.0</v>
      </c>
      <c r="D2791" s="10" t="s">
        <v>2680</v>
      </c>
      <c r="F2791" s="2">
        <v>0.0</v>
      </c>
      <c r="G2791" s="9"/>
    </row>
    <row r="2792">
      <c r="A2792" s="1" t="s">
        <v>4217</v>
      </c>
      <c r="B2792" s="7" t="str">
        <f>IFERROR(__xludf.DUMMYFUNCTION("IF(C2792=4,GOOGLETRANSLATE(A2792, ""en"",""fil""), """")"),"")</f>
        <v/>
      </c>
      <c r="C2792" s="2">
        <v>0.0</v>
      </c>
      <c r="D2792" s="10" t="s">
        <v>2680</v>
      </c>
      <c r="F2792" s="2">
        <v>1.0</v>
      </c>
      <c r="G2792" s="9"/>
    </row>
    <row r="2793">
      <c r="A2793" s="1" t="s">
        <v>4218</v>
      </c>
      <c r="B2793" s="7" t="str">
        <f>IFERROR(__xludf.DUMMYFUNCTION("IF(C2793=4,GOOGLETRANSLATE(A2793, ""en"",""fil""), """")"),"")</f>
        <v/>
      </c>
      <c r="C2793" s="2">
        <v>0.0</v>
      </c>
      <c r="D2793" s="10" t="s">
        <v>2680</v>
      </c>
      <c r="F2793" s="2">
        <v>0.0</v>
      </c>
      <c r="G2793" s="9"/>
    </row>
    <row r="2794">
      <c r="A2794" s="1" t="s">
        <v>4219</v>
      </c>
      <c r="B2794" s="7" t="str">
        <f>IFERROR(__xludf.DUMMYFUNCTION("IF(C2794=4,GOOGLETRANSLATE(A2794, ""en"",""fil""), """")"),"")</f>
        <v/>
      </c>
      <c r="C2794" s="2">
        <v>0.0</v>
      </c>
      <c r="D2794" s="10" t="s">
        <v>2680</v>
      </c>
      <c r="F2794" s="2">
        <v>0.0</v>
      </c>
      <c r="G2794" s="9"/>
    </row>
    <row r="2795">
      <c r="A2795" s="1" t="s">
        <v>4220</v>
      </c>
      <c r="B2795" s="7" t="str">
        <f>IFERROR(__xludf.DUMMYFUNCTION("IF(C2795=4,GOOGLETRANSLATE(A2795, ""en"",""fil""), """")"),"")</f>
        <v/>
      </c>
      <c r="C2795" s="2">
        <v>0.0</v>
      </c>
      <c r="D2795" s="10" t="s">
        <v>2680</v>
      </c>
      <c r="F2795" s="2">
        <v>1.0</v>
      </c>
      <c r="G2795" s="9"/>
    </row>
    <row r="2796">
      <c r="A2796" s="1" t="s">
        <v>4221</v>
      </c>
      <c r="B2796" s="7" t="str">
        <f>IFERROR(__xludf.DUMMYFUNCTION("IF(C2796=4,GOOGLETRANSLATE(A2796, ""en"",""fil""), """")"),"")</f>
        <v/>
      </c>
      <c r="C2796" s="2">
        <v>0.0</v>
      </c>
      <c r="D2796" s="10" t="s">
        <v>2680</v>
      </c>
      <c r="G2796" s="9"/>
    </row>
    <row r="2797">
      <c r="A2797" s="1" t="s">
        <v>4222</v>
      </c>
      <c r="B2797" s="7" t="str">
        <f>IFERROR(__xludf.DUMMYFUNCTION("IF(C2797=4,GOOGLETRANSLATE(A2797, ""en"",""fil""), """")"),"")</f>
        <v/>
      </c>
      <c r="C2797" s="2">
        <v>0.0</v>
      </c>
      <c r="D2797" s="10" t="s">
        <v>2680</v>
      </c>
      <c r="F2797" s="2">
        <v>1.0</v>
      </c>
      <c r="G2797" s="9"/>
    </row>
    <row r="2798">
      <c r="A2798" s="1" t="s">
        <v>4223</v>
      </c>
      <c r="B2798" s="7" t="str">
        <f>IFERROR(__xludf.DUMMYFUNCTION("IF(C2798=4,GOOGLETRANSLATE(A2798, ""en"",""fil""), """")"),"")</f>
        <v/>
      </c>
      <c r="C2798" s="2">
        <v>0.0</v>
      </c>
      <c r="D2798" s="10" t="s">
        <v>2680</v>
      </c>
      <c r="F2798" s="2">
        <v>0.0</v>
      </c>
      <c r="G2798" s="9"/>
    </row>
    <row r="2799">
      <c r="A2799" s="1" t="s">
        <v>4224</v>
      </c>
      <c r="B2799" s="7" t="str">
        <f>IFERROR(__xludf.DUMMYFUNCTION("IF(C2799=4,GOOGLETRANSLATE(A2799, ""en"",""fil""), """")"),"")</f>
        <v/>
      </c>
      <c r="C2799" s="2">
        <v>0.0</v>
      </c>
      <c r="D2799" s="10" t="s">
        <v>2680</v>
      </c>
      <c r="F2799" s="2">
        <v>0.0</v>
      </c>
      <c r="G2799" s="9"/>
    </row>
    <row r="2800">
      <c r="A2800" s="1" t="s">
        <v>4225</v>
      </c>
      <c r="B2800" s="7" t="str">
        <f>IFERROR(__xludf.DUMMYFUNCTION("IF(C2800=4,GOOGLETRANSLATE(A2800, ""en"",""fil""), """")"),"")</f>
        <v/>
      </c>
      <c r="C2800" s="2">
        <v>0.0</v>
      </c>
      <c r="D2800" s="10" t="s">
        <v>2680</v>
      </c>
      <c r="F2800" s="2">
        <v>0.0</v>
      </c>
      <c r="G2800" s="9"/>
    </row>
    <row r="2801">
      <c r="A2801" s="1" t="s">
        <v>4226</v>
      </c>
      <c r="B2801" s="7" t="str">
        <f>IFERROR(__xludf.DUMMYFUNCTION("IF(C2801=4,GOOGLETRANSLATE(A2801, ""en"",""fil""), """")"),"")</f>
        <v/>
      </c>
      <c r="C2801" s="2">
        <v>0.0</v>
      </c>
      <c r="D2801" s="10" t="s">
        <v>2680</v>
      </c>
      <c r="F2801" s="2">
        <v>0.0</v>
      </c>
      <c r="G2801" s="9"/>
    </row>
    <row r="2802">
      <c r="A2802" s="1" t="s">
        <v>4227</v>
      </c>
      <c r="B2802" s="7" t="str">
        <f>IFERROR(__xludf.DUMMYFUNCTION("IF(C2802=4,GOOGLETRANSLATE(A2802, ""en"",""fil""), """")"),"")</f>
        <v/>
      </c>
      <c r="C2802" s="2">
        <v>0.0</v>
      </c>
      <c r="D2802" s="10" t="s">
        <v>2680</v>
      </c>
      <c r="F2802" s="2">
        <v>0.0</v>
      </c>
      <c r="G2802" s="9"/>
    </row>
    <row r="2803">
      <c r="A2803" s="1" t="s">
        <v>4228</v>
      </c>
      <c r="B2803" s="7" t="str">
        <f>IFERROR(__xludf.DUMMYFUNCTION("IF(C2803=4,GOOGLETRANSLATE(A2803, ""en"",""fil""), """")"),"")</f>
        <v/>
      </c>
      <c r="C2803" s="2">
        <v>0.0</v>
      </c>
      <c r="D2803" s="10" t="s">
        <v>2680</v>
      </c>
      <c r="F2803" s="2">
        <v>1.0</v>
      </c>
      <c r="G2803" s="9"/>
    </row>
    <row r="2804">
      <c r="A2804" s="1" t="s">
        <v>4229</v>
      </c>
      <c r="B2804" s="7" t="str">
        <f>IFERROR(__xludf.DUMMYFUNCTION("IF(C2804=4,GOOGLETRANSLATE(A2804, ""en"",""fil""), """")"),"")</f>
        <v/>
      </c>
      <c r="C2804" s="2">
        <v>0.0</v>
      </c>
      <c r="D2804" s="10" t="s">
        <v>2680</v>
      </c>
      <c r="G2804" s="9"/>
    </row>
    <row r="2805">
      <c r="A2805" s="1" t="s">
        <v>4186</v>
      </c>
      <c r="B2805" s="7" t="str">
        <f>IFERROR(__xludf.DUMMYFUNCTION("IF(C2805=4,GOOGLETRANSLATE(A2805, ""en"",""fil""), """")"),"")</f>
        <v/>
      </c>
      <c r="C2805" s="2">
        <v>0.0</v>
      </c>
      <c r="D2805" s="10" t="s">
        <v>2680</v>
      </c>
      <c r="F2805" s="2">
        <v>0.0</v>
      </c>
      <c r="G2805" s="9"/>
    </row>
    <row r="2806">
      <c r="A2806" s="1" t="s">
        <v>4230</v>
      </c>
      <c r="B2806" s="7" t="str">
        <f>IFERROR(__xludf.DUMMYFUNCTION("IF(C2806=4,GOOGLETRANSLATE(A2806, ""en"",""fil""), """")"),"")</f>
        <v/>
      </c>
      <c r="C2806" s="2">
        <v>0.0</v>
      </c>
      <c r="D2806" s="10" t="s">
        <v>2680</v>
      </c>
      <c r="F2806" s="2">
        <v>0.0</v>
      </c>
      <c r="G2806" s="9"/>
    </row>
    <row r="2807">
      <c r="A2807" s="1" t="s">
        <v>4231</v>
      </c>
      <c r="B2807" s="7" t="str">
        <f>IFERROR(__xludf.DUMMYFUNCTION("IF(C2807=4,GOOGLETRANSLATE(A2807, ""en"",""fil""), """")"),"")</f>
        <v/>
      </c>
      <c r="C2807" s="2">
        <v>0.0</v>
      </c>
      <c r="D2807" s="10" t="s">
        <v>2680</v>
      </c>
      <c r="F2807" s="2">
        <v>0.0</v>
      </c>
      <c r="G2807" s="9"/>
    </row>
    <row r="2808">
      <c r="A2808" s="1" t="s">
        <v>4232</v>
      </c>
      <c r="B2808" s="7" t="str">
        <f>IFERROR(__xludf.DUMMYFUNCTION("IF(C2808=4,GOOGLETRANSLATE(A2808, ""en"",""fil""), """")"),"")</f>
        <v/>
      </c>
      <c r="C2808" s="2">
        <v>0.0</v>
      </c>
      <c r="D2808" s="10" t="s">
        <v>2680</v>
      </c>
      <c r="F2808" s="2">
        <v>0.0</v>
      </c>
      <c r="G2808" s="9"/>
    </row>
    <row r="2809">
      <c r="A2809" s="1" t="s">
        <v>4233</v>
      </c>
      <c r="B2809" s="7" t="str">
        <f>IFERROR(__xludf.DUMMYFUNCTION("IF(C2809=4,GOOGLETRANSLATE(A2809, ""en"",""fil""), """")"),"")</f>
        <v/>
      </c>
      <c r="C2809" s="2">
        <v>0.0</v>
      </c>
      <c r="D2809" s="10" t="s">
        <v>2680</v>
      </c>
      <c r="F2809" s="2">
        <v>0.0</v>
      </c>
      <c r="G2809" s="9"/>
    </row>
    <row r="2810">
      <c r="A2810" s="1" t="s">
        <v>4234</v>
      </c>
      <c r="B2810" s="7" t="str">
        <f>IFERROR(__xludf.DUMMYFUNCTION("IF(C2810=4,GOOGLETRANSLATE(A2810, ""en"",""fil""), """")"),"")</f>
        <v/>
      </c>
      <c r="C2810" s="2">
        <v>0.0</v>
      </c>
      <c r="D2810" s="10" t="s">
        <v>2680</v>
      </c>
      <c r="F2810" s="2">
        <v>0.0</v>
      </c>
      <c r="G2810" s="9"/>
    </row>
    <row r="2811">
      <c r="A2811" s="1" t="s">
        <v>4235</v>
      </c>
      <c r="B2811" s="7" t="str">
        <f>IFERROR(__xludf.DUMMYFUNCTION("IF(C2811=4,GOOGLETRANSLATE(A2811, ""en"",""fil""), """")"),"")</f>
        <v/>
      </c>
      <c r="C2811" s="2">
        <v>0.0</v>
      </c>
      <c r="D2811" s="10" t="s">
        <v>2680</v>
      </c>
      <c r="F2811" s="2">
        <v>0.0</v>
      </c>
      <c r="G2811" s="9"/>
    </row>
    <row r="2812">
      <c r="A2812" s="1" t="s">
        <v>4236</v>
      </c>
      <c r="B2812" s="7" t="str">
        <f>IFERROR(__xludf.DUMMYFUNCTION("IF(C2812=4,GOOGLETRANSLATE(A2812, ""en"",""fil""), """")"),"")</f>
        <v/>
      </c>
      <c r="C2812" s="2">
        <v>0.0</v>
      </c>
      <c r="D2812" s="10" t="s">
        <v>2680</v>
      </c>
      <c r="F2812" s="2">
        <v>0.0</v>
      </c>
      <c r="G2812" s="9"/>
    </row>
    <row r="2813">
      <c r="A2813" s="1" t="s">
        <v>4237</v>
      </c>
      <c r="B2813" s="7" t="str">
        <f>IFERROR(__xludf.DUMMYFUNCTION("IF(C2813=4,GOOGLETRANSLATE(A2813, ""en"",""fil""), """")"),"")</f>
        <v/>
      </c>
      <c r="C2813" s="2">
        <v>0.0</v>
      </c>
      <c r="D2813" s="10" t="s">
        <v>2680</v>
      </c>
      <c r="F2813" s="2">
        <v>0.0</v>
      </c>
      <c r="G2813" s="9"/>
    </row>
    <row r="2814">
      <c r="A2814" s="1" t="s">
        <v>4238</v>
      </c>
      <c r="B2814" s="7" t="str">
        <f>IFERROR(__xludf.DUMMYFUNCTION("IF(C2814=4,GOOGLETRANSLATE(A2814, ""en"",""fil""), """")"),"")</f>
        <v/>
      </c>
      <c r="C2814" s="2">
        <v>0.0</v>
      </c>
      <c r="D2814" s="10" t="s">
        <v>2680</v>
      </c>
      <c r="F2814" s="2">
        <v>1.0</v>
      </c>
      <c r="G2814" s="9"/>
    </row>
    <row r="2815">
      <c r="A2815" s="1" t="s">
        <v>4239</v>
      </c>
      <c r="B2815" s="7" t="str">
        <f>IFERROR(__xludf.DUMMYFUNCTION("IF(C2815=4,GOOGLETRANSLATE(A2815, ""en"",""fil""), """")"),"")</f>
        <v/>
      </c>
      <c r="C2815" s="2">
        <v>0.0</v>
      </c>
      <c r="D2815" s="10" t="s">
        <v>2680</v>
      </c>
      <c r="F2815" s="2">
        <v>0.0</v>
      </c>
      <c r="G2815" s="9"/>
    </row>
    <row r="2816">
      <c r="A2816" s="1" t="s">
        <v>4240</v>
      </c>
      <c r="B2816" s="7" t="str">
        <f>IFERROR(__xludf.DUMMYFUNCTION("IF(C2816=4,GOOGLETRANSLATE(A2816, ""en"",""fil""), """")"),"")</f>
        <v/>
      </c>
      <c r="C2816" s="2">
        <v>0.0</v>
      </c>
      <c r="D2816" s="10" t="s">
        <v>2680</v>
      </c>
      <c r="F2816" s="2">
        <v>0.0</v>
      </c>
      <c r="G2816" s="9"/>
    </row>
    <row r="2817">
      <c r="A2817" s="1" t="s">
        <v>4241</v>
      </c>
      <c r="B2817" s="7" t="str">
        <f>IFERROR(__xludf.DUMMYFUNCTION("IF(C2817=4,GOOGLETRANSLATE(A2817, ""en"",""fil""), """")"),"")</f>
        <v/>
      </c>
      <c r="C2817" s="2">
        <v>0.0</v>
      </c>
      <c r="D2817" s="10" t="s">
        <v>2680</v>
      </c>
      <c r="F2817" s="2">
        <v>0.0</v>
      </c>
      <c r="G2817" s="9"/>
    </row>
    <row r="2818">
      <c r="A2818" s="1" t="s">
        <v>4242</v>
      </c>
      <c r="B2818" s="7" t="str">
        <f>IFERROR(__xludf.DUMMYFUNCTION("IF(C2818=4,GOOGLETRANSLATE(A2818, ""en"",""fil""), """")"),"")</f>
        <v/>
      </c>
      <c r="C2818" s="2">
        <v>0.0</v>
      </c>
      <c r="D2818" s="10" t="s">
        <v>2680</v>
      </c>
      <c r="F2818" s="2">
        <v>1.0</v>
      </c>
      <c r="G2818" s="9"/>
    </row>
    <row r="2819">
      <c r="A2819" s="1" t="s">
        <v>4243</v>
      </c>
      <c r="B2819" s="7" t="str">
        <f>IFERROR(__xludf.DUMMYFUNCTION("IF(C2819=4,GOOGLETRANSLATE(A2819, ""en"",""fil""), """")"),"")</f>
        <v/>
      </c>
      <c r="C2819" s="2">
        <v>0.0</v>
      </c>
      <c r="D2819" s="10" t="s">
        <v>2680</v>
      </c>
      <c r="G2819" s="9"/>
    </row>
    <row r="2820">
      <c r="A2820" s="1" t="s">
        <v>1478</v>
      </c>
      <c r="B2820" s="7" t="str">
        <f>IFERROR(__xludf.DUMMYFUNCTION("IF(C2820=4,GOOGLETRANSLATE(A2820, ""en"",""fil""), """")"),"")</f>
        <v/>
      </c>
      <c r="C2820" s="2">
        <v>0.0</v>
      </c>
      <c r="D2820" s="10" t="s">
        <v>2680</v>
      </c>
      <c r="F2820" s="2">
        <v>0.0</v>
      </c>
      <c r="G2820" s="9"/>
    </row>
    <row r="2821">
      <c r="A2821" s="1" t="s">
        <v>4244</v>
      </c>
      <c r="B2821" s="7" t="str">
        <f>IFERROR(__xludf.DUMMYFUNCTION("IF(C2821=4,GOOGLETRANSLATE(A2821, ""en"",""fil""), """")"),"")</f>
        <v/>
      </c>
      <c r="C2821" s="2">
        <v>0.0</v>
      </c>
      <c r="D2821" s="10" t="s">
        <v>2680</v>
      </c>
      <c r="F2821" s="2">
        <v>1.0</v>
      </c>
      <c r="G2821" s="9"/>
    </row>
    <row r="2822">
      <c r="A2822" s="1" t="s">
        <v>4245</v>
      </c>
      <c r="B2822" s="7" t="str">
        <f>IFERROR(__xludf.DUMMYFUNCTION("IF(C2822=4,GOOGLETRANSLATE(A2822, ""en"",""fil""), """")"),"")</f>
        <v/>
      </c>
      <c r="C2822" s="2">
        <v>0.0</v>
      </c>
      <c r="D2822" s="10" t="s">
        <v>2680</v>
      </c>
      <c r="F2822" s="2">
        <v>0.0</v>
      </c>
      <c r="G2822" s="9"/>
    </row>
    <row r="2823">
      <c r="A2823" s="1" t="s">
        <v>4246</v>
      </c>
      <c r="B2823" s="7" t="str">
        <f>IFERROR(__xludf.DUMMYFUNCTION("IF(C2823=4,GOOGLETRANSLATE(A2823, ""en"",""fil""), """")"),"")</f>
        <v/>
      </c>
      <c r="C2823" s="2">
        <v>0.0</v>
      </c>
      <c r="D2823" s="10" t="s">
        <v>2680</v>
      </c>
      <c r="F2823" s="2">
        <v>1.0</v>
      </c>
      <c r="G2823" s="9"/>
    </row>
    <row r="2824">
      <c r="A2824" s="1" t="s">
        <v>1478</v>
      </c>
      <c r="B2824" s="7" t="str">
        <f>IFERROR(__xludf.DUMMYFUNCTION("IF(C2824=4,GOOGLETRANSLATE(A2824, ""en"",""fil""), """")"),"")</f>
        <v/>
      </c>
      <c r="C2824" s="2">
        <v>0.0</v>
      </c>
      <c r="D2824" s="10" t="s">
        <v>2680</v>
      </c>
      <c r="F2824" s="2">
        <v>0.0</v>
      </c>
      <c r="G2824" s="9"/>
    </row>
    <row r="2825">
      <c r="A2825" s="1" t="s">
        <v>4247</v>
      </c>
      <c r="B2825" s="7" t="str">
        <f>IFERROR(__xludf.DUMMYFUNCTION("IF(C2825=4,GOOGLETRANSLATE(A2825, ""en"",""fil""), """")"),"")</f>
        <v/>
      </c>
      <c r="C2825" s="2">
        <v>0.0</v>
      </c>
      <c r="D2825" s="10" t="s">
        <v>2680</v>
      </c>
      <c r="F2825" s="2">
        <v>0.0</v>
      </c>
      <c r="G2825" s="9"/>
    </row>
    <row r="2826">
      <c r="A2826" s="1" t="s">
        <v>4248</v>
      </c>
      <c r="B2826" s="7" t="str">
        <f>IFERROR(__xludf.DUMMYFUNCTION("IF(C2826=4,GOOGLETRANSLATE(A2826, ""en"",""fil""), """")"),"")</f>
        <v/>
      </c>
      <c r="C2826" s="2">
        <v>0.0</v>
      </c>
      <c r="D2826" s="10" t="s">
        <v>2680</v>
      </c>
      <c r="F2826" s="2">
        <v>0.0</v>
      </c>
      <c r="G2826" s="9"/>
    </row>
    <row r="2827">
      <c r="A2827" s="1" t="s">
        <v>4249</v>
      </c>
      <c r="B2827" s="7" t="str">
        <f>IFERROR(__xludf.DUMMYFUNCTION("IF(C2827=4,GOOGLETRANSLATE(A2827, ""en"",""fil""), """")"),"")</f>
        <v/>
      </c>
      <c r="C2827" s="2">
        <v>0.0</v>
      </c>
      <c r="D2827" s="10" t="s">
        <v>2680</v>
      </c>
      <c r="F2827" s="2">
        <v>0.0</v>
      </c>
      <c r="G2827" s="9"/>
    </row>
    <row r="2828">
      <c r="A2828" s="1" t="s">
        <v>4250</v>
      </c>
      <c r="B2828" s="7" t="str">
        <f>IFERROR(__xludf.DUMMYFUNCTION("IF(C2828=4,GOOGLETRANSLATE(A2828, ""en"",""fil""), """")"),"")</f>
        <v/>
      </c>
      <c r="C2828" s="2">
        <v>0.0</v>
      </c>
      <c r="D2828" s="10" t="s">
        <v>2680</v>
      </c>
      <c r="F2828" s="2">
        <v>0.0</v>
      </c>
      <c r="G2828" s="9"/>
    </row>
    <row r="2829">
      <c r="A2829" s="1" t="s">
        <v>4251</v>
      </c>
      <c r="B2829" s="7" t="str">
        <f>IFERROR(__xludf.DUMMYFUNCTION("IF(C2829=4,GOOGLETRANSLATE(A2829, ""en"",""fil""), """")"),"")</f>
        <v/>
      </c>
      <c r="C2829" s="2">
        <v>0.0</v>
      </c>
      <c r="D2829" s="10" t="s">
        <v>2680</v>
      </c>
      <c r="F2829" s="2">
        <v>1.0</v>
      </c>
      <c r="G2829" s="9"/>
    </row>
    <row r="2830">
      <c r="A2830" s="1" t="s">
        <v>4150</v>
      </c>
      <c r="B2830" s="7" t="str">
        <f>IFERROR(__xludf.DUMMYFUNCTION("IF(C2830=4,GOOGLETRANSLATE(A2830, ""en"",""fil""), """")"),"")</f>
        <v/>
      </c>
      <c r="C2830" s="2">
        <v>0.0</v>
      </c>
      <c r="D2830" s="10" t="s">
        <v>2680</v>
      </c>
      <c r="F2830" s="2">
        <v>0.0</v>
      </c>
      <c r="G2830" s="9"/>
    </row>
    <row r="2831">
      <c r="A2831" s="1" t="s">
        <v>4252</v>
      </c>
      <c r="B2831" s="7" t="str">
        <f>IFERROR(__xludf.DUMMYFUNCTION("IF(C2831=4,GOOGLETRANSLATE(A2831, ""en"",""fil""), """")"),"")</f>
        <v/>
      </c>
      <c r="C2831" s="2">
        <v>0.0</v>
      </c>
      <c r="D2831" s="10" t="s">
        <v>2680</v>
      </c>
      <c r="F2831" s="2">
        <v>0.0</v>
      </c>
      <c r="G2831" s="9"/>
    </row>
    <row r="2832">
      <c r="A2832" s="1" t="s">
        <v>4253</v>
      </c>
      <c r="B2832" s="7" t="str">
        <f>IFERROR(__xludf.DUMMYFUNCTION("IF(C2832=4,GOOGLETRANSLATE(A2832, ""en"",""fil""), """")"),"")</f>
        <v/>
      </c>
      <c r="C2832" s="2">
        <v>0.0</v>
      </c>
      <c r="D2832" s="10" t="s">
        <v>2680</v>
      </c>
      <c r="F2832" s="2">
        <v>0.0</v>
      </c>
      <c r="G2832" s="9"/>
    </row>
    <row r="2833">
      <c r="A2833" s="1" t="s">
        <v>4254</v>
      </c>
      <c r="B2833" s="7" t="str">
        <f>IFERROR(__xludf.DUMMYFUNCTION("IF(C2833=4,GOOGLETRANSLATE(A2833, ""en"",""fil""), """")"),"")</f>
        <v/>
      </c>
      <c r="C2833" s="2">
        <v>0.0</v>
      </c>
      <c r="D2833" s="10" t="s">
        <v>2680</v>
      </c>
      <c r="F2833" s="2">
        <v>0.0</v>
      </c>
      <c r="G2833" s="9"/>
    </row>
    <row r="2834">
      <c r="A2834" s="1" t="s">
        <v>4255</v>
      </c>
      <c r="B2834" s="7" t="str">
        <f>IFERROR(__xludf.DUMMYFUNCTION("IF(C2834=4,GOOGLETRANSLATE(A2834, ""en"",""fil""), """")"),"")</f>
        <v/>
      </c>
      <c r="C2834" s="2">
        <v>0.0</v>
      </c>
      <c r="D2834" s="10" t="s">
        <v>2680</v>
      </c>
      <c r="F2834" s="2">
        <v>1.0</v>
      </c>
      <c r="G2834" s="9"/>
    </row>
    <row r="2835">
      <c r="A2835" s="1" t="s">
        <v>4256</v>
      </c>
      <c r="B2835" s="7" t="str">
        <f>IFERROR(__xludf.DUMMYFUNCTION("IF(C2835=4,GOOGLETRANSLATE(A2835, ""en"",""fil""), """")"),"")</f>
        <v/>
      </c>
      <c r="C2835" s="2">
        <v>0.0</v>
      </c>
      <c r="D2835" s="10" t="s">
        <v>2680</v>
      </c>
      <c r="F2835" s="2">
        <v>0.0</v>
      </c>
      <c r="G2835" s="9"/>
    </row>
    <row r="2836">
      <c r="A2836" s="1" t="s">
        <v>4257</v>
      </c>
      <c r="B2836" s="7" t="str">
        <f>IFERROR(__xludf.DUMMYFUNCTION("IF(C2836=4,GOOGLETRANSLATE(A2836, ""en"",""fil""), """")"),"")</f>
        <v/>
      </c>
      <c r="C2836" s="2">
        <v>0.0</v>
      </c>
      <c r="D2836" s="10" t="s">
        <v>2680</v>
      </c>
      <c r="F2836" s="2">
        <v>0.0</v>
      </c>
      <c r="G2836" s="9"/>
    </row>
    <row r="2837">
      <c r="A2837" s="1" t="s">
        <v>4258</v>
      </c>
      <c r="B2837" s="7" t="str">
        <f>IFERROR(__xludf.DUMMYFUNCTION("IF(C2837=4,GOOGLETRANSLATE(A2837, ""en"",""fil""), """")"),"")</f>
        <v/>
      </c>
      <c r="C2837" s="2">
        <v>0.0</v>
      </c>
      <c r="D2837" s="10" t="s">
        <v>2680</v>
      </c>
      <c r="F2837" s="2">
        <v>1.0</v>
      </c>
      <c r="G2837" s="9"/>
    </row>
    <row r="2838">
      <c r="A2838" s="1" t="s">
        <v>4259</v>
      </c>
      <c r="B2838" s="7" t="str">
        <f>IFERROR(__xludf.DUMMYFUNCTION("IF(C2838=4,GOOGLETRANSLATE(A2838, ""en"",""fil""), """")"),"")</f>
        <v/>
      </c>
      <c r="C2838" s="2">
        <v>0.0</v>
      </c>
      <c r="D2838" s="10" t="s">
        <v>2680</v>
      </c>
      <c r="F2838" s="2">
        <v>1.0</v>
      </c>
      <c r="G2838" s="9"/>
    </row>
    <row r="2839">
      <c r="A2839" s="1" t="s">
        <v>4260</v>
      </c>
      <c r="B2839" s="7" t="str">
        <f>IFERROR(__xludf.DUMMYFUNCTION("IF(C2839=4,GOOGLETRANSLATE(A2839, ""en"",""fil""), """")"),"")</f>
        <v/>
      </c>
      <c r="C2839" s="2">
        <v>0.0</v>
      </c>
      <c r="D2839" s="10" t="s">
        <v>2680</v>
      </c>
      <c r="F2839" s="2">
        <v>1.0</v>
      </c>
      <c r="G2839" s="9"/>
    </row>
    <row r="2840">
      <c r="A2840" s="1" t="s">
        <v>4261</v>
      </c>
      <c r="B2840" s="7" t="str">
        <f>IFERROR(__xludf.DUMMYFUNCTION("IF(C2840=4,GOOGLETRANSLATE(A2840, ""en"",""fil""), """")"),"")</f>
        <v/>
      </c>
      <c r="C2840" s="2">
        <v>0.0</v>
      </c>
      <c r="D2840" s="10" t="s">
        <v>2680</v>
      </c>
      <c r="F2840" s="2">
        <v>0.0</v>
      </c>
      <c r="G2840" s="9"/>
    </row>
    <row r="2841">
      <c r="A2841" s="1" t="s">
        <v>4262</v>
      </c>
      <c r="B2841" s="7" t="str">
        <f>IFERROR(__xludf.DUMMYFUNCTION("IF(C2841=4,GOOGLETRANSLATE(A2841, ""en"",""fil""), """")"),"")</f>
        <v/>
      </c>
      <c r="C2841" s="2">
        <v>0.0</v>
      </c>
      <c r="D2841" s="10" t="s">
        <v>2680</v>
      </c>
      <c r="F2841" s="2">
        <v>1.0</v>
      </c>
      <c r="G2841" s="9"/>
    </row>
    <row r="2842">
      <c r="A2842" s="1" t="s">
        <v>4263</v>
      </c>
      <c r="B2842" s="7" t="str">
        <f>IFERROR(__xludf.DUMMYFUNCTION("IF(C2842=4,GOOGLETRANSLATE(A2842, ""en"",""fil""), """")"),"")</f>
        <v/>
      </c>
      <c r="C2842" s="2">
        <v>0.0</v>
      </c>
      <c r="D2842" s="10" t="s">
        <v>2680</v>
      </c>
      <c r="F2842" s="2">
        <v>0.0</v>
      </c>
      <c r="G2842" s="9"/>
    </row>
    <row r="2843">
      <c r="A2843" s="1" t="s">
        <v>4264</v>
      </c>
      <c r="B2843" s="7" t="str">
        <f>IFERROR(__xludf.DUMMYFUNCTION("IF(C2843=4,GOOGLETRANSLATE(A2843, ""en"",""fil""), """")"),"")</f>
        <v/>
      </c>
      <c r="C2843" s="2">
        <v>0.0</v>
      </c>
      <c r="D2843" s="10" t="s">
        <v>2680</v>
      </c>
      <c r="F2843" s="2">
        <v>1.0</v>
      </c>
      <c r="G2843" s="9"/>
    </row>
    <row r="2844">
      <c r="A2844" s="1" t="s">
        <v>4265</v>
      </c>
      <c r="B2844" s="7" t="str">
        <f>IFERROR(__xludf.DUMMYFUNCTION("IF(C2844=4,GOOGLETRANSLATE(A2844, ""en"",""fil""), """")"),"")</f>
        <v/>
      </c>
      <c r="C2844" s="2">
        <v>0.0</v>
      </c>
      <c r="D2844" s="10" t="s">
        <v>2680</v>
      </c>
      <c r="F2844" s="2">
        <v>0.0</v>
      </c>
      <c r="G2844" s="9"/>
    </row>
    <row r="2845">
      <c r="A2845" s="1" t="s">
        <v>4266</v>
      </c>
      <c r="B2845" s="7" t="str">
        <f>IFERROR(__xludf.DUMMYFUNCTION("IF(C2845=4,GOOGLETRANSLATE(A2845, ""en"",""fil""), """")"),"")</f>
        <v/>
      </c>
      <c r="C2845" s="2">
        <v>0.0</v>
      </c>
      <c r="D2845" s="10" t="s">
        <v>2680</v>
      </c>
      <c r="F2845" s="2">
        <v>0.0</v>
      </c>
      <c r="G2845" s="9"/>
    </row>
    <row r="2846">
      <c r="A2846" s="1" t="s">
        <v>4267</v>
      </c>
      <c r="B2846" s="7" t="str">
        <f>IFERROR(__xludf.DUMMYFUNCTION("IF(C2846=4,GOOGLETRANSLATE(A2846, ""en"",""fil""), """")"),"")</f>
        <v/>
      </c>
      <c r="C2846" s="2">
        <v>0.0</v>
      </c>
      <c r="D2846" s="10" t="s">
        <v>2680</v>
      </c>
      <c r="F2846" s="2">
        <v>1.0</v>
      </c>
      <c r="G2846" s="9"/>
    </row>
    <row r="2847">
      <c r="A2847" s="1" t="s">
        <v>4268</v>
      </c>
      <c r="B2847" s="7" t="str">
        <f>IFERROR(__xludf.DUMMYFUNCTION("IF(C2847=4,GOOGLETRANSLATE(A2847, ""en"",""fil""), """")"),"")</f>
        <v/>
      </c>
      <c r="C2847" s="2">
        <v>0.0</v>
      </c>
      <c r="D2847" s="10" t="s">
        <v>2680</v>
      </c>
      <c r="F2847" s="2">
        <v>0.0</v>
      </c>
      <c r="G2847" s="9"/>
    </row>
    <row r="2848">
      <c r="A2848" s="1" t="s">
        <v>4269</v>
      </c>
      <c r="B2848" s="7" t="str">
        <f>IFERROR(__xludf.DUMMYFUNCTION("IF(C2848=4,GOOGLETRANSLATE(A2848, ""en"",""fil""), """")"),"")</f>
        <v/>
      </c>
      <c r="C2848" s="2">
        <v>0.0</v>
      </c>
      <c r="D2848" s="10" t="s">
        <v>2680</v>
      </c>
      <c r="F2848" s="2">
        <v>1.0</v>
      </c>
      <c r="G2848" s="9"/>
    </row>
    <row r="2849">
      <c r="A2849" s="1" t="s">
        <v>4270</v>
      </c>
      <c r="B2849" s="7" t="str">
        <f>IFERROR(__xludf.DUMMYFUNCTION("IF(C2849=4,GOOGLETRANSLATE(A2849, ""en"",""fil""), """")"),"")</f>
        <v/>
      </c>
      <c r="C2849" s="2">
        <v>0.0</v>
      </c>
      <c r="D2849" s="10" t="s">
        <v>2680</v>
      </c>
      <c r="F2849" s="2">
        <v>0.0</v>
      </c>
      <c r="G2849" s="9"/>
    </row>
    <row r="2850">
      <c r="A2850" s="1" t="s">
        <v>4271</v>
      </c>
      <c r="B2850" s="7" t="str">
        <f>IFERROR(__xludf.DUMMYFUNCTION("IF(C2850=4,GOOGLETRANSLATE(A2850, ""en"",""fil""), """")"),"")</f>
        <v/>
      </c>
      <c r="C2850" s="2">
        <v>0.0</v>
      </c>
      <c r="D2850" s="10" t="s">
        <v>2680</v>
      </c>
      <c r="F2850" s="2">
        <v>1.0</v>
      </c>
      <c r="G2850" s="9"/>
    </row>
    <row r="2851">
      <c r="A2851" s="1" t="s">
        <v>4272</v>
      </c>
      <c r="B2851" s="7" t="str">
        <f>IFERROR(__xludf.DUMMYFUNCTION("IF(C2851=4,GOOGLETRANSLATE(A2851, ""en"",""fil""), """")"),"")</f>
        <v/>
      </c>
      <c r="C2851" s="2">
        <v>0.0</v>
      </c>
      <c r="D2851" s="10" t="s">
        <v>2680</v>
      </c>
      <c r="F2851" s="2">
        <v>1.0</v>
      </c>
      <c r="G2851" s="9"/>
    </row>
    <row r="2852">
      <c r="A2852" s="1" t="s">
        <v>4273</v>
      </c>
      <c r="B2852" s="7" t="str">
        <f>IFERROR(__xludf.DUMMYFUNCTION("IF(C2852=4,GOOGLETRANSLATE(A2852, ""en"",""fil""), """")"),"")</f>
        <v/>
      </c>
      <c r="C2852" s="2">
        <v>0.0</v>
      </c>
      <c r="D2852" s="10" t="s">
        <v>2680</v>
      </c>
      <c r="F2852" s="2">
        <v>0.0</v>
      </c>
      <c r="G2852" s="9"/>
    </row>
    <row r="2853">
      <c r="A2853" s="1" t="s">
        <v>4274</v>
      </c>
      <c r="B2853" s="7" t="str">
        <f>IFERROR(__xludf.DUMMYFUNCTION("IF(C2853=4,GOOGLETRANSLATE(A2853, ""en"",""fil""), """")"),"")</f>
        <v/>
      </c>
      <c r="C2853" s="2">
        <v>0.0</v>
      </c>
      <c r="D2853" s="10" t="s">
        <v>2680</v>
      </c>
      <c r="F2853" s="2">
        <v>1.0</v>
      </c>
      <c r="G2853" s="9"/>
    </row>
    <row r="2854">
      <c r="A2854" s="1" t="s">
        <v>4275</v>
      </c>
      <c r="B2854" s="7" t="str">
        <f>IFERROR(__xludf.DUMMYFUNCTION("IF(C2854=4,GOOGLETRANSLATE(A2854, ""en"",""fil""), """")"),"")</f>
        <v/>
      </c>
      <c r="C2854" s="2">
        <v>0.0</v>
      </c>
      <c r="D2854" s="10" t="s">
        <v>2680</v>
      </c>
      <c r="F2854" s="2">
        <v>0.0</v>
      </c>
      <c r="G2854" s="9"/>
    </row>
    <row r="2855">
      <c r="A2855" s="1" t="s">
        <v>4276</v>
      </c>
      <c r="B2855" s="7" t="str">
        <f>IFERROR(__xludf.DUMMYFUNCTION("IF(C2855=4,GOOGLETRANSLATE(A2855, ""en"",""fil""), """")"),"")</f>
        <v/>
      </c>
      <c r="C2855" s="2">
        <v>0.0</v>
      </c>
      <c r="D2855" s="10" t="s">
        <v>2680</v>
      </c>
      <c r="F2855" s="2">
        <v>1.0</v>
      </c>
      <c r="G2855" s="9"/>
    </row>
    <row r="2856">
      <c r="A2856" s="1" t="s">
        <v>4277</v>
      </c>
      <c r="B2856" s="7" t="str">
        <f>IFERROR(__xludf.DUMMYFUNCTION("IF(C2856=4,GOOGLETRANSLATE(A2856, ""en"",""fil""), """")"),"")</f>
        <v/>
      </c>
      <c r="C2856" s="2">
        <v>0.0</v>
      </c>
      <c r="D2856" s="10" t="s">
        <v>2680</v>
      </c>
      <c r="F2856" s="2">
        <v>0.0</v>
      </c>
      <c r="G2856" s="9"/>
    </row>
    <row r="2857">
      <c r="A2857" s="1" t="s">
        <v>4278</v>
      </c>
      <c r="B2857" s="7" t="str">
        <f>IFERROR(__xludf.DUMMYFUNCTION("IF(C2857=4,GOOGLETRANSLATE(A2857, ""en"",""fil""), """")"),"")</f>
        <v/>
      </c>
      <c r="C2857" s="2">
        <v>0.0</v>
      </c>
      <c r="D2857" s="10" t="s">
        <v>2680</v>
      </c>
      <c r="F2857" s="2">
        <v>1.0</v>
      </c>
      <c r="G2857" s="9"/>
    </row>
    <row r="2858">
      <c r="A2858" s="1" t="s">
        <v>4279</v>
      </c>
      <c r="B2858" s="7" t="str">
        <f>IFERROR(__xludf.DUMMYFUNCTION("IF(C2858=4,GOOGLETRANSLATE(A2858, ""en"",""fil""), """")"),"")</f>
        <v/>
      </c>
      <c r="C2858" s="2">
        <v>0.0</v>
      </c>
      <c r="D2858" s="10" t="s">
        <v>2680</v>
      </c>
      <c r="F2858" s="2">
        <v>1.0</v>
      </c>
      <c r="G2858" s="9"/>
    </row>
    <row r="2859">
      <c r="A2859" s="1" t="s">
        <v>4280</v>
      </c>
      <c r="B2859" s="7" t="str">
        <f>IFERROR(__xludf.DUMMYFUNCTION("IF(C2859=4,GOOGLETRANSLATE(A2859, ""en"",""fil""), """")"),"")</f>
        <v/>
      </c>
      <c r="C2859" s="2">
        <v>0.0</v>
      </c>
      <c r="D2859" s="10" t="s">
        <v>2680</v>
      </c>
      <c r="F2859" s="2">
        <v>0.0</v>
      </c>
      <c r="G2859" s="9"/>
    </row>
    <row r="2860">
      <c r="A2860" s="1" t="s">
        <v>4281</v>
      </c>
      <c r="B2860" s="7" t="str">
        <f>IFERROR(__xludf.DUMMYFUNCTION("IF(C2860=4,GOOGLETRANSLATE(A2860, ""en"",""fil""), """")"),"")</f>
        <v/>
      </c>
      <c r="C2860" s="2">
        <v>0.0</v>
      </c>
      <c r="D2860" s="10" t="s">
        <v>2680</v>
      </c>
      <c r="F2860" s="2">
        <v>0.0</v>
      </c>
      <c r="G2860" s="9"/>
    </row>
    <row r="2861">
      <c r="A2861" s="1" t="s">
        <v>4282</v>
      </c>
      <c r="B2861" s="7" t="str">
        <f>IFERROR(__xludf.DUMMYFUNCTION("IF(C2861=4,GOOGLETRANSLATE(A2861, ""en"",""fil""), """")"),"")</f>
        <v/>
      </c>
      <c r="C2861" s="2">
        <v>0.0</v>
      </c>
      <c r="D2861" s="10" t="s">
        <v>2680</v>
      </c>
      <c r="F2861" s="2">
        <v>1.0</v>
      </c>
      <c r="G2861" s="9"/>
    </row>
    <row r="2862">
      <c r="A2862" s="1" t="s">
        <v>4283</v>
      </c>
      <c r="B2862" s="7" t="str">
        <f>IFERROR(__xludf.DUMMYFUNCTION("IF(C2862=4,GOOGLETRANSLATE(A2862, ""en"",""fil""), """")"),"")</f>
        <v/>
      </c>
      <c r="C2862" s="2">
        <v>0.0</v>
      </c>
      <c r="D2862" s="10" t="s">
        <v>2680</v>
      </c>
      <c r="F2862" s="2">
        <v>1.0</v>
      </c>
      <c r="G2862" s="9"/>
    </row>
    <row r="2863">
      <c r="A2863" s="1" t="s">
        <v>4284</v>
      </c>
      <c r="B2863" s="7" t="str">
        <f>IFERROR(__xludf.DUMMYFUNCTION("IF(C2863=4,GOOGLETRANSLATE(A2863, ""en"",""fil""), """")"),"")</f>
        <v/>
      </c>
      <c r="C2863" s="2">
        <v>0.0</v>
      </c>
      <c r="D2863" s="10" t="s">
        <v>2680</v>
      </c>
      <c r="F2863" s="2">
        <v>0.0</v>
      </c>
      <c r="G2863" s="9"/>
    </row>
    <row r="2864">
      <c r="A2864" s="1" t="s">
        <v>4285</v>
      </c>
      <c r="B2864" s="7" t="str">
        <f>IFERROR(__xludf.DUMMYFUNCTION("IF(C2864=4,GOOGLETRANSLATE(A2864, ""en"",""fil""), """")"),"")</f>
        <v/>
      </c>
      <c r="C2864" s="2">
        <v>0.0</v>
      </c>
      <c r="D2864" s="10" t="s">
        <v>2680</v>
      </c>
      <c r="F2864" s="2">
        <v>0.0</v>
      </c>
      <c r="G2864" s="9"/>
    </row>
    <row r="2865">
      <c r="A2865" s="1" t="s">
        <v>4286</v>
      </c>
      <c r="B2865" s="7" t="str">
        <f>IFERROR(__xludf.DUMMYFUNCTION("IF(C2865=4,GOOGLETRANSLATE(A2865, ""en"",""fil""), """")"),"")</f>
        <v/>
      </c>
      <c r="C2865" s="2">
        <v>0.0</v>
      </c>
      <c r="D2865" s="10" t="s">
        <v>2680</v>
      </c>
      <c r="F2865" s="2">
        <v>0.0</v>
      </c>
      <c r="G2865" s="9"/>
    </row>
    <row r="2866">
      <c r="A2866" s="1" t="s">
        <v>4287</v>
      </c>
      <c r="B2866" s="7" t="str">
        <f>IFERROR(__xludf.DUMMYFUNCTION("IF(C2866=4,GOOGLETRANSLATE(A2866, ""en"",""fil""), """")"),"")</f>
        <v/>
      </c>
      <c r="C2866" s="2">
        <v>0.0</v>
      </c>
      <c r="D2866" s="10" t="s">
        <v>2680</v>
      </c>
      <c r="F2866" s="2">
        <v>1.0</v>
      </c>
      <c r="G2866" s="9"/>
    </row>
    <row r="2867">
      <c r="A2867" s="1" t="s">
        <v>4288</v>
      </c>
      <c r="B2867" s="7" t="str">
        <f>IFERROR(__xludf.DUMMYFUNCTION("IF(C2867=4,GOOGLETRANSLATE(A2867, ""en"",""fil""), """")"),"")</f>
        <v/>
      </c>
      <c r="C2867" s="2">
        <v>0.0</v>
      </c>
      <c r="D2867" s="10" t="s">
        <v>2680</v>
      </c>
      <c r="G2867" s="9"/>
    </row>
    <row r="2868">
      <c r="A2868" s="1" t="s">
        <v>4289</v>
      </c>
      <c r="B2868" s="7" t="str">
        <f>IFERROR(__xludf.DUMMYFUNCTION("IF(C2868=4,GOOGLETRANSLATE(A2868, ""en"",""fil""), """")"),"")</f>
        <v/>
      </c>
      <c r="C2868" s="2">
        <v>0.0</v>
      </c>
      <c r="D2868" s="10" t="s">
        <v>2680</v>
      </c>
      <c r="F2868" s="2">
        <v>1.0</v>
      </c>
      <c r="G2868" s="9"/>
    </row>
    <row r="2869">
      <c r="A2869" s="1" t="s">
        <v>4290</v>
      </c>
      <c r="B2869" s="7" t="str">
        <f>IFERROR(__xludf.DUMMYFUNCTION("IF(C2869=4,GOOGLETRANSLATE(A2869, ""en"",""fil""), """")"),"")</f>
        <v/>
      </c>
      <c r="C2869" s="2">
        <v>0.0</v>
      </c>
      <c r="D2869" s="10" t="s">
        <v>2680</v>
      </c>
      <c r="F2869" s="2">
        <v>0.0</v>
      </c>
      <c r="G2869" s="9"/>
    </row>
    <row r="2870">
      <c r="A2870" s="1" t="s">
        <v>4291</v>
      </c>
      <c r="B2870" s="7" t="str">
        <f>IFERROR(__xludf.DUMMYFUNCTION("IF(C2870=4,GOOGLETRANSLATE(A2870, ""en"",""fil""), """")"),"")</f>
        <v/>
      </c>
      <c r="C2870" s="2">
        <v>0.0</v>
      </c>
      <c r="D2870" s="10" t="s">
        <v>2680</v>
      </c>
      <c r="F2870" s="2">
        <v>0.0</v>
      </c>
      <c r="G2870" s="9"/>
    </row>
    <row r="2871">
      <c r="A2871" s="1" t="s">
        <v>4292</v>
      </c>
      <c r="B2871" s="7" t="str">
        <f>IFERROR(__xludf.DUMMYFUNCTION("IF(C2871=4,GOOGLETRANSLATE(A2871, ""en"",""fil""), """")"),"")</f>
        <v/>
      </c>
      <c r="C2871" s="2">
        <v>0.0</v>
      </c>
      <c r="D2871" s="10" t="s">
        <v>2680</v>
      </c>
      <c r="F2871" s="2">
        <v>0.0</v>
      </c>
      <c r="G2871" s="9"/>
    </row>
    <row r="2872">
      <c r="A2872" s="1" t="s">
        <v>4293</v>
      </c>
      <c r="B2872" s="7" t="str">
        <f>IFERROR(__xludf.DUMMYFUNCTION("IF(C2872=4,GOOGLETRANSLATE(A2872, ""en"",""fil""), """")"),"")</f>
        <v/>
      </c>
      <c r="C2872" s="2">
        <v>0.0</v>
      </c>
      <c r="D2872" s="10" t="s">
        <v>2680</v>
      </c>
      <c r="F2872" s="2">
        <v>1.0</v>
      </c>
      <c r="G2872" s="9"/>
    </row>
    <row r="2873">
      <c r="A2873" s="1" t="s">
        <v>4294</v>
      </c>
      <c r="B2873" s="7" t="str">
        <f>IFERROR(__xludf.DUMMYFUNCTION("IF(C2873=4,GOOGLETRANSLATE(A2873, ""en"",""fil""), """")"),"")</f>
        <v/>
      </c>
      <c r="C2873" s="2">
        <v>0.0</v>
      </c>
      <c r="D2873" s="10" t="s">
        <v>2680</v>
      </c>
      <c r="F2873" s="2">
        <v>1.0</v>
      </c>
      <c r="G2873" s="9"/>
    </row>
    <row r="2874">
      <c r="A2874" s="1" t="s">
        <v>4295</v>
      </c>
      <c r="B2874" s="7" t="str">
        <f>IFERROR(__xludf.DUMMYFUNCTION("IF(C2874=4,GOOGLETRANSLATE(A2874, ""en"",""fil""), """")"),"")</f>
        <v/>
      </c>
      <c r="C2874" s="2">
        <v>0.0</v>
      </c>
      <c r="D2874" s="10" t="s">
        <v>2680</v>
      </c>
      <c r="F2874" s="2">
        <v>0.0</v>
      </c>
      <c r="G2874" s="9"/>
    </row>
    <row r="2875">
      <c r="A2875" s="1" t="s">
        <v>4296</v>
      </c>
      <c r="B2875" s="7" t="str">
        <f>IFERROR(__xludf.DUMMYFUNCTION("IF(C2875=4,GOOGLETRANSLATE(A2875, ""en"",""fil""), """")"),"")</f>
        <v/>
      </c>
      <c r="C2875" s="2">
        <v>0.0</v>
      </c>
      <c r="D2875" s="10" t="s">
        <v>2680</v>
      </c>
      <c r="F2875" s="2">
        <v>0.0</v>
      </c>
      <c r="G2875" s="9"/>
    </row>
    <row r="2876">
      <c r="A2876" s="1" t="s">
        <v>4297</v>
      </c>
      <c r="B2876" s="7" t="str">
        <f>IFERROR(__xludf.DUMMYFUNCTION("IF(C2876=4,GOOGLETRANSLATE(A2876, ""en"",""fil""), """")"),"")</f>
        <v/>
      </c>
      <c r="C2876" s="2">
        <v>0.0</v>
      </c>
      <c r="D2876" s="10" t="s">
        <v>2680</v>
      </c>
      <c r="G2876" s="9"/>
    </row>
    <row r="2877">
      <c r="A2877" s="1" t="s">
        <v>4150</v>
      </c>
      <c r="B2877" s="7" t="str">
        <f>IFERROR(__xludf.DUMMYFUNCTION("IF(C2877=4,GOOGLETRANSLATE(A2877, ""en"",""fil""), """")"),"")</f>
        <v/>
      </c>
      <c r="C2877" s="2">
        <v>0.0</v>
      </c>
      <c r="D2877" s="10" t="s">
        <v>2680</v>
      </c>
      <c r="F2877" s="2">
        <v>0.0</v>
      </c>
      <c r="G2877" s="9"/>
    </row>
    <row r="2878">
      <c r="A2878" s="1" t="s">
        <v>4298</v>
      </c>
      <c r="B2878" s="7" t="str">
        <f>IFERROR(__xludf.DUMMYFUNCTION("IF(C2878=4,GOOGLETRANSLATE(A2878, ""en"",""fil""), """")"),"")</f>
        <v/>
      </c>
      <c r="C2878" s="2">
        <v>0.0</v>
      </c>
      <c r="D2878" s="10" t="s">
        <v>2680</v>
      </c>
      <c r="G2878" s="9"/>
    </row>
    <row r="2879">
      <c r="A2879" s="1" t="s">
        <v>4299</v>
      </c>
      <c r="B2879" s="7" t="str">
        <f>IFERROR(__xludf.DUMMYFUNCTION("IF(C2879=4,GOOGLETRANSLATE(A2879, ""en"",""fil""), """")"),"")</f>
        <v/>
      </c>
      <c r="C2879" s="2">
        <v>0.0</v>
      </c>
      <c r="D2879" s="10" t="s">
        <v>2680</v>
      </c>
      <c r="G2879" s="9"/>
    </row>
    <row r="2880">
      <c r="A2880" s="1" t="s">
        <v>4300</v>
      </c>
      <c r="B2880" s="7" t="str">
        <f>IFERROR(__xludf.DUMMYFUNCTION("IF(C2880=4,GOOGLETRANSLATE(A2880, ""en"",""fil""), """")"),"")</f>
        <v/>
      </c>
      <c r="C2880" s="2">
        <v>0.0</v>
      </c>
      <c r="D2880" s="10" t="s">
        <v>2680</v>
      </c>
      <c r="F2880" s="2">
        <v>0.0</v>
      </c>
      <c r="G2880" s="9"/>
    </row>
    <row r="2881">
      <c r="A2881" s="1" t="s">
        <v>4301</v>
      </c>
      <c r="B2881" s="7" t="str">
        <f>IFERROR(__xludf.DUMMYFUNCTION("IF(C2881=4,GOOGLETRANSLATE(A2881, ""en"",""fil""), """")"),"")</f>
        <v/>
      </c>
      <c r="C2881" s="2">
        <v>0.0</v>
      </c>
      <c r="D2881" s="10" t="s">
        <v>2680</v>
      </c>
      <c r="F2881" s="2">
        <v>0.0</v>
      </c>
      <c r="G2881" s="9"/>
    </row>
    <row r="2882">
      <c r="A2882" s="1" t="s">
        <v>4302</v>
      </c>
      <c r="B2882" s="7" t="str">
        <f>IFERROR(__xludf.DUMMYFUNCTION("IF(C2882=4,GOOGLETRANSLATE(A2882, ""en"",""fil""), """")"),"")</f>
        <v/>
      </c>
      <c r="C2882" s="2">
        <v>0.0</v>
      </c>
      <c r="D2882" s="10" t="s">
        <v>2680</v>
      </c>
      <c r="G2882" s="9"/>
    </row>
    <row r="2883">
      <c r="A2883" s="1" t="s">
        <v>4303</v>
      </c>
      <c r="B2883" s="7" t="str">
        <f>IFERROR(__xludf.DUMMYFUNCTION("IF(C2883=4,GOOGLETRANSLATE(A2883, ""en"",""fil""), """")"),"")</f>
        <v/>
      </c>
      <c r="C2883" s="2">
        <v>0.0</v>
      </c>
      <c r="D2883" s="10" t="s">
        <v>2680</v>
      </c>
      <c r="G2883" s="9"/>
    </row>
    <row r="2884">
      <c r="A2884" s="1" t="s">
        <v>4304</v>
      </c>
      <c r="B2884" s="7" t="str">
        <f>IFERROR(__xludf.DUMMYFUNCTION("IF(C2884=4,GOOGLETRANSLATE(A2884, ""en"",""fil""), """")"),"")</f>
        <v/>
      </c>
      <c r="C2884" s="2">
        <v>0.0</v>
      </c>
      <c r="D2884" s="10" t="s">
        <v>2680</v>
      </c>
      <c r="G2884" s="9"/>
    </row>
    <row r="2885">
      <c r="A2885" s="1" t="s">
        <v>4305</v>
      </c>
      <c r="B2885" s="7" t="str">
        <f>IFERROR(__xludf.DUMMYFUNCTION("IF(C2885=4,GOOGLETRANSLATE(A2885, ""en"",""fil""), """")"),"")</f>
        <v/>
      </c>
      <c r="C2885" s="2">
        <v>0.0</v>
      </c>
      <c r="D2885" s="10" t="s">
        <v>2680</v>
      </c>
      <c r="G2885" s="9"/>
    </row>
    <row r="2886">
      <c r="A2886" s="1" t="s">
        <v>4306</v>
      </c>
      <c r="B2886" s="7" t="str">
        <f>IFERROR(__xludf.DUMMYFUNCTION("IF(C2886=4,GOOGLETRANSLATE(A2886, ""en"",""fil""), """")"),"")</f>
        <v/>
      </c>
      <c r="C2886" s="2">
        <v>0.0</v>
      </c>
      <c r="D2886" s="10" t="s">
        <v>2680</v>
      </c>
      <c r="F2886" s="2">
        <v>0.0</v>
      </c>
      <c r="G2886" s="9"/>
    </row>
    <row r="2887">
      <c r="A2887" s="1" t="s">
        <v>4307</v>
      </c>
      <c r="B2887" s="7" t="str">
        <f>IFERROR(__xludf.DUMMYFUNCTION("IF(C2887=4,GOOGLETRANSLATE(A2887, ""en"",""fil""), """")"),"")</f>
        <v/>
      </c>
      <c r="C2887" s="2">
        <v>0.0</v>
      </c>
      <c r="D2887" s="10" t="s">
        <v>2680</v>
      </c>
      <c r="F2887" s="2">
        <v>0.0</v>
      </c>
      <c r="G2887" s="9"/>
    </row>
    <row r="2888">
      <c r="A2888" s="1" t="s">
        <v>4308</v>
      </c>
      <c r="B2888" s="7" t="str">
        <f>IFERROR(__xludf.DUMMYFUNCTION("IF(C2888=4,GOOGLETRANSLATE(A2888, ""en"",""fil""), """")"),"")</f>
        <v/>
      </c>
      <c r="C2888" s="2">
        <v>0.0</v>
      </c>
      <c r="D2888" s="10" t="s">
        <v>2680</v>
      </c>
      <c r="F2888" s="2">
        <v>0.0</v>
      </c>
      <c r="G2888" s="9"/>
    </row>
    <row r="2889">
      <c r="A2889" s="1" t="s">
        <v>4309</v>
      </c>
      <c r="B2889" s="7" t="str">
        <f>IFERROR(__xludf.DUMMYFUNCTION("IF(C2889=4,GOOGLETRANSLATE(A2889, ""en"",""fil""), """")"),"")</f>
        <v/>
      </c>
      <c r="C2889" s="2">
        <v>0.0</v>
      </c>
      <c r="D2889" s="10" t="s">
        <v>2680</v>
      </c>
      <c r="F2889" s="2">
        <v>0.0</v>
      </c>
      <c r="G2889" s="9"/>
    </row>
    <row r="2890">
      <c r="A2890" s="1" t="s">
        <v>4310</v>
      </c>
      <c r="B2890" s="7" t="str">
        <f>IFERROR(__xludf.DUMMYFUNCTION("IF(C2890=4,GOOGLETRANSLATE(A2890, ""en"",""fil""), """")"),"")</f>
        <v/>
      </c>
      <c r="C2890" s="2">
        <v>0.0</v>
      </c>
      <c r="D2890" s="10" t="s">
        <v>2680</v>
      </c>
      <c r="F2890" s="2">
        <v>1.0</v>
      </c>
      <c r="G2890" s="9"/>
    </row>
    <row r="2891">
      <c r="A2891" s="1" t="s">
        <v>4311</v>
      </c>
      <c r="B2891" s="7" t="str">
        <f>IFERROR(__xludf.DUMMYFUNCTION("IF(C2891=4,GOOGLETRANSLATE(A2891, ""en"",""fil""), """")"),"")</f>
        <v/>
      </c>
      <c r="C2891" s="2">
        <v>0.0</v>
      </c>
      <c r="D2891" s="10" t="s">
        <v>2680</v>
      </c>
      <c r="G2891" s="9"/>
    </row>
    <row r="2892">
      <c r="A2892" s="1" t="s">
        <v>4312</v>
      </c>
      <c r="B2892" s="7" t="str">
        <f>IFERROR(__xludf.DUMMYFUNCTION("IF(C2892=4,GOOGLETRANSLATE(A2892, ""en"",""fil""), """")"),"")</f>
        <v/>
      </c>
      <c r="C2892" s="2">
        <v>0.0</v>
      </c>
      <c r="D2892" s="10" t="s">
        <v>2680</v>
      </c>
      <c r="F2892" s="2">
        <v>0.0</v>
      </c>
      <c r="G2892" s="9"/>
    </row>
    <row r="2893">
      <c r="A2893" s="1" t="s">
        <v>4313</v>
      </c>
      <c r="B2893" s="7" t="str">
        <f>IFERROR(__xludf.DUMMYFUNCTION("IF(C2893=4,GOOGLETRANSLATE(A2893, ""en"",""fil""), """")"),"")</f>
        <v/>
      </c>
      <c r="C2893" s="2">
        <v>0.0</v>
      </c>
      <c r="D2893" s="10" t="s">
        <v>2680</v>
      </c>
      <c r="F2893" s="2">
        <v>0.0</v>
      </c>
      <c r="G2893" s="9"/>
    </row>
    <row r="2894">
      <c r="A2894" s="1" t="s">
        <v>4152</v>
      </c>
      <c r="B2894" s="7" t="str">
        <f>IFERROR(__xludf.DUMMYFUNCTION("IF(C2894=4,GOOGLETRANSLATE(A2894, ""en"",""fil""), """")"),"")</f>
        <v/>
      </c>
      <c r="C2894" s="2">
        <v>0.0</v>
      </c>
      <c r="D2894" s="10" t="s">
        <v>2680</v>
      </c>
      <c r="F2894" s="2">
        <v>0.0</v>
      </c>
      <c r="G2894" s="9"/>
    </row>
    <row r="2895">
      <c r="A2895" s="1" t="s">
        <v>4314</v>
      </c>
      <c r="B2895" s="7" t="str">
        <f>IFERROR(__xludf.DUMMYFUNCTION("IF(C2895=4,GOOGLETRANSLATE(A2895, ""en"",""fil""), """")"),"")</f>
        <v/>
      </c>
      <c r="C2895" s="2">
        <v>0.0</v>
      </c>
      <c r="D2895" s="10" t="s">
        <v>2680</v>
      </c>
      <c r="F2895" s="2">
        <v>0.0</v>
      </c>
      <c r="G2895" s="9"/>
    </row>
    <row r="2896">
      <c r="A2896" s="1" t="s">
        <v>4315</v>
      </c>
      <c r="B2896" s="7" t="str">
        <f>IFERROR(__xludf.DUMMYFUNCTION("IF(C2896=4,GOOGLETRANSLATE(A2896, ""en"",""fil""), """")"),"")</f>
        <v/>
      </c>
      <c r="C2896" s="2">
        <v>0.0</v>
      </c>
      <c r="D2896" s="10" t="s">
        <v>2680</v>
      </c>
      <c r="F2896" s="2">
        <v>0.0</v>
      </c>
      <c r="G2896" s="9"/>
    </row>
    <row r="2897">
      <c r="A2897" s="1" t="s">
        <v>4316</v>
      </c>
      <c r="B2897" s="7" t="str">
        <f>IFERROR(__xludf.DUMMYFUNCTION("IF(C2897=4,GOOGLETRANSLATE(A2897, ""en"",""fil""), """")"),"")</f>
        <v/>
      </c>
      <c r="C2897" s="2">
        <v>0.0</v>
      </c>
      <c r="D2897" s="10" t="s">
        <v>2680</v>
      </c>
      <c r="F2897" s="2">
        <v>1.0</v>
      </c>
      <c r="G2897" s="9"/>
    </row>
    <row r="2898">
      <c r="A2898" s="1" t="s">
        <v>4317</v>
      </c>
      <c r="B2898" s="7" t="str">
        <f>IFERROR(__xludf.DUMMYFUNCTION("IF(C2898=4,GOOGLETRANSLATE(A2898, ""en"",""fil""), """")"),"")</f>
        <v/>
      </c>
      <c r="C2898" s="2">
        <v>0.0</v>
      </c>
      <c r="D2898" s="10" t="s">
        <v>2680</v>
      </c>
      <c r="F2898" s="2">
        <v>1.0</v>
      </c>
      <c r="G2898" s="9"/>
    </row>
    <row r="2899">
      <c r="A2899" s="1" t="s">
        <v>4318</v>
      </c>
      <c r="B2899" s="7" t="str">
        <f>IFERROR(__xludf.DUMMYFUNCTION("IF(C2899=4,GOOGLETRANSLATE(A2899, ""en"",""fil""), """")"),"")</f>
        <v/>
      </c>
      <c r="C2899" s="2">
        <v>0.0</v>
      </c>
      <c r="D2899" s="10" t="s">
        <v>2680</v>
      </c>
      <c r="F2899" s="2">
        <v>0.0</v>
      </c>
      <c r="G2899" s="9"/>
    </row>
    <row r="2900">
      <c r="A2900" s="1" t="s">
        <v>4319</v>
      </c>
      <c r="B2900" s="7" t="str">
        <f>IFERROR(__xludf.DUMMYFUNCTION("IF(C2900=4,GOOGLETRANSLATE(A2900, ""en"",""fil""), """")"),"")</f>
        <v/>
      </c>
      <c r="C2900" s="2">
        <v>0.0</v>
      </c>
      <c r="D2900" s="10" t="s">
        <v>2680</v>
      </c>
      <c r="G2900" s="9"/>
    </row>
    <row r="2901">
      <c r="A2901" s="1" t="s">
        <v>4320</v>
      </c>
      <c r="B2901" s="7" t="str">
        <f>IFERROR(__xludf.DUMMYFUNCTION("IF(C2901=4,GOOGLETRANSLATE(A2901, ""en"",""fil""), """")"),"")</f>
        <v/>
      </c>
      <c r="C2901" s="2">
        <v>0.0</v>
      </c>
      <c r="D2901" s="10" t="s">
        <v>2680</v>
      </c>
      <c r="F2901" s="2">
        <v>0.0</v>
      </c>
      <c r="G2901" s="9"/>
    </row>
    <row r="2902">
      <c r="A2902" s="1" t="s">
        <v>4321</v>
      </c>
      <c r="B2902" s="7" t="str">
        <f>IFERROR(__xludf.DUMMYFUNCTION("IF(C2902=4,GOOGLETRANSLATE(A2902, ""en"",""fil""), """")"),"")</f>
        <v/>
      </c>
      <c r="C2902" s="2">
        <v>0.0</v>
      </c>
      <c r="D2902" s="10" t="s">
        <v>2680</v>
      </c>
      <c r="G2902" s="9"/>
    </row>
    <row r="2903">
      <c r="A2903" s="1" t="s">
        <v>4322</v>
      </c>
      <c r="B2903" s="7" t="str">
        <f>IFERROR(__xludf.DUMMYFUNCTION("IF(C2903=4,GOOGLETRANSLATE(A2903, ""en"",""fil""), """")"),"")</f>
        <v/>
      </c>
      <c r="C2903" s="2">
        <v>0.0</v>
      </c>
      <c r="D2903" s="10" t="s">
        <v>2680</v>
      </c>
      <c r="F2903" s="2">
        <v>0.0</v>
      </c>
      <c r="G2903" s="9"/>
    </row>
    <row r="2904">
      <c r="A2904" s="1" t="s">
        <v>4323</v>
      </c>
      <c r="B2904" s="7" t="str">
        <f>IFERROR(__xludf.DUMMYFUNCTION("IF(C2904=4,GOOGLETRANSLATE(A2904, ""en"",""fil""), """")"),"")</f>
        <v/>
      </c>
      <c r="C2904" s="2">
        <v>0.0</v>
      </c>
      <c r="D2904" s="10" t="s">
        <v>2680</v>
      </c>
      <c r="F2904" s="2">
        <v>0.0</v>
      </c>
      <c r="G2904" s="9"/>
    </row>
    <row r="2905">
      <c r="A2905" s="1" t="s">
        <v>4324</v>
      </c>
      <c r="B2905" s="7" t="str">
        <f>IFERROR(__xludf.DUMMYFUNCTION("IF(C2905=4,GOOGLETRANSLATE(A2905, ""en"",""fil""), """")"),"")</f>
        <v/>
      </c>
      <c r="C2905" s="2">
        <v>0.0</v>
      </c>
      <c r="D2905" s="10" t="s">
        <v>2680</v>
      </c>
      <c r="F2905" s="2">
        <v>1.0</v>
      </c>
      <c r="G2905" s="9"/>
    </row>
    <row r="2906">
      <c r="A2906" s="1" t="s">
        <v>4325</v>
      </c>
      <c r="B2906" s="7" t="str">
        <f>IFERROR(__xludf.DUMMYFUNCTION("IF(C2906=4,GOOGLETRANSLATE(A2906, ""en"",""fil""), """")"),"")</f>
        <v/>
      </c>
      <c r="C2906" s="2">
        <v>0.0</v>
      </c>
      <c r="D2906" s="10" t="s">
        <v>2680</v>
      </c>
      <c r="F2906" s="2">
        <v>1.0</v>
      </c>
      <c r="G2906" s="9"/>
    </row>
    <row r="2907">
      <c r="A2907" s="1" t="s">
        <v>4326</v>
      </c>
      <c r="B2907" s="7" t="str">
        <f>IFERROR(__xludf.DUMMYFUNCTION("IF(C2907=4,GOOGLETRANSLATE(A2907, ""en"",""fil""), """")"),"")</f>
        <v/>
      </c>
      <c r="C2907" s="2">
        <v>0.0</v>
      </c>
      <c r="D2907" s="10" t="s">
        <v>2680</v>
      </c>
      <c r="F2907" s="2">
        <v>1.0</v>
      </c>
      <c r="G2907" s="9"/>
    </row>
    <row r="2908">
      <c r="A2908" s="1" t="s">
        <v>4327</v>
      </c>
      <c r="B2908" s="7" t="str">
        <f>IFERROR(__xludf.DUMMYFUNCTION("IF(C2908=4,GOOGLETRANSLATE(A2908, ""en"",""fil""), """")"),"")</f>
        <v/>
      </c>
      <c r="C2908" s="2">
        <v>0.0</v>
      </c>
      <c r="D2908" s="10" t="s">
        <v>2680</v>
      </c>
      <c r="F2908" s="2">
        <v>0.0</v>
      </c>
      <c r="G2908" s="9"/>
    </row>
    <row r="2909">
      <c r="A2909" s="1" t="s">
        <v>4328</v>
      </c>
      <c r="B2909" s="7" t="str">
        <f>IFERROR(__xludf.DUMMYFUNCTION("IF(C2909=4,GOOGLETRANSLATE(A2909, ""en"",""fil""), """")"),"")</f>
        <v/>
      </c>
      <c r="C2909" s="2">
        <v>0.0</v>
      </c>
      <c r="D2909" s="10" t="s">
        <v>2680</v>
      </c>
      <c r="F2909" s="2">
        <v>1.0</v>
      </c>
      <c r="G2909" s="9"/>
    </row>
    <row r="2910">
      <c r="A2910" s="1" t="s">
        <v>4329</v>
      </c>
      <c r="B2910" s="7" t="str">
        <f>IFERROR(__xludf.DUMMYFUNCTION("IF(C2910=4,GOOGLETRANSLATE(A2910, ""en"",""fil""), """")"),"")</f>
        <v/>
      </c>
      <c r="C2910" s="2">
        <v>0.0</v>
      </c>
      <c r="D2910" s="10" t="s">
        <v>2680</v>
      </c>
      <c r="F2910" s="2">
        <v>1.0</v>
      </c>
      <c r="G2910" s="9"/>
    </row>
    <row r="2911">
      <c r="A2911" s="1" t="s">
        <v>4330</v>
      </c>
      <c r="B2911" s="7" t="str">
        <f>IFERROR(__xludf.DUMMYFUNCTION("IF(C2911=4,GOOGLETRANSLATE(A2911, ""en"",""fil""), """")"),"")</f>
        <v/>
      </c>
      <c r="C2911" s="2">
        <v>0.0</v>
      </c>
      <c r="D2911" s="10" t="s">
        <v>2680</v>
      </c>
      <c r="F2911" s="2">
        <v>1.0</v>
      </c>
      <c r="G2911" s="9"/>
    </row>
    <row r="2912">
      <c r="A2912" s="1" t="s">
        <v>4331</v>
      </c>
      <c r="B2912" s="7" t="str">
        <f>IFERROR(__xludf.DUMMYFUNCTION("IF(C2912=4,GOOGLETRANSLATE(A2912, ""en"",""fil""), """")"),"")</f>
        <v/>
      </c>
      <c r="C2912" s="2">
        <v>0.0</v>
      </c>
      <c r="D2912" s="10" t="s">
        <v>2680</v>
      </c>
      <c r="F2912" s="2">
        <v>0.0</v>
      </c>
      <c r="G2912" s="9"/>
    </row>
    <row r="2913">
      <c r="A2913" s="1" t="s">
        <v>4332</v>
      </c>
      <c r="B2913" s="7" t="str">
        <f>IFERROR(__xludf.DUMMYFUNCTION("IF(C2913=4,GOOGLETRANSLATE(A2913, ""en"",""fil""), """")"),"")</f>
        <v/>
      </c>
      <c r="C2913" s="2">
        <v>0.0</v>
      </c>
      <c r="D2913" s="10" t="s">
        <v>2680</v>
      </c>
      <c r="G2913" s="9"/>
    </row>
    <row r="2914">
      <c r="A2914" s="1" t="s">
        <v>4333</v>
      </c>
      <c r="B2914" s="7" t="str">
        <f>IFERROR(__xludf.DUMMYFUNCTION("IF(C2914=4,GOOGLETRANSLATE(A2914, ""en"",""fil""), """")"),"")</f>
        <v/>
      </c>
      <c r="C2914" s="2">
        <v>0.0</v>
      </c>
      <c r="D2914" s="10" t="s">
        <v>2680</v>
      </c>
      <c r="F2914" s="2">
        <v>0.0</v>
      </c>
      <c r="G2914" s="9"/>
    </row>
    <row r="2915">
      <c r="A2915" s="1" t="s">
        <v>4334</v>
      </c>
      <c r="B2915" s="7" t="str">
        <f>IFERROR(__xludf.DUMMYFUNCTION("IF(C2915=4,GOOGLETRANSLATE(A2915, ""en"",""fil""), """")"),"")</f>
        <v/>
      </c>
      <c r="C2915" s="2">
        <v>0.0</v>
      </c>
      <c r="D2915" s="10" t="s">
        <v>2680</v>
      </c>
      <c r="F2915" s="2">
        <v>0.0</v>
      </c>
      <c r="G2915" s="9"/>
    </row>
    <row r="2916">
      <c r="A2916" s="1" t="s">
        <v>4335</v>
      </c>
      <c r="B2916" s="7" t="str">
        <f>IFERROR(__xludf.DUMMYFUNCTION("IF(C2916=4,GOOGLETRANSLATE(A2916, ""en"",""fil""), """")"),"")</f>
        <v/>
      </c>
      <c r="C2916" s="2">
        <v>0.0</v>
      </c>
      <c r="D2916" s="10" t="s">
        <v>2680</v>
      </c>
      <c r="F2916" s="2">
        <v>0.0</v>
      </c>
      <c r="G2916" s="9"/>
    </row>
    <row r="2917">
      <c r="A2917" s="1" t="s">
        <v>4336</v>
      </c>
      <c r="B2917" s="7" t="str">
        <f>IFERROR(__xludf.DUMMYFUNCTION("IF(C2917=4,GOOGLETRANSLATE(A2917, ""en"",""fil""), """")"),"")</f>
        <v/>
      </c>
      <c r="C2917" s="2">
        <v>0.0</v>
      </c>
      <c r="D2917" s="10" t="s">
        <v>2680</v>
      </c>
      <c r="F2917" s="2">
        <v>0.0</v>
      </c>
      <c r="G2917" s="9"/>
    </row>
    <row r="2918">
      <c r="A2918" s="1" t="s">
        <v>4337</v>
      </c>
      <c r="B2918" s="7" t="str">
        <f>IFERROR(__xludf.DUMMYFUNCTION("IF(C2918=4,GOOGLETRANSLATE(A2918, ""en"",""fil""), """")"),"")</f>
        <v/>
      </c>
      <c r="C2918" s="2">
        <v>0.0</v>
      </c>
      <c r="D2918" s="10" t="s">
        <v>2680</v>
      </c>
      <c r="F2918" s="2">
        <v>0.0</v>
      </c>
      <c r="G2918" s="9"/>
    </row>
    <row r="2919">
      <c r="A2919" s="1" t="s">
        <v>4338</v>
      </c>
      <c r="B2919" s="7" t="str">
        <f>IFERROR(__xludf.DUMMYFUNCTION("IF(C2919=4,GOOGLETRANSLATE(A2919, ""en"",""fil""), """")"),"")</f>
        <v/>
      </c>
      <c r="C2919" s="2">
        <v>0.0</v>
      </c>
      <c r="D2919" s="10" t="s">
        <v>2680</v>
      </c>
      <c r="F2919" s="2">
        <v>0.0</v>
      </c>
      <c r="G2919" s="9"/>
    </row>
    <row r="2920">
      <c r="A2920" s="1" t="s">
        <v>4339</v>
      </c>
      <c r="B2920" s="7" t="str">
        <f>IFERROR(__xludf.DUMMYFUNCTION("IF(C2920=4,GOOGLETRANSLATE(A2920, ""en"",""fil""), """")"),"")</f>
        <v/>
      </c>
      <c r="C2920" s="2">
        <v>0.0</v>
      </c>
      <c r="D2920" s="10" t="s">
        <v>2680</v>
      </c>
      <c r="F2920" s="2">
        <v>0.0</v>
      </c>
      <c r="G2920" s="9"/>
    </row>
    <row r="2921">
      <c r="A2921" s="1" t="s">
        <v>4340</v>
      </c>
      <c r="B2921" s="7" t="str">
        <f>IFERROR(__xludf.DUMMYFUNCTION("IF(C2921=4,GOOGLETRANSLATE(A2921, ""en"",""fil""), """")"),"")</f>
        <v/>
      </c>
      <c r="C2921" s="2">
        <v>0.0</v>
      </c>
      <c r="D2921" s="10" t="s">
        <v>2680</v>
      </c>
      <c r="F2921" s="2">
        <v>1.0</v>
      </c>
      <c r="G2921" s="9"/>
    </row>
    <row r="2922">
      <c r="A2922" s="1" t="s">
        <v>4341</v>
      </c>
      <c r="B2922" s="7" t="str">
        <f>IFERROR(__xludf.DUMMYFUNCTION("IF(C2922=4,GOOGLETRANSLATE(A2922, ""en"",""fil""), """")"),"")</f>
        <v/>
      </c>
      <c r="C2922" s="2">
        <v>0.0</v>
      </c>
      <c r="D2922" s="10" t="s">
        <v>2680</v>
      </c>
      <c r="F2922" s="2">
        <v>0.0</v>
      </c>
      <c r="G2922" s="9"/>
    </row>
    <row r="2923">
      <c r="A2923" s="1" t="s">
        <v>4342</v>
      </c>
      <c r="B2923" s="7" t="str">
        <f>IFERROR(__xludf.DUMMYFUNCTION("IF(C2923=4,GOOGLETRANSLATE(A2923, ""en"",""fil""), """")"),"")</f>
        <v/>
      </c>
      <c r="C2923" s="2">
        <v>0.0</v>
      </c>
      <c r="D2923" s="10" t="s">
        <v>2680</v>
      </c>
      <c r="F2923" s="2">
        <v>0.0</v>
      </c>
      <c r="G2923" s="9"/>
    </row>
    <row r="2924">
      <c r="A2924" s="1" t="s">
        <v>4343</v>
      </c>
      <c r="B2924" s="7" t="str">
        <f>IFERROR(__xludf.DUMMYFUNCTION("IF(C2924=4,GOOGLETRANSLATE(A2924, ""en"",""fil""), """")"),"")</f>
        <v/>
      </c>
      <c r="C2924" s="2">
        <v>0.0</v>
      </c>
      <c r="D2924" s="10" t="s">
        <v>2680</v>
      </c>
      <c r="F2924" s="2">
        <v>1.0</v>
      </c>
      <c r="G2924" s="9"/>
    </row>
    <row r="2925">
      <c r="A2925" s="1" t="s">
        <v>4344</v>
      </c>
      <c r="B2925" s="7" t="str">
        <f>IFERROR(__xludf.DUMMYFUNCTION("IF(C2925=4,GOOGLETRANSLATE(A2925, ""en"",""fil""), """")"),"")</f>
        <v/>
      </c>
      <c r="C2925" s="2">
        <v>0.0</v>
      </c>
      <c r="D2925" s="10" t="s">
        <v>2680</v>
      </c>
      <c r="F2925" s="2">
        <v>0.0</v>
      </c>
      <c r="G2925" s="9"/>
    </row>
    <row r="2926">
      <c r="A2926" s="1" t="s">
        <v>4345</v>
      </c>
      <c r="B2926" s="7" t="str">
        <f>IFERROR(__xludf.DUMMYFUNCTION("IF(C2926=4,GOOGLETRANSLATE(A2926, ""en"",""fil""), """")"),"")</f>
        <v/>
      </c>
      <c r="C2926" s="2">
        <v>0.0</v>
      </c>
      <c r="D2926" s="10" t="s">
        <v>2680</v>
      </c>
      <c r="F2926" s="2">
        <v>1.0</v>
      </c>
      <c r="G2926" s="9"/>
    </row>
    <row r="2927">
      <c r="A2927" s="1" t="s">
        <v>4346</v>
      </c>
      <c r="B2927" s="7" t="str">
        <f>IFERROR(__xludf.DUMMYFUNCTION("IF(C2927=4,GOOGLETRANSLATE(A2927, ""en"",""fil""), """")"),"")</f>
        <v/>
      </c>
      <c r="C2927" s="2">
        <v>0.0</v>
      </c>
      <c r="D2927" s="10" t="s">
        <v>2680</v>
      </c>
      <c r="F2927" s="2">
        <v>1.0</v>
      </c>
      <c r="G2927" s="9"/>
    </row>
    <row r="2928">
      <c r="A2928" s="1" t="s">
        <v>4347</v>
      </c>
      <c r="B2928" s="7" t="str">
        <f>IFERROR(__xludf.DUMMYFUNCTION("IF(C2928=4,GOOGLETRANSLATE(A2928, ""en"",""fil""), """")"),"")</f>
        <v/>
      </c>
      <c r="C2928" s="2">
        <v>0.0</v>
      </c>
      <c r="D2928" s="10" t="s">
        <v>2680</v>
      </c>
      <c r="F2928" s="2">
        <v>1.0</v>
      </c>
      <c r="G2928" s="9"/>
    </row>
    <row r="2929">
      <c r="A2929" s="1" t="s">
        <v>4348</v>
      </c>
      <c r="B2929" s="7" t="str">
        <f>IFERROR(__xludf.DUMMYFUNCTION("IF(C2929=4,GOOGLETRANSLATE(A2929, ""en"",""fil""), """")"),"")</f>
        <v/>
      </c>
      <c r="C2929" s="2">
        <v>0.0</v>
      </c>
      <c r="D2929" s="10" t="s">
        <v>2680</v>
      </c>
      <c r="F2929" s="2">
        <v>1.0</v>
      </c>
      <c r="G2929" s="9"/>
    </row>
    <row r="2930">
      <c r="A2930" s="1" t="s">
        <v>4349</v>
      </c>
      <c r="B2930" s="7" t="str">
        <f>IFERROR(__xludf.DUMMYFUNCTION("IF(C2930=4,GOOGLETRANSLATE(A2930, ""en"",""fil""), """")"),"")</f>
        <v/>
      </c>
      <c r="C2930" s="2">
        <v>0.0</v>
      </c>
      <c r="D2930" s="10" t="s">
        <v>2680</v>
      </c>
      <c r="F2930" s="2">
        <v>0.0</v>
      </c>
      <c r="G2930" s="9"/>
    </row>
    <row r="2931">
      <c r="A2931" s="1" t="s">
        <v>4350</v>
      </c>
      <c r="B2931" s="7" t="str">
        <f>IFERROR(__xludf.DUMMYFUNCTION("IF(C2931=4,GOOGLETRANSLATE(A2931, ""en"",""fil""), """")"),"")</f>
        <v/>
      </c>
      <c r="C2931" s="2">
        <v>0.0</v>
      </c>
      <c r="D2931" s="10" t="s">
        <v>2680</v>
      </c>
      <c r="F2931" s="2">
        <v>1.0</v>
      </c>
      <c r="G2931" s="9"/>
    </row>
    <row r="2932">
      <c r="A2932" s="1" t="s">
        <v>4351</v>
      </c>
      <c r="B2932" s="7" t="str">
        <f>IFERROR(__xludf.DUMMYFUNCTION("IF(C2932=4,GOOGLETRANSLATE(A2932, ""en"",""fil""), """")"),"")</f>
        <v/>
      </c>
      <c r="C2932" s="2">
        <v>0.0</v>
      </c>
      <c r="D2932" s="10" t="s">
        <v>2680</v>
      </c>
      <c r="F2932" s="2">
        <v>1.0</v>
      </c>
      <c r="G2932" s="9"/>
    </row>
    <row r="2933">
      <c r="A2933" s="1" t="s">
        <v>4352</v>
      </c>
      <c r="B2933" s="7" t="str">
        <f>IFERROR(__xludf.DUMMYFUNCTION("IF(C2933=4,GOOGLETRANSLATE(A2933, ""en"",""fil""), """")"),"")</f>
        <v/>
      </c>
      <c r="C2933" s="2">
        <v>0.0</v>
      </c>
      <c r="D2933" s="10" t="s">
        <v>2680</v>
      </c>
      <c r="F2933" s="2">
        <v>0.0</v>
      </c>
      <c r="G2933" s="9"/>
    </row>
    <row r="2934">
      <c r="A2934" s="1" t="s">
        <v>4353</v>
      </c>
      <c r="B2934" s="7" t="str">
        <f>IFERROR(__xludf.DUMMYFUNCTION("IF(C2934=4,GOOGLETRANSLATE(A2934, ""en"",""fil""), """")"),"")</f>
        <v/>
      </c>
      <c r="C2934" s="2">
        <v>0.0</v>
      </c>
      <c r="D2934" s="10" t="s">
        <v>2680</v>
      </c>
      <c r="F2934" s="2">
        <v>1.0</v>
      </c>
      <c r="G2934" s="9"/>
    </row>
    <row r="2935">
      <c r="A2935" s="1" t="s">
        <v>4354</v>
      </c>
      <c r="B2935" s="7" t="str">
        <f>IFERROR(__xludf.DUMMYFUNCTION("IF(C2935=4,GOOGLETRANSLATE(A2935, ""en"",""fil""), """")"),"")</f>
        <v/>
      </c>
      <c r="C2935" s="2">
        <v>0.0</v>
      </c>
      <c r="D2935" s="10" t="s">
        <v>2680</v>
      </c>
      <c r="F2935" s="2">
        <v>0.0</v>
      </c>
      <c r="G2935" s="9"/>
    </row>
    <row r="2936">
      <c r="A2936" s="1" t="s">
        <v>4355</v>
      </c>
      <c r="B2936" s="7" t="str">
        <f>IFERROR(__xludf.DUMMYFUNCTION("IF(C2936=4,GOOGLETRANSLATE(A2936, ""en"",""fil""), """")"),"")</f>
        <v/>
      </c>
      <c r="C2936" s="2">
        <v>0.0</v>
      </c>
      <c r="D2936" s="10" t="s">
        <v>2680</v>
      </c>
      <c r="F2936" s="2">
        <v>0.0</v>
      </c>
      <c r="G2936" s="9"/>
    </row>
    <row r="2937">
      <c r="A2937" s="1" t="s">
        <v>4356</v>
      </c>
      <c r="B2937" s="7" t="str">
        <f>IFERROR(__xludf.DUMMYFUNCTION("IF(C2937=4,GOOGLETRANSLATE(A2937, ""en"",""fil""), """")"),"")</f>
        <v/>
      </c>
      <c r="C2937" s="2">
        <v>0.0</v>
      </c>
      <c r="D2937" s="10" t="s">
        <v>2680</v>
      </c>
      <c r="F2937" s="2">
        <v>1.0</v>
      </c>
      <c r="G2937" s="9"/>
    </row>
    <row r="2938">
      <c r="A2938" s="1" t="s">
        <v>4357</v>
      </c>
      <c r="B2938" s="7" t="str">
        <f>IFERROR(__xludf.DUMMYFUNCTION("IF(C2938=4,GOOGLETRANSLATE(A2938, ""en"",""fil""), """")"),"")</f>
        <v/>
      </c>
      <c r="C2938" s="2">
        <v>0.0</v>
      </c>
      <c r="D2938" s="10" t="s">
        <v>2680</v>
      </c>
      <c r="F2938" s="2">
        <v>0.0</v>
      </c>
      <c r="G2938" s="9"/>
    </row>
    <row r="2939">
      <c r="A2939" s="1" t="s">
        <v>4358</v>
      </c>
      <c r="B2939" s="7" t="str">
        <f>IFERROR(__xludf.DUMMYFUNCTION("IF(C2939=4,GOOGLETRANSLATE(A2939, ""en"",""fil""), """")"),"")</f>
        <v/>
      </c>
      <c r="C2939" s="2">
        <v>0.0</v>
      </c>
      <c r="D2939" s="10" t="s">
        <v>2680</v>
      </c>
      <c r="F2939" s="2">
        <v>0.0</v>
      </c>
      <c r="G2939" s="9"/>
    </row>
    <row r="2940">
      <c r="A2940" s="1" t="s">
        <v>4359</v>
      </c>
      <c r="B2940" s="7" t="str">
        <f>IFERROR(__xludf.DUMMYFUNCTION("IF(C2940=4,GOOGLETRANSLATE(A2940, ""en"",""fil""), """")"),"")</f>
        <v/>
      </c>
      <c r="C2940" s="2">
        <v>0.0</v>
      </c>
      <c r="D2940" s="10" t="s">
        <v>2680</v>
      </c>
      <c r="G2940" s="9"/>
    </row>
    <row r="2941">
      <c r="A2941" s="1" t="s">
        <v>4360</v>
      </c>
      <c r="B2941" s="7" t="str">
        <f>IFERROR(__xludf.DUMMYFUNCTION("IF(C2941=4,GOOGLETRANSLATE(A2941, ""en"",""fil""), """")"),"")</f>
        <v/>
      </c>
      <c r="C2941" s="2">
        <v>0.0</v>
      </c>
      <c r="D2941" s="10" t="s">
        <v>2680</v>
      </c>
      <c r="G2941" s="9"/>
    </row>
    <row r="2942">
      <c r="A2942" s="1" t="s">
        <v>4361</v>
      </c>
      <c r="B2942" s="7" t="str">
        <f>IFERROR(__xludf.DUMMYFUNCTION("IF(C2942=4,GOOGLETRANSLATE(A2942, ""en"",""fil""), """")"),"")</f>
        <v/>
      </c>
      <c r="C2942" s="2">
        <v>0.0</v>
      </c>
      <c r="D2942" s="10" t="s">
        <v>2680</v>
      </c>
      <c r="F2942" s="2">
        <v>0.0</v>
      </c>
      <c r="G2942" s="9"/>
    </row>
    <row r="2943">
      <c r="A2943" s="1" t="s">
        <v>4362</v>
      </c>
      <c r="B2943" s="7" t="str">
        <f>IFERROR(__xludf.DUMMYFUNCTION("IF(C2943=4,GOOGLETRANSLATE(A2943, ""en"",""fil""), """")"),"")</f>
        <v/>
      </c>
      <c r="C2943" s="2">
        <v>0.0</v>
      </c>
      <c r="D2943" s="10" t="s">
        <v>2680</v>
      </c>
      <c r="F2943" s="2">
        <v>0.0</v>
      </c>
      <c r="G2943" s="9"/>
    </row>
    <row r="2944">
      <c r="A2944" s="1" t="s">
        <v>4363</v>
      </c>
      <c r="B2944" s="7" t="str">
        <f>IFERROR(__xludf.DUMMYFUNCTION("IF(C2944=4,GOOGLETRANSLATE(A2944, ""en"",""fil""), """")"),"")</f>
        <v/>
      </c>
      <c r="C2944" s="2">
        <v>0.0</v>
      </c>
      <c r="D2944" s="10" t="s">
        <v>2680</v>
      </c>
      <c r="F2944" s="2">
        <v>0.0</v>
      </c>
      <c r="G2944" s="9"/>
    </row>
    <row r="2945">
      <c r="A2945" s="1" t="s">
        <v>4364</v>
      </c>
      <c r="B2945" s="7" t="str">
        <f>IFERROR(__xludf.DUMMYFUNCTION("IF(C2945=4,GOOGLETRANSLATE(A2945, ""en"",""fil""), """")"),"")</f>
        <v/>
      </c>
      <c r="C2945" s="2">
        <v>0.0</v>
      </c>
      <c r="D2945" s="10" t="s">
        <v>2680</v>
      </c>
      <c r="F2945" s="2">
        <v>1.0</v>
      </c>
      <c r="G2945" s="9"/>
    </row>
    <row r="2946">
      <c r="A2946" s="1" t="s">
        <v>4365</v>
      </c>
      <c r="B2946" s="7" t="str">
        <f>IFERROR(__xludf.DUMMYFUNCTION("IF(C2946=4,GOOGLETRANSLATE(A2946, ""en"",""fil""), """")"),"")</f>
        <v/>
      </c>
      <c r="C2946" s="2">
        <v>0.0</v>
      </c>
      <c r="D2946" s="10" t="s">
        <v>2680</v>
      </c>
      <c r="F2946" s="2">
        <v>1.0</v>
      </c>
      <c r="G2946" s="9"/>
    </row>
    <row r="2947">
      <c r="A2947" s="1" t="s">
        <v>4366</v>
      </c>
      <c r="B2947" s="7" t="str">
        <f>IFERROR(__xludf.DUMMYFUNCTION("IF(C2947=4,GOOGLETRANSLATE(A2947, ""en"",""fil""), """")"),"")</f>
        <v/>
      </c>
      <c r="C2947" s="2">
        <v>0.0</v>
      </c>
      <c r="D2947" s="10" t="s">
        <v>2680</v>
      </c>
      <c r="F2947" s="2">
        <v>0.0</v>
      </c>
      <c r="G2947" s="9"/>
    </row>
    <row r="2948">
      <c r="A2948" s="1" t="s">
        <v>4367</v>
      </c>
      <c r="B2948" s="7" t="str">
        <f>IFERROR(__xludf.DUMMYFUNCTION("IF(C2948=4,GOOGLETRANSLATE(A2948, ""en"",""fil""), """")"),"")</f>
        <v/>
      </c>
      <c r="C2948" s="2">
        <v>0.0</v>
      </c>
      <c r="D2948" s="10" t="s">
        <v>2680</v>
      </c>
      <c r="F2948" s="2">
        <v>0.0</v>
      </c>
      <c r="G2948" s="9"/>
    </row>
    <row r="2949">
      <c r="A2949" s="1" t="s">
        <v>4368</v>
      </c>
      <c r="B2949" s="7" t="str">
        <f>IFERROR(__xludf.DUMMYFUNCTION("IF(C2949=4,GOOGLETRANSLATE(A2949, ""en"",""fil""), """")"),"")</f>
        <v/>
      </c>
      <c r="C2949" s="2">
        <v>0.0</v>
      </c>
      <c r="D2949" s="10" t="s">
        <v>2680</v>
      </c>
      <c r="F2949" s="2">
        <v>1.0</v>
      </c>
      <c r="G2949" s="9"/>
    </row>
    <row r="2950">
      <c r="A2950" s="1" t="s">
        <v>4369</v>
      </c>
      <c r="B2950" s="7" t="str">
        <f>IFERROR(__xludf.DUMMYFUNCTION("IF(C2950=4,GOOGLETRANSLATE(A2950, ""en"",""fil""), """")"),"")</f>
        <v/>
      </c>
      <c r="C2950" s="2">
        <v>0.0</v>
      </c>
      <c r="D2950" s="10" t="s">
        <v>2680</v>
      </c>
      <c r="F2950" s="2">
        <v>1.0</v>
      </c>
      <c r="G2950" s="9"/>
    </row>
    <row r="2951">
      <c r="A2951" s="1" t="s">
        <v>4370</v>
      </c>
      <c r="B2951" s="7" t="str">
        <f>IFERROR(__xludf.DUMMYFUNCTION("IF(C2951=4,GOOGLETRANSLATE(A2951, ""en"",""fil""), """")"),"")</f>
        <v/>
      </c>
      <c r="C2951" s="2">
        <v>0.0</v>
      </c>
      <c r="D2951" s="10" t="s">
        <v>2680</v>
      </c>
      <c r="F2951" s="2">
        <v>0.0</v>
      </c>
      <c r="G2951" s="9"/>
    </row>
    <row r="2952">
      <c r="A2952" s="1" t="s">
        <v>4371</v>
      </c>
      <c r="B2952" s="7" t="str">
        <f>IFERROR(__xludf.DUMMYFUNCTION("IF(C2952=4,GOOGLETRANSLATE(A2952, ""en"",""fil""), """")"),"")</f>
        <v/>
      </c>
      <c r="C2952" s="2">
        <v>0.0</v>
      </c>
      <c r="D2952" s="10" t="s">
        <v>2680</v>
      </c>
      <c r="F2952" s="2">
        <v>0.0</v>
      </c>
      <c r="G2952" s="9"/>
    </row>
    <row r="2953">
      <c r="A2953" s="1" t="s">
        <v>4372</v>
      </c>
      <c r="B2953" s="7" t="str">
        <f>IFERROR(__xludf.DUMMYFUNCTION("IF(C2953=4,GOOGLETRANSLATE(A2953, ""en"",""fil""), """")"),"")</f>
        <v/>
      </c>
      <c r="C2953" s="2">
        <v>0.0</v>
      </c>
      <c r="D2953" s="10" t="s">
        <v>2680</v>
      </c>
      <c r="F2953" s="2">
        <v>1.0</v>
      </c>
      <c r="G2953" s="9"/>
    </row>
    <row r="2954">
      <c r="A2954" s="1" t="s">
        <v>4373</v>
      </c>
      <c r="B2954" s="7" t="str">
        <f>IFERROR(__xludf.DUMMYFUNCTION("IF(C2954=4,GOOGLETRANSLATE(A2954, ""en"",""fil""), """")"),"")</f>
        <v/>
      </c>
      <c r="C2954" s="2">
        <v>0.0</v>
      </c>
      <c r="D2954" s="10" t="s">
        <v>2680</v>
      </c>
      <c r="F2954" s="2">
        <v>0.0</v>
      </c>
      <c r="G2954" s="9"/>
    </row>
    <row r="2955">
      <c r="A2955" s="1" t="s">
        <v>4374</v>
      </c>
      <c r="B2955" s="7" t="str">
        <f>IFERROR(__xludf.DUMMYFUNCTION("IF(C2955=4,GOOGLETRANSLATE(A2955, ""en"",""fil""), """")"),"")</f>
        <v/>
      </c>
      <c r="C2955" s="2">
        <v>0.0</v>
      </c>
      <c r="D2955" s="10" t="s">
        <v>2680</v>
      </c>
      <c r="F2955" s="2">
        <v>0.0</v>
      </c>
      <c r="G2955" s="9"/>
    </row>
    <row r="2956">
      <c r="A2956" s="1" t="s">
        <v>4375</v>
      </c>
      <c r="B2956" s="7" t="str">
        <f>IFERROR(__xludf.DUMMYFUNCTION("IF(C2956=4,GOOGLETRANSLATE(A2956, ""en"",""fil""), """")"),"")</f>
        <v/>
      </c>
      <c r="C2956" s="2">
        <v>0.0</v>
      </c>
      <c r="D2956" s="10" t="s">
        <v>2680</v>
      </c>
      <c r="F2956" s="2">
        <v>1.0</v>
      </c>
      <c r="G2956" s="9"/>
    </row>
    <row r="2957">
      <c r="A2957" s="1" t="s">
        <v>4376</v>
      </c>
      <c r="B2957" s="7" t="str">
        <f>IFERROR(__xludf.DUMMYFUNCTION("IF(C2957=4,GOOGLETRANSLATE(A2957, ""en"",""fil""), """")"),"")</f>
        <v/>
      </c>
      <c r="C2957" s="2">
        <v>0.0</v>
      </c>
      <c r="D2957" s="10" t="s">
        <v>2680</v>
      </c>
      <c r="F2957" s="2">
        <v>0.0</v>
      </c>
      <c r="G2957" s="9"/>
    </row>
    <row r="2958">
      <c r="A2958" s="1" t="s">
        <v>4377</v>
      </c>
      <c r="B2958" s="7" t="str">
        <f>IFERROR(__xludf.DUMMYFUNCTION("IF(C2958=4,GOOGLETRANSLATE(A2958, ""en"",""fil""), """")"),"")</f>
        <v/>
      </c>
      <c r="C2958" s="2">
        <v>0.0</v>
      </c>
      <c r="D2958" s="10" t="s">
        <v>2680</v>
      </c>
      <c r="F2958" s="2">
        <v>1.0</v>
      </c>
      <c r="G2958" s="9"/>
    </row>
    <row r="2959">
      <c r="A2959" s="1" t="s">
        <v>4378</v>
      </c>
      <c r="B2959" s="7" t="str">
        <f>IFERROR(__xludf.DUMMYFUNCTION("IF(C2959=4,GOOGLETRANSLATE(A2959, ""en"",""fil""), """")"),"")</f>
        <v/>
      </c>
      <c r="C2959" s="2">
        <v>0.0</v>
      </c>
      <c r="D2959" s="10" t="s">
        <v>2680</v>
      </c>
      <c r="F2959" s="2">
        <v>1.0</v>
      </c>
      <c r="G2959" s="9"/>
    </row>
    <row r="2960">
      <c r="A2960" s="1" t="s">
        <v>4379</v>
      </c>
      <c r="B2960" s="7" t="str">
        <f>IFERROR(__xludf.DUMMYFUNCTION("IF(C2960=4,GOOGLETRANSLATE(A2960, ""en"",""fil""), """")"),"")</f>
        <v/>
      </c>
      <c r="C2960" s="2">
        <v>0.0</v>
      </c>
      <c r="D2960" s="10" t="s">
        <v>2680</v>
      </c>
      <c r="F2960" s="2">
        <v>1.0</v>
      </c>
      <c r="G2960" s="9"/>
    </row>
    <row r="2961">
      <c r="A2961" s="1" t="s">
        <v>4380</v>
      </c>
      <c r="B2961" s="7" t="str">
        <f>IFERROR(__xludf.DUMMYFUNCTION("IF(C2961=4,GOOGLETRANSLATE(A2961, ""en"",""fil""), """")"),"")</f>
        <v/>
      </c>
      <c r="C2961" s="2">
        <v>0.0</v>
      </c>
      <c r="D2961" s="10" t="s">
        <v>2680</v>
      </c>
      <c r="F2961" s="2">
        <v>1.0</v>
      </c>
      <c r="G2961" s="9"/>
    </row>
    <row r="2962">
      <c r="A2962" s="1" t="s">
        <v>4381</v>
      </c>
      <c r="B2962" s="7" t="str">
        <f>IFERROR(__xludf.DUMMYFUNCTION("IF(C2962=4,GOOGLETRANSLATE(A2962, ""en"",""fil""), """")"),"")</f>
        <v/>
      </c>
      <c r="C2962" s="2">
        <v>0.0</v>
      </c>
      <c r="D2962" s="10" t="s">
        <v>2680</v>
      </c>
      <c r="F2962" s="2">
        <v>1.0</v>
      </c>
      <c r="G2962" s="9"/>
    </row>
    <row r="2963">
      <c r="A2963" s="1" t="s">
        <v>4382</v>
      </c>
      <c r="B2963" s="7" t="str">
        <f>IFERROR(__xludf.DUMMYFUNCTION("IF(C2963=4,GOOGLETRANSLATE(A2963, ""en"",""fil""), """")"),"")</f>
        <v/>
      </c>
      <c r="C2963" s="2">
        <v>0.0</v>
      </c>
      <c r="D2963" s="10" t="s">
        <v>2680</v>
      </c>
      <c r="F2963" s="2">
        <v>0.0</v>
      </c>
      <c r="G2963" s="9"/>
    </row>
    <row r="2964">
      <c r="A2964" s="1" t="s">
        <v>4383</v>
      </c>
      <c r="B2964" s="7" t="str">
        <f>IFERROR(__xludf.DUMMYFUNCTION("IF(C2964=4,GOOGLETRANSLATE(A2964, ""en"",""fil""), """")"),"")</f>
        <v/>
      </c>
      <c r="C2964" s="2">
        <v>0.0</v>
      </c>
      <c r="D2964" s="10" t="s">
        <v>2680</v>
      </c>
      <c r="F2964" s="2">
        <v>1.0</v>
      </c>
      <c r="G2964" s="9"/>
    </row>
    <row r="2965">
      <c r="A2965" s="1" t="s">
        <v>4384</v>
      </c>
      <c r="B2965" s="7" t="str">
        <f>IFERROR(__xludf.DUMMYFUNCTION("IF(C2965=4,GOOGLETRANSLATE(A2965, ""en"",""fil""), """")"),"")</f>
        <v/>
      </c>
      <c r="C2965" s="2">
        <v>0.0</v>
      </c>
      <c r="D2965" s="10" t="s">
        <v>2680</v>
      </c>
      <c r="F2965" s="2">
        <v>1.0</v>
      </c>
      <c r="G2965" s="9"/>
    </row>
    <row r="2966">
      <c r="A2966" s="1" t="s">
        <v>4385</v>
      </c>
      <c r="B2966" s="7" t="str">
        <f>IFERROR(__xludf.DUMMYFUNCTION("IF(C2966=4,GOOGLETRANSLATE(A2966, ""en"",""fil""), """")"),"")</f>
        <v/>
      </c>
      <c r="C2966" s="2">
        <v>0.0</v>
      </c>
      <c r="D2966" s="10" t="s">
        <v>2680</v>
      </c>
      <c r="F2966" s="2">
        <v>0.0</v>
      </c>
      <c r="G2966" s="9"/>
    </row>
    <row r="2967">
      <c r="A2967" s="1" t="s">
        <v>4386</v>
      </c>
      <c r="B2967" s="7" t="str">
        <f>IFERROR(__xludf.DUMMYFUNCTION("IF(C2967=4,GOOGLETRANSLATE(A2967, ""en"",""fil""), """")"),"")</f>
        <v/>
      </c>
      <c r="C2967" s="2">
        <v>0.0</v>
      </c>
      <c r="D2967" s="10" t="s">
        <v>2680</v>
      </c>
      <c r="F2967" s="2">
        <v>1.0</v>
      </c>
      <c r="G2967" s="9"/>
    </row>
    <row r="2968">
      <c r="A2968" s="1" t="s">
        <v>4387</v>
      </c>
      <c r="B2968" s="7" t="str">
        <f>IFERROR(__xludf.DUMMYFUNCTION("IF(C2968=4,GOOGLETRANSLATE(A2968, ""en"",""fil""), """")"),"")</f>
        <v/>
      </c>
      <c r="C2968" s="2">
        <v>0.0</v>
      </c>
      <c r="D2968" s="10" t="s">
        <v>2680</v>
      </c>
      <c r="F2968" s="2">
        <v>0.0</v>
      </c>
      <c r="G2968" s="9"/>
    </row>
    <row r="2969">
      <c r="A2969" s="1" t="s">
        <v>4388</v>
      </c>
      <c r="B2969" s="7" t="str">
        <f>IFERROR(__xludf.DUMMYFUNCTION("IF(C2969=4,GOOGLETRANSLATE(A2969, ""en"",""fil""), """")"),"")</f>
        <v/>
      </c>
      <c r="C2969" s="2">
        <v>0.0</v>
      </c>
      <c r="D2969" s="10" t="s">
        <v>2680</v>
      </c>
      <c r="G2969" s="9"/>
    </row>
    <row r="2970">
      <c r="A2970" s="1" t="s">
        <v>4389</v>
      </c>
      <c r="B2970" s="7" t="str">
        <f>IFERROR(__xludf.DUMMYFUNCTION("IF(C2970=4,GOOGLETRANSLATE(A2970, ""en"",""fil""), """")"),"")</f>
        <v/>
      </c>
      <c r="C2970" s="2">
        <v>0.0</v>
      </c>
      <c r="D2970" s="10" t="s">
        <v>2680</v>
      </c>
      <c r="F2970" s="2">
        <v>0.0</v>
      </c>
      <c r="G2970" s="9"/>
    </row>
    <row r="2971">
      <c r="A2971" s="1" t="s">
        <v>4390</v>
      </c>
      <c r="B2971" s="7" t="str">
        <f>IFERROR(__xludf.DUMMYFUNCTION("IF(C2971=4,GOOGLETRANSLATE(A2971, ""en"",""fil""), """")"),"")</f>
        <v/>
      </c>
      <c r="C2971" s="2">
        <v>0.0</v>
      </c>
      <c r="D2971" s="10" t="s">
        <v>2680</v>
      </c>
      <c r="F2971" s="2">
        <v>0.0</v>
      </c>
      <c r="G2971" s="9"/>
    </row>
    <row r="2972">
      <c r="A2972" s="1" t="s">
        <v>4391</v>
      </c>
      <c r="B2972" s="7" t="str">
        <f>IFERROR(__xludf.DUMMYFUNCTION("IF(C2972=4,GOOGLETRANSLATE(A2972, ""en"",""fil""), """")"),"")</f>
        <v/>
      </c>
      <c r="C2972" s="2">
        <v>0.0</v>
      </c>
      <c r="D2972" s="10" t="s">
        <v>2680</v>
      </c>
      <c r="F2972" s="2">
        <v>0.0</v>
      </c>
      <c r="G2972" s="9"/>
    </row>
    <row r="2973">
      <c r="A2973" s="1" t="s">
        <v>4392</v>
      </c>
      <c r="B2973" s="7" t="str">
        <f>IFERROR(__xludf.DUMMYFUNCTION("IF(C2973=4,GOOGLETRANSLATE(A2973, ""en"",""fil""), """")"),"")</f>
        <v/>
      </c>
      <c r="C2973" s="2">
        <v>0.0</v>
      </c>
      <c r="D2973" s="10" t="s">
        <v>2680</v>
      </c>
      <c r="F2973" s="2">
        <v>0.0</v>
      </c>
      <c r="G2973" s="9"/>
    </row>
    <row r="2974">
      <c r="A2974" s="1" t="s">
        <v>4393</v>
      </c>
      <c r="B2974" s="7" t="str">
        <f>IFERROR(__xludf.DUMMYFUNCTION("IF(C2974=4,GOOGLETRANSLATE(A2974, ""en"",""fil""), """")"),"")</f>
        <v/>
      </c>
      <c r="C2974" s="2">
        <v>0.0</v>
      </c>
      <c r="D2974" s="10" t="s">
        <v>2680</v>
      </c>
      <c r="F2974" s="2">
        <v>0.0</v>
      </c>
      <c r="G2974" s="9"/>
    </row>
    <row r="2975">
      <c r="A2975" s="1" t="s">
        <v>4394</v>
      </c>
      <c r="B2975" s="7" t="str">
        <f>IFERROR(__xludf.DUMMYFUNCTION("IF(C2975=4,GOOGLETRANSLATE(A2975, ""en"",""fil""), """")"),"")</f>
        <v/>
      </c>
      <c r="C2975" s="2">
        <v>0.0</v>
      </c>
      <c r="D2975" s="10" t="s">
        <v>2680</v>
      </c>
      <c r="F2975" s="2">
        <v>1.0</v>
      </c>
      <c r="G2975" s="9"/>
    </row>
    <row r="2976">
      <c r="A2976" s="1" t="s">
        <v>4395</v>
      </c>
      <c r="B2976" s="7" t="str">
        <f>IFERROR(__xludf.DUMMYFUNCTION("IF(C2976=4,GOOGLETRANSLATE(A2976, ""en"",""fil""), """")"),"")</f>
        <v/>
      </c>
      <c r="C2976" s="2">
        <v>0.0</v>
      </c>
      <c r="D2976" s="10" t="s">
        <v>2680</v>
      </c>
      <c r="F2976" s="2">
        <v>0.0</v>
      </c>
      <c r="G2976" s="9"/>
    </row>
    <row r="2977">
      <c r="A2977" s="1" t="s">
        <v>4396</v>
      </c>
      <c r="B2977" s="7" t="str">
        <f>IFERROR(__xludf.DUMMYFUNCTION("IF(C2977=4,GOOGLETRANSLATE(A2977, ""en"",""fil""), """")"),"")</f>
        <v/>
      </c>
      <c r="C2977" s="2">
        <v>0.0</v>
      </c>
      <c r="D2977" s="10" t="s">
        <v>2680</v>
      </c>
      <c r="F2977" s="2">
        <v>1.0</v>
      </c>
      <c r="G2977" s="9"/>
    </row>
    <row r="2978">
      <c r="A2978" s="1" t="s">
        <v>4397</v>
      </c>
      <c r="B2978" s="7" t="str">
        <f>IFERROR(__xludf.DUMMYFUNCTION("IF(C2978=4,GOOGLETRANSLATE(A2978, ""en"",""fil""), """")"),"")</f>
        <v/>
      </c>
      <c r="C2978" s="2">
        <v>0.0</v>
      </c>
      <c r="D2978" s="10" t="s">
        <v>2680</v>
      </c>
      <c r="G2978" s="9"/>
    </row>
    <row r="2979">
      <c r="A2979" s="1" t="s">
        <v>751</v>
      </c>
      <c r="B2979" s="7" t="str">
        <f>IFERROR(__xludf.DUMMYFUNCTION("IF(C2979=4,GOOGLETRANSLATE(A2979, ""en"",""fil""), """")"),"")</f>
        <v/>
      </c>
      <c r="C2979" s="2">
        <v>0.0</v>
      </c>
      <c r="D2979" s="10" t="s">
        <v>2680</v>
      </c>
      <c r="F2979" s="2">
        <v>0.0</v>
      </c>
      <c r="G2979" s="9"/>
    </row>
    <row r="2980">
      <c r="A2980" s="1" t="s">
        <v>4398</v>
      </c>
      <c r="B2980" s="7" t="str">
        <f>IFERROR(__xludf.DUMMYFUNCTION("IF(C2980=4,GOOGLETRANSLATE(A2980, ""en"",""fil""), """")"),"")</f>
        <v/>
      </c>
      <c r="C2980" s="2">
        <v>0.0</v>
      </c>
      <c r="D2980" s="10" t="s">
        <v>2680</v>
      </c>
      <c r="F2980" s="2">
        <v>1.0</v>
      </c>
      <c r="G2980" s="9"/>
    </row>
    <row r="2981">
      <c r="A2981" s="1" t="s">
        <v>4399</v>
      </c>
      <c r="B2981" s="7" t="str">
        <f>IFERROR(__xludf.DUMMYFUNCTION("IF(C2981=4,GOOGLETRANSLATE(A2981, ""en"",""fil""), """")"),"")</f>
        <v/>
      </c>
      <c r="C2981" s="2">
        <v>0.0</v>
      </c>
      <c r="D2981" s="10" t="s">
        <v>2680</v>
      </c>
      <c r="G2981" s="9"/>
    </row>
    <row r="2982">
      <c r="A2982" s="1" t="s">
        <v>4400</v>
      </c>
      <c r="B2982" s="7" t="str">
        <f>IFERROR(__xludf.DUMMYFUNCTION("IF(C2982=4,GOOGLETRANSLATE(A2982, ""en"",""fil""), """")"),"")</f>
        <v/>
      </c>
      <c r="C2982" s="2">
        <v>0.0</v>
      </c>
      <c r="D2982" s="10" t="s">
        <v>2680</v>
      </c>
      <c r="G2982" s="9"/>
    </row>
    <row r="2983">
      <c r="A2983" s="1" t="s">
        <v>4401</v>
      </c>
      <c r="B2983" s="7" t="str">
        <f>IFERROR(__xludf.DUMMYFUNCTION("IF(C2983=4,GOOGLETRANSLATE(A2983, ""en"",""fil""), """")"),"")</f>
        <v/>
      </c>
      <c r="C2983" s="2">
        <v>0.0</v>
      </c>
      <c r="D2983" s="10" t="s">
        <v>2680</v>
      </c>
      <c r="G2983" s="9"/>
    </row>
    <row r="2984">
      <c r="A2984" s="1" t="s">
        <v>4402</v>
      </c>
      <c r="B2984" s="7" t="str">
        <f>IFERROR(__xludf.DUMMYFUNCTION("IF(C2984=4,GOOGLETRANSLATE(A2984, ""en"",""fil""), """")"),"")</f>
        <v/>
      </c>
      <c r="C2984" s="2">
        <v>0.0</v>
      </c>
      <c r="D2984" s="10" t="s">
        <v>2680</v>
      </c>
      <c r="F2984" s="2">
        <v>0.0</v>
      </c>
      <c r="G2984" s="9"/>
    </row>
    <row r="2985">
      <c r="A2985" s="1" t="s">
        <v>4403</v>
      </c>
      <c r="B2985" s="7" t="str">
        <f>IFERROR(__xludf.DUMMYFUNCTION("IF(C2985=4,GOOGLETRANSLATE(A2985, ""en"",""fil""), """")"),"")</f>
        <v/>
      </c>
      <c r="C2985" s="2">
        <v>0.0</v>
      </c>
      <c r="D2985" s="10" t="s">
        <v>2680</v>
      </c>
      <c r="F2985" s="2">
        <v>0.0</v>
      </c>
      <c r="G2985" s="9"/>
    </row>
    <row r="2986">
      <c r="A2986" s="1" t="s">
        <v>4404</v>
      </c>
      <c r="B2986" s="7" t="str">
        <f>IFERROR(__xludf.DUMMYFUNCTION("IF(C2986=4,GOOGLETRANSLATE(A2986, ""en"",""fil""), """")"),"")</f>
        <v/>
      </c>
      <c r="C2986" s="2">
        <v>0.0</v>
      </c>
      <c r="D2986" s="10" t="s">
        <v>2680</v>
      </c>
      <c r="F2986" s="2">
        <v>0.0</v>
      </c>
      <c r="G2986" s="9"/>
    </row>
    <row r="2987">
      <c r="A2987" s="1" t="s">
        <v>4405</v>
      </c>
      <c r="B2987" s="7" t="str">
        <f>IFERROR(__xludf.DUMMYFUNCTION("IF(C2987=4,GOOGLETRANSLATE(A2987, ""en"",""fil""), """")"),"")</f>
        <v/>
      </c>
      <c r="C2987" s="2">
        <v>0.0</v>
      </c>
      <c r="D2987" s="10" t="s">
        <v>2680</v>
      </c>
      <c r="F2987" s="2">
        <v>0.0</v>
      </c>
      <c r="G2987" s="9"/>
    </row>
    <row r="2988">
      <c r="A2988" s="22" t="s">
        <v>4406</v>
      </c>
      <c r="B2988" s="7" t="str">
        <f>IFERROR(__xludf.DUMMYFUNCTION("IF(C2988=4,GOOGLETRANSLATE(A2988, ""en"",""fil""), """")"),"")</f>
        <v/>
      </c>
      <c r="C2988" s="2">
        <v>0.0</v>
      </c>
      <c r="D2988" s="10" t="s">
        <v>2680</v>
      </c>
      <c r="F2988" s="2">
        <v>0.0</v>
      </c>
      <c r="G2988" s="9"/>
    </row>
    <row r="2989">
      <c r="A2989" s="1" t="s">
        <v>4407</v>
      </c>
      <c r="B2989" s="7" t="str">
        <f>IFERROR(__xludf.DUMMYFUNCTION("IF(C2989=4,GOOGLETRANSLATE(A2989, ""en"",""fil""), """")"),"")</f>
        <v/>
      </c>
      <c r="C2989" s="2">
        <v>0.0</v>
      </c>
      <c r="D2989" s="10" t="s">
        <v>2680</v>
      </c>
      <c r="F2989" s="2">
        <v>0.0</v>
      </c>
      <c r="G2989" s="9"/>
    </row>
    <row r="2990">
      <c r="A2990" s="1" t="s">
        <v>4408</v>
      </c>
      <c r="B2990" s="7" t="str">
        <f>IFERROR(__xludf.DUMMYFUNCTION("IF(C2990=4,GOOGLETRANSLATE(A2990, ""en"",""fil""), """")"),"")</f>
        <v/>
      </c>
      <c r="C2990" s="2">
        <v>0.0</v>
      </c>
      <c r="D2990" s="10" t="s">
        <v>2680</v>
      </c>
      <c r="G2990" s="9"/>
    </row>
    <row r="2991">
      <c r="A2991" s="1" t="s">
        <v>4409</v>
      </c>
      <c r="B2991" s="7" t="str">
        <f>IFERROR(__xludf.DUMMYFUNCTION("IF(C2991=4,GOOGLETRANSLATE(A2991, ""en"",""fil""), """")"),"")</f>
        <v/>
      </c>
      <c r="C2991" s="2">
        <v>0.0</v>
      </c>
      <c r="D2991" s="10" t="s">
        <v>2680</v>
      </c>
      <c r="G2991" s="9"/>
    </row>
    <row r="2992">
      <c r="A2992" s="1" t="s">
        <v>4410</v>
      </c>
      <c r="B2992" s="7" t="str">
        <f>IFERROR(__xludf.DUMMYFUNCTION("IF(C2992=4,GOOGLETRANSLATE(A2992, ""en"",""fil""), """")"),"")</f>
        <v/>
      </c>
      <c r="C2992" s="2">
        <v>0.0</v>
      </c>
      <c r="D2992" s="10" t="s">
        <v>2680</v>
      </c>
      <c r="G2992" s="9"/>
    </row>
    <row r="2993">
      <c r="A2993" s="1" t="s">
        <v>4411</v>
      </c>
      <c r="B2993" s="7" t="str">
        <f>IFERROR(__xludf.DUMMYFUNCTION("IF(C2993=4,GOOGLETRANSLATE(A2993, ""en"",""fil""), """")"),"")</f>
        <v/>
      </c>
      <c r="C2993" s="2">
        <v>0.0</v>
      </c>
      <c r="D2993" s="10" t="s">
        <v>2680</v>
      </c>
      <c r="G2993" s="9"/>
    </row>
    <row r="2994">
      <c r="A2994" s="1" t="s">
        <v>4412</v>
      </c>
      <c r="B2994" s="7" t="str">
        <f>IFERROR(__xludf.DUMMYFUNCTION("IF(C2994=4,GOOGLETRANSLATE(A2994, ""en"",""fil""), """")"),"")</f>
        <v/>
      </c>
      <c r="C2994" s="2">
        <v>0.0</v>
      </c>
      <c r="D2994" s="10" t="s">
        <v>2680</v>
      </c>
      <c r="G2994" s="9"/>
    </row>
    <row r="2995">
      <c r="A2995" s="1" t="s">
        <v>4413</v>
      </c>
      <c r="B2995" s="7" t="str">
        <f>IFERROR(__xludf.DUMMYFUNCTION("IF(C2995=4,GOOGLETRANSLATE(A2995, ""en"",""fil""), """")"),"")</f>
        <v/>
      </c>
      <c r="C2995" s="2">
        <v>0.0</v>
      </c>
      <c r="D2995" s="10" t="s">
        <v>2680</v>
      </c>
      <c r="F2995" s="2">
        <v>0.0</v>
      </c>
      <c r="G2995" s="9"/>
    </row>
    <row r="2996">
      <c r="A2996" s="1" t="s">
        <v>4414</v>
      </c>
      <c r="B2996" s="7" t="str">
        <f>IFERROR(__xludf.DUMMYFUNCTION("IF(C2996=4,GOOGLETRANSLATE(A2996, ""en"",""fil""), """")"),"")</f>
        <v/>
      </c>
      <c r="C2996" s="2">
        <v>0.0</v>
      </c>
      <c r="D2996" s="10" t="s">
        <v>2680</v>
      </c>
      <c r="F2996" s="2">
        <v>0.0</v>
      </c>
      <c r="G2996" s="9"/>
    </row>
    <row r="2997">
      <c r="A2997" s="1" t="s">
        <v>4415</v>
      </c>
      <c r="B2997" s="7" t="str">
        <f>IFERROR(__xludf.DUMMYFUNCTION("IF(C2997=4,GOOGLETRANSLATE(A2997, ""en"",""fil""), """")"),"")</f>
        <v/>
      </c>
      <c r="C2997" s="2">
        <v>0.0</v>
      </c>
      <c r="D2997" s="10" t="s">
        <v>2680</v>
      </c>
      <c r="F2997" s="2">
        <v>0.0</v>
      </c>
      <c r="G2997" s="9"/>
    </row>
    <row r="2998">
      <c r="A2998" s="1" t="s">
        <v>4416</v>
      </c>
      <c r="B2998" s="7" t="str">
        <f>IFERROR(__xludf.DUMMYFUNCTION("IF(C2998=4,GOOGLETRANSLATE(A2998, ""en"",""fil""), """")"),"")</f>
        <v/>
      </c>
      <c r="C2998" s="2">
        <v>0.0</v>
      </c>
      <c r="D2998" s="10" t="s">
        <v>2680</v>
      </c>
      <c r="F2998" s="2">
        <v>0.0</v>
      </c>
      <c r="G2998" s="9"/>
    </row>
    <row r="2999">
      <c r="A2999" s="1" t="s">
        <v>4417</v>
      </c>
      <c r="B2999" s="7" t="str">
        <f>IFERROR(__xludf.DUMMYFUNCTION("IF(C2999=4,GOOGLETRANSLATE(A2999, ""en"",""fil""), """")"),"")</f>
        <v/>
      </c>
      <c r="C2999" s="2">
        <v>0.0</v>
      </c>
      <c r="D2999" s="10" t="s">
        <v>2680</v>
      </c>
      <c r="F2999" s="2">
        <v>1.0</v>
      </c>
      <c r="G2999" s="9"/>
    </row>
    <row r="3000">
      <c r="A3000" s="1" t="s">
        <v>4418</v>
      </c>
      <c r="B3000" s="7" t="str">
        <f>IFERROR(__xludf.DUMMYFUNCTION("IF(C3000=4,GOOGLETRANSLATE(A3000, ""en"",""fil""), """")"),"")</f>
        <v/>
      </c>
      <c r="C3000" s="2">
        <v>0.0</v>
      </c>
      <c r="D3000" s="10" t="s">
        <v>2680</v>
      </c>
      <c r="F3000" s="2">
        <v>1.0</v>
      </c>
      <c r="G3000" s="9"/>
    </row>
    <row r="3001">
      <c r="A3001" s="1" t="s">
        <v>4419</v>
      </c>
      <c r="B3001" s="7" t="str">
        <f>IFERROR(__xludf.DUMMYFUNCTION("IF(C3001=4,GOOGLETRANSLATE(A3001, ""en"",""fil""), """")"),"")</f>
        <v/>
      </c>
      <c r="C3001" s="2">
        <v>0.0</v>
      </c>
      <c r="D3001" s="10" t="s">
        <v>2680</v>
      </c>
      <c r="F3001" s="2">
        <v>1.0</v>
      </c>
      <c r="G3001" s="9"/>
    </row>
    <row r="3002">
      <c r="A3002" s="1" t="s">
        <v>4420</v>
      </c>
      <c r="B3002" s="7" t="str">
        <f>IFERROR(__xludf.DUMMYFUNCTION("IF(C3002=4,GOOGLETRANSLATE(A3002, ""en"",""fil""), """")"),"")</f>
        <v/>
      </c>
      <c r="C3002" s="2">
        <v>0.0</v>
      </c>
      <c r="D3002" s="10" t="s">
        <v>2680</v>
      </c>
      <c r="F3002" s="2">
        <v>0.0</v>
      </c>
      <c r="G3002" s="9"/>
    </row>
    <row r="3003">
      <c r="A3003" s="1" t="s">
        <v>4421</v>
      </c>
      <c r="B3003" s="7" t="str">
        <f>IFERROR(__xludf.DUMMYFUNCTION("IF(C3003=4,GOOGLETRANSLATE(A3003, ""en"",""fil""), """")"),"")</f>
        <v/>
      </c>
      <c r="C3003" s="2">
        <v>0.0</v>
      </c>
      <c r="D3003" s="10" t="s">
        <v>2680</v>
      </c>
      <c r="F3003" s="2">
        <v>0.0</v>
      </c>
      <c r="G3003" s="9"/>
    </row>
    <row r="3004">
      <c r="A3004" s="1" t="s">
        <v>4422</v>
      </c>
      <c r="B3004" s="7" t="str">
        <f>IFERROR(__xludf.DUMMYFUNCTION("IF(C3004=4,GOOGLETRANSLATE(A3004, ""en"",""fil""), """")"),"")</f>
        <v/>
      </c>
      <c r="C3004" s="2">
        <v>0.0</v>
      </c>
      <c r="D3004" s="10" t="s">
        <v>2680</v>
      </c>
      <c r="F3004" s="2">
        <v>1.0</v>
      </c>
      <c r="G3004" s="9"/>
    </row>
    <row r="3005">
      <c r="A3005" s="1" t="s">
        <v>4423</v>
      </c>
      <c r="B3005" s="7" t="str">
        <f>IFERROR(__xludf.DUMMYFUNCTION("IF(C3005=4,GOOGLETRANSLATE(A3005, ""en"",""fil""), """")"),"")</f>
        <v/>
      </c>
      <c r="C3005" s="2">
        <v>0.0</v>
      </c>
      <c r="D3005" s="10" t="s">
        <v>2680</v>
      </c>
      <c r="F3005" s="2">
        <v>0.0</v>
      </c>
      <c r="G3005" s="9"/>
    </row>
    <row r="3006">
      <c r="A3006" s="1" t="s">
        <v>4424</v>
      </c>
      <c r="B3006" s="7" t="str">
        <f>IFERROR(__xludf.DUMMYFUNCTION("IF(C3006=4,GOOGLETRANSLATE(A3006, ""en"",""fil""), """")"),"")</f>
        <v/>
      </c>
      <c r="C3006" s="2">
        <v>0.0</v>
      </c>
      <c r="D3006" s="10" t="s">
        <v>2680</v>
      </c>
      <c r="F3006" s="2">
        <v>1.0</v>
      </c>
      <c r="G3006" s="9"/>
    </row>
    <row r="3007">
      <c r="A3007" s="1" t="s">
        <v>4425</v>
      </c>
      <c r="B3007" s="7" t="str">
        <f>IFERROR(__xludf.DUMMYFUNCTION("IF(C3007=4,GOOGLETRANSLATE(A3007, ""en"",""fil""), """")"),"")</f>
        <v/>
      </c>
      <c r="C3007" s="2">
        <v>0.0</v>
      </c>
      <c r="D3007" s="10" t="s">
        <v>2680</v>
      </c>
      <c r="F3007" s="2">
        <v>1.0</v>
      </c>
      <c r="G3007" s="9"/>
    </row>
    <row r="3008">
      <c r="A3008" s="1" t="s">
        <v>4426</v>
      </c>
      <c r="B3008" s="7" t="str">
        <f>IFERROR(__xludf.DUMMYFUNCTION("IF(C3008=4,GOOGLETRANSLATE(A3008, ""en"",""fil""), """")"),"")</f>
        <v/>
      </c>
      <c r="C3008" s="2">
        <v>0.0</v>
      </c>
      <c r="D3008" s="10" t="s">
        <v>2680</v>
      </c>
      <c r="F3008" s="2">
        <v>1.0</v>
      </c>
      <c r="G3008" s="9"/>
    </row>
    <row r="3009">
      <c r="A3009" s="1" t="s">
        <v>4427</v>
      </c>
      <c r="B3009" s="7" t="str">
        <f>IFERROR(__xludf.DUMMYFUNCTION("IF(C3009=4,GOOGLETRANSLATE(A3009, ""en"",""fil""), """")"),"")</f>
        <v/>
      </c>
      <c r="C3009" s="2">
        <v>0.0</v>
      </c>
      <c r="D3009" s="10" t="s">
        <v>2680</v>
      </c>
      <c r="F3009" s="2">
        <v>1.0</v>
      </c>
      <c r="G3009" s="9"/>
    </row>
    <row r="3010">
      <c r="A3010" s="22" t="s">
        <v>4428</v>
      </c>
      <c r="B3010" s="7" t="str">
        <f>IFERROR(__xludf.DUMMYFUNCTION("IF(C3010=4,GOOGLETRANSLATE(A3010, ""en"",""fil""), """")"),"")</f>
        <v/>
      </c>
      <c r="C3010" s="2">
        <v>0.0</v>
      </c>
      <c r="D3010" s="10" t="s">
        <v>2680</v>
      </c>
      <c r="F3010" s="2">
        <v>0.0</v>
      </c>
      <c r="G3010" s="9"/>
    </row>
    <row r="3011">
      <c r="A3011" s="1" t="s">
        <v>4429</v>
      </c>
      <c r="B3011" s="7" t="str">
        <f>IFERROR(__xludf.DUMMYFUNCTION("IF(C3011=4,GOOGLETRANSLATE(A3011, ""en"",""fil""), """")"),"")</f>
        <v/>
      </c>
      <c r="C3011" s="2">
        <v>0.0</v>
      </c>
      <c r="D3011" s="10" t="s">
        <v>2680</v>
      </c>
      <c r="F3011" s="2">
        <v>0.0</v>
      </c>
      <c r="G3011" s="9"/>
    </row>
    <row r="3012">
      <c r="A3012" s="1" t="s">
        <v>4430</v>
      </c>
      <c r="B3012" s="7" t="str">
        <f>IFERROR(__xludf.DUMMYFUNCTION("IF(C3012=4,GOOGLETRANSLATE(A3012, ""en"",""fil""), """")"),"")</f>
        <v/>
      </c>
      <c r="C3012" s="2">
        <v>0.0</v>
      </c>
      <c r="D3012" s="10" t="s">
        <v>2680</v>
      </c>
      <c r="F3012" s="2">
        <v>0.0</v>
      </c>
      <c r="G3012" s="9"/>
    </row>
    <row r="3013">
      <c r="A3013" s="1" t="s">
        <v>4431</v>
      </c>
      <c r="B3013" s="7" t="str">
        <f>IFERROR(__xludf.DUMMYFUNCTION("IF(C3013=4,GOOGLETRANSLATE(A3013, ""en"",""fil""), """")"),"")</f>
        <v/>
      </c>
      <c r="C3013" s="2">
        <v>0.0</v>
      </c>
      <c r="D3013" s="10" t="s">
        <v>2680</v>
      </c>
      <c r="F3013" s="2">
        <v>0.0</v>
      </c>
      <c r="G3013" s="9"/>
    </row>
    <row r="3014">
      <c r="A3014" s="1" t="s">
        <v>4432</v>
      </c>
      <c r="B3014" s="7" t="str">
        <f>IFERROR(__xludf.DUMMYFUNCTION("IF(C3014=4,GOOGLETRANSLATE(A3014, ""en"",""fil""), """")"),"")</f>
        <v/>
      </c>
      <c r="C3014" s="2">
        <v>0.0</v>
      </c>
      <c r="D3014" s="10" t="s">
        <v>2680</v>
      </c>
      <c r="F3014" s="2">
        <v>0.0</v>
      </c>
      <c r="G3014" s="9"/>
    </row>
    <row r="3015">
      <c r="A3015" s="1" t="s">
        <v>4433</v>
      </c>
      <c r="B3015" s="7" t="str">
        <f>IFERROR(__xludf.DUMMYFUNCTION("IF(C3015=4,GOOGLETRANSLATE(A3015, ""en"",""fil""), """")"),"")</f>
        <v/>
      </c>
      <c r="C3015" s="2">
        <v>0.0</v>
      </c>
      <c r="D3015" s="10" t="s">
        <v>2680</v>
      </c>
      <c r="F3015" s="2">
        <v>0.0</v>
      </c>
      <c r="G3015" s="9"/>
    </row>
    <row r="3016">
      <c r="A3016" s="1" t="s">
        <v>4434</v>
      </c>
      <c r="B3016" s="7" t="str">
        <f>IFERROR(__xludf.DUMMYFUNCTION("IF(C3016=4,GOOGLETRANSLATE(A3016, ""en"",""fil""), """")"),"")</f>
        <v/>
      </c>
      <c r="C3016" s="2">
        <v>0.0</v>
      </c>
      <c r="D3016" s="10" t="s">
        <v>2680</v>
      </c>
      <c r="F3016" s="2">
        <v>0.0</v>
      </c>
      <c r="G3016" s="9"/>
    </row>
    <row r="3017">
      <c r="A3017" s="1" t="s">
        <v>4435</v>
      </c>
      <c r="B3017" s="7" t="str">
        <f>IFERROR(__xludf.DUMMYFUNCTION("IF(C3017=4,GOOGLETRANSLATE(A3017, ""en"",""fil""), """")"),"")</f>
        <v/>
      </c>
      <c r="C3017" s="2">
        <v>0.0</v>
      </c>
      <c r="D3017" s="10" t="s">
        <v>2680</v>
      </c>
      <c r="F3017" s="2">
        <v>1.0</v>
      </c>
      <c r="G3017" s="9"/>
    </row>
    <row r="3018">
      <c r="A3018" s="11" t="s">
        <v>4436</v>
      </c>
      <c r="B3018" s="7" t="str">
        <f>IFERROR(__xludf.DUMMYFUNCTION("IF(C3018=4,GOOGLETRANSLATE(A3018, ""en"",""fil""), """")"),"")</f>
        <v/>
      </c>
      <c r="C3018" s="2">
        <v>0.0</v>
      </c>
      <c r="D3018" s="10" t="s">
        <v>2680</v>
      </c>
      <c r="G3018" s="9"/>
    </row>
    <row r="3019">
      <c r="A3019" s="1" t="s">
        <v>4437</v>
      </c>
      <c r="B3019" s="7" t="str">
        <f>IFERROR(__xludf.DUMMYFUNCTION("IF(C3019=4,GOOGLETRANSLATE(A3019, ""en"",""fil""), """")"),"")</f>
        <v/>
      </c>
      <c r="C3019" s="2">
        <v>0.0</v>
      </c>
      <c r="D3019" s="10" t="s">
        <v>2680</v>
      </c>
      <c r="F3019" s="2">
        <v>1.0</v>
      </c>
      <c r="G3019" s="9"/>
    </row>
    <row r="3020">
      <c r="A3020" s="1" t="s">
        <v>4438</v>
      </c>
      <c r="B3020" s="7" t="str">
        <f>IFERROR(__xludf.DUMMYFUNCTION("IF(C3020=4,GOOGLETRANSLATE(A3020, ""en"",""fil""), """")"),"")</f>
        <v/>
      </c>
      <c r="C3020" s="2">
        <v>0.0</v>
      </c>
      <c r="D3020" s="10" t="s">
        <v>2680</v>
      </c>
      <c r="F3020" s="2">
        <v>0.0</v>
      </c>
      <c r="G3020" s="9"/>
    </row>
    <row r="3021">
      <c r="A3021" s="1" t="s">
        <v>4439</v>
      </c>
      <c r="B3021" s="7" t="str">
        <f>IFERROR(__xludf.DUMMYFUNCTION("IF(C3021=4,GOOGLETRANSLATE(A3021, ""en"",""fil""), """")"),"")</f>
        <v/>
      </c>
      <c r="C3021" s="2">
        <v>0.0</v>
      </c>
      <c r="D3021" s="10" t="s">
        <v>2680</v>
      </c>
      <c r="F3021" s="2">
        <v>1.0</v>
      </c>
      <c r="G3021" s="9"/>
    </row>
    <row r="3022">
      <c r="A3022" s="1" t="s">
        <v>4440</v>
      </c>
      <c r="B3022" s="7" t="str">
        <f>IFERROR(__xludf.DUMMYFUNCTION("IF(C3022=4,GOOGLETRANSLATE(A3022, ""en"",""fil""), """")"),"")</f>
        <v/>
      </c>
      <c r="C3022" s="2">
        <v>0.0</v>
      </c>
      <c r="D3022" s="10" t="s">
        <v>2680</v>
      </c>
      <c r="F3022" s="2">
        <v>0.0</v>
      </c>
      <c r="G3022" s="9"/>
    </row>
    <row r="3023">
      <c r="A3023" s="1" t="s">
        <v>4441</v>
      </c>
      <c r="B3023" s="7" t="str">
        <f>IFERROR(__xludf.DUMMYFUNCTION("IF(C3023=4,GOOGLETRANSLATE(A3023, ""en"",""fil""), """")"),"")</f>
        <v/>
      </c>
      <c r="C3023" s="2">
        <v>0.0</v>
      </c>
      <c r="D3023" s="10" t="s">
        <v>2680</v>
      </c>
      <c r="F3023" s="2">
        <v>0.0</v>
      </c>
      <c r="G3023" s="9"/>
    </row>
    <row r="3024">
      <c r="A3024" s="1" t="s">
        <v>4442</v>
      </c>
      <c r="B3024" s="7" t="str">
        <f>IFERROR(__xludf.DUMMYFUNCTION("IF(C3024=4,GOOGLETRANSLATE(A3024, ""en"",""fil""), """")"),"")</f>
        <v/>
      </c>
      <c r="C3024" s="2">
        <v>0.0</v>
      </c>
      <c r="D3024" s="10" t="s">
        <v>2680</v>
      </c>
      <c r="F3024" s="2">
        <v>1.0</v>
      </c>
      <c r="G3024" s="9"/>
    </row>
    <row r="3025">
      <c r="A3025" s="1" t="s">
        <v>4443</v>
      </c>
      <c r="B3025" s="7" t="str">
        <f>IFERROR(__xludf.DUMMYFUNCTION("IF(C3025=4,GOOGLETRANSLATE(A3025, ""en"",""fil""), """")"),"")</f>
        <v/>
      </c>
      <c r="C3025" s="2">
        <v>0.0</v>
      </c>
      <c r="D3025" s="10" t="s">
        <v>2680</v>
      </c>
      <c r="F3025" s="2">
        <v>0.0</v>
      </c>
      <c r="G3025" s="9"/>
    </row>
    <row r="3026">
      <c r="A3026" s="1" t="s">
        <v>4444</v>
      </c>
      <c r="B3026" s="7" t="str">
        <f>IFERROR(__xludf.DUMMYFUNCTION("IF(C3026=4,GOOGLETRANSLATE(A3026, ""en"",""fil""), """")"),"")</f>
        <v/>
      </c>
      <c r="C3026" s="2">
        <v>0.0</v>
      </c>
      <c r="D3026" s="10" t="s">
        <v>2680</v>
      </c>
      <c r="F3026" s="2">
        <v>1.0</v>
      </c>
      <c r="G3026" s="9"/>
    </row>
    <row r="3027">
      <c r="A3027" s="1" t="s">
        <v>4445</v>
      </c>
      <c r="B3027" s="7" t="str">
        <f>IFERROR(__xludf.DUMMYFUNCTION("IF(C3027=4,GOOGLETRANSLATE(A3027, ""en"",""fil""), """")"),"")</f>
        <v/>
      </c>
      <c r="C3027" s="2">
        <v>0.0</v>
      </c>
      <c r="D3027" s="10" t="s">
        <v>2680</v>
      </c>
      <c r="F3027" s="2">
        <v>0.0</v>
      </c>
      <c r="G3027" s="9"/>
    </row>
    <row r="3028">
      <c r="A3028" s="1" t="s">
        <v>4446</v>
      </c>
      <c r="B3028" s="7" t="str">
        <f>IFERROR(__xludf.DUMMYFUNCTION("IF(C3028=4,GOOGLETRANSLATE(A3028, ""en"",""fil""), """")"),"")</f>
        <v/>
      </c>
      <c r="C3028" s="2">
        <v>0.0</v>
      </c>
      <c r="D3028" s="10" t="s">
        <v>2680</v>
      </c>
      <c r="F3028" s="2">
        <v>0.0</v>
      </c>
      <c r="G3028" s="9"/>
    </row>
    <row r="3029">
      <c r="A3029" s="1" t="s">
        <v>4447</v>
      </c>
      <c r="B3029" s="7" t="str">
        <f>IFERROR(__xludf.DUMMYFUNCTION("IF(C3029=4,GOOGLETRANSLATE(A3029, ""en"",""fil""), """")"),"")</f>
        <v/>
      </c>
      <c r="C3029" s="2">
        <v>0.0</v>
      </c>
      <c r="D3029" s="10" t="s">
        <v>2680</v>
      </c>
      <c r="F3029" s="2">
        <v>0.0</v>
      </c>
      <c r="G3029" s="9"/>
    </row>
    <row r="3030">
      <c r="A3030" s="1" t="s">
        <v>4448</v>
      </c>
      <c r="B3030" s="7" t="str">
        <f>IFERROR(__xludf.DUMMYFUNCTION("IF(C3030=4,GOOGLETRANSLATE(A3030, ""en"",""fil""), """")"),"")</f>
        <v/>
      </c>
      <c r="C3030" s="2">
        <v>0.0</v>
      </c>
      <c r="D3030" s="10" t="s">
        <v>2680</v>
      </c>
      <c r="F3030" s="2">
        <v>1.0</v>
      </c>
      <c r="G3030" s="9"/>
    </row>
    <row r="3031">
      <c r="A3031" s="1" t="s">
        <v>4449</v>
      </c>
      <c r="B3031" s="7" t="str">
        <f>IFERROR(__xludf.DUMMYFUNCTION("IF(C3031=4,GOOGLETRANSLATE(A3031, ""en"",""fil""), """")"),"")</f>
        <v/>
      </c>
      <c r="C3031" s="2">
        <v>0.0</v>
      </c>
      <c r="D3031" s="10" t="s">
        <v>2680</v>
      </c>
      <c r="F3031" s="2">
        <v>1.0</v>
      </c>
      <c r="G3031" s="9"/>
    </row>
    <row r="3032">
      <c r="A3032" s="1" t="s">
        <v>4450</v>
      </c>
      <c r="B3032" s="7" t="str">
        <f>IFERROR(__xludf.DUMMYFUNCTION("IF(C3032=4,GOOGLETRANSLATE(A3032, ""en"",""fil""), """")"),"")</f>
        <v/>
      </c>
      <c r="C3032" s="2">
        <v>0.0</v>
      </c>
      <c r="D3032" s="10" t="s">
        <v>2680</v>
      </c>
      <c r="F3032" s="2">
        <v>0.0</v>
      </c>
      <c r="G3032" s="9"/>
    </row>
    <row r="3033">
      <c r="A3033" s="1" t="s">
        <v>4451</v>
      </c>
      <c r="B3033" s="7" t="str">
        <f>IFERROR(__xludf.DUMMYFUNCTION("IF(C3033=4,GOOGLETRANSLATE(A3033, ""en"",""fil""), """")"),"")</f>
        <v/>
      </c>
      <c r="C3033" s="2">
        <v>0.0</v>
      </c>
      <c r="D3033" s="10" t="s">
        <v>2680</v>
      </c>
      <c r="F3033" s="2">
        <v>1.0</v>
      </c>
      <c r="G3033" s="9"/>
    </row>
    <row r="3034">
      <c r="A3034" s="1" t="s">
        <v>4452</v>
      </c>
      <c r="B3034" s="7" t="str">
        <f>IFERROR(__xludf.DUMMYFUNCTION("IF(C3034=4,GOOGLETRANSLATE(A3034, ""en"",""fil""), """")"),"")</f>
        <v/>
      </c>
      <c r="C3034" s="2">
        <v>0.0</v>
      </c>
      <c r="D3034" s="10" t="s">
        <v>2680</v>
      </c>
      <c r="G3034" s="9"/>
    </row>
    <row r="3035">
      <c r="A3035" s="1" t="s">
        <v>4453</v>
      </c>
      <c r="B3035" s="7" t="str">
        <f>IFERROR(__xludf.DUMMYFUNCTION("IF(C3035=4,GOOGLETRANSLATE(A3035, ""en"",""fil""), """")"),"")</f>
        <v/>
      </c>
      <c r="C3035" s="2">
        <v>0.0</v>
      </c>
      <c r="D3035" s="10" t="s">
        <v>2680</v>
      </c>
      <c r="F3035" s="2">
        <v>0.0</v>
      </c>
      <c r="G3035" s="9"/>
    </row>
    <row r="3036">
      <c r="A3036" s="1" t="s">
        <v>4454</v>
      </c>
      <c r="B3036" s="7" t="str">
        <f>IFERROR(__xludf.DUMMYFUNCTION("IF(C3036=4,GOOGLETRANSLATE(A3036, ""en"",""fil""), """")"),"")</f>
        <v/>
      </c>
      <c r="C3036" s="2">
        <v>0.0</v>
      </c>
      <c r="D3036" s="10" t="s">
        <v>2680</v>
      </c>
      <c r="F3036" s="2">
        <v>0.0</v>
      </c>
      <c r="G3036" s="9"/>
    </row>
    <row r="3037">
      <c r="A3037" s="1" t="s">
        <v>4455</v>
      </c>
      <c r="B3037" s="7" t="str">
        <f>IFERROR(__xludf.DUMMYFUNCTION("IF(C3037=4,GOOGLETRANSLATE(A3037, ""en"",""fil""), """")"),"")</f>
        <v/>
      </c>
      <c r="C3037" s="2">
        <v>0.0</v>
      </c>
      <c r="D3037" s="10" t="s">
        <v>2680</v>
      </c>
      <c r="F3037" s="2">
        <v>1.0</v>
      </c>
      <c r="G3037" s="9"/>
    </row>
    <row r="3038">
      <c r="A3038" s="1" t="s">
        <v>4456</v>
      </c>
      <c r="B3038" s="7" t="str">
        <f>IFERROR(__xludf.DUMMYFUNCTION("IF(C3038=4,GOOGLETRANSLATE(A3038, ""en"",""fil""), """")"),"")</f>
        <v/>
      </c>
      <c r="C3038" s="2">
        <v>0.0</v>
      </c>
      <c r="D3038" s="10" t="s">
        <v>2680</v>
      </c>
      <c r="F3038" s="2">
        <v>0.0</v>
      </c>
      <c r="G3038" s="9"/>
    </row>
    <row r="3039">
      <c r="A3039" s="1" t="s">
        <v>4457</v>
      </c>
      <c r="B3039" s="7" t="str">
        <f>IFERROR(__xludf.DUMMYFUNCTION("IF(C3039=4,GOOGLETRANSLATE(A3039, ""en"",""fil""), """")"),"")</f>
        <v/>
      </c>
      <c r="C3039" s="2">
        <v>0.0</v>
      </c>
      <c r="D3039" s="10" t="s">
        <v>2680</v>
      </c>
      <c r="F3039" s="2">
        <v>0.0</v>
      </c>
      <c r="G3039" s="9"/>
    </row>
    <row r="3040">
      <c r="A3040" s="1" t="s">
        <v>4458</v>
      </c>
      <c r="B3040" s="7" t="str">
        <f>IFERROR(__xludf.DUMMYFUNCTION("IF(C3040=4,GOOGLETRANSLATE(A3040, ""en"",""fil""), """")"),"")</f>
        <v/>
      </c>
      <c r="C3040" s="2">
        <v>0.0</v>
      </c>
      <c r="D3040" s="10" t="s">
        <v>2680</v>
      </c>
      <c r="F3040" s="2">
        <v>0.0</v>
      </c>
      <c r="G3040" s="9"/>
    </row>
    <row r="3041">
      <c r="A3041" s="1" t="s">
        <v>4459</v>
      </c>
      <c r="B3041" s="7" t="str">
        <f>IFERROR(__xludf.DUMMYFUNCTION("IF(C3041=4,GOOGLETRANSLATE(A3041, ""en"",""fil""), """")"),"")</f>
        <v/>
      </c>
      <c r="C3041" s="2">
        <v>0.0</v>
      </c>
      <c r="D3041" s="10" t="s">
        <v>2680</v>
      </c>
      <c r="F3041" s="2">
        <v>0.0</v>
      </c>
      <c r="G3041" s="9"/>
    </row>
    <row r="3042">
      <c r="A3042" s="1" t="s">
        <v>4460</v>
      </c>
      <c r="B3042" s="7" t="str">
        <f>IFERROR(__xludf.DUMMYFUNCTION("IF(C3042=4,GOOGLETRANSLATE(A3042, ""en"",""fil""), """")"),"")</f>
        <v/>
      </c>
      <c r="C3042" s="2">
        <v>0.0</v>
      </c>
      <c r="D3042" s="10" t="s">
        <v>2680</v>
      </c>
      <c r="F3042" s="2">
        <v>0.0</v>
      </c>
      <c r="G3042" s="9"/>
    </row>
    <row r="3043">
      <c r="A3043" s="1" t="s">
        <v>4461</v>
      </c>
      <c r="B3043" s="7" t="str">
        <f>IFERROR(__xludf.DUMMYFUNCTION("IF(C3043=4,GOOGLETRANSLATE(A3043, ""en"",""fil""), """")"),"")</f>
        <v/>
      </c>
      <c r="C3043" s="2">
        <v>0.0</v>
      </c>
      <c r="D3043" s="10" t="s">
        <v>2680</v>
      </c>
      <c r="F3043" s="2">
        <v>1.0</v>
      </c>
      <c r="G3043" s="9"/>
    </row>
    <row r="3044">
      <c r="A3044" s="1" t="s">
        <v>4462</v>
      </c>
      <c r="B3044" s="7" t="str">
        <f>IFERROR(__xludf.DUMMYFUNCTION("IF(C3044=4,GOOGLETRANSLATE(A3044, ""en"",""fil""), """")"),"")</f>
        <v/>
      </c>
      <c r="C3044" s="2">
        <v>0.0</v>
      </c>
      <c r="D3044" s="10" t="s">
        <v>2680</v>
      </c>
      <c r="F3044" s="2">
        <v>0.0</v>
      </c>
      <c r="G3044" s="9"/>
    </row>
    <row r="3045">
      <c r="A3045" s="1" t="s">
        <v>4463</v>
      </c>
      <c r="B3045" s="7" t="str">
        <f>IFERROR(__xludf.DUMMYFUNCTION("IF(C3045=4,GOOGLETRANSLATE(A3045, ""en"",""fil""), """")"),"")</f>
        <v/>
      </c>
      <c r="C3045" s="2">
        <v>0.0</v>
      </c>
      <c r="D3045" s="10" t="s">
        <v>2680</v>
      </c>
      <c r="F3045" s="2">
        <v>0.0</v>
      </c>
      <c r="G3045" s="9"/>
    </row>
    <row r="3046">
      <c r="A3046" s="1" t="s">
        <v>4464</v>
      </c>
      <c r="B3046" s="7" t="str">
        <f>IFERROR(__xludf.DUMMYFUNCTION("IF(C3046=4,GOOGLETRANSLATE(A3046, ""en"",""fil""), """")"),"")</f>
        <v/>
      </c>
      <c r="C3046" s="2">
        <v>0.0</v>
      </c>
      <c r="D3046" s="10" t="s">
        <v>2680</v>
      </c>
      <c r="F3046" s="2">
        <v>0.0</v>
      </c>
      <c r="G3046" s="9"/>
    </row>
    <row r="3047">
      <c r="A3047" s="1" t="s">
        <v>4465</v>
      </c>
      <c r="B3047" s="7" t="str">
        <f>IFERROR(__xludf.DUMMYFUNCTION("IF(C3047=4,GOOGLETRANSLATE(A3047, ""en"",""fil""), """")"),"")</f>
        <v/>
      </c>
      <c r="C3047" s="2">
        <v>0.0</v>
      </c>
      <c r="D3047" s="10" t="s">
        <v>2680</v>
      </c>
      <c r="F3047" s="2">
        <v>1.0</v>
      </c>
      <c r="G3047" s="9"/>
    </row>
    <row r="3048">
      <c r="A3048" s="1" t="s">
        <v>4466</v>
      </c>
      <c r="B3048" s="7" t="str">
        <f>IFERROR(__xludf.DUMMYFUNCTION("IF(C3048=4,GOOGLETRANSLATE(A3048, ""en"",""fil""), """")"),"")</f>
        <v/>
      </c>
      <c r="C3048" s="2">
        <v>0.0</v>
      </c>
      <c r="D3048" s="10" t="s">
        <v>2680</v>
      </c>
      <c r="G3048" s="9"/>
    </row>
    <row r="3049">
      <c r="A3049" s="1" t="s">
        <v>4467</v>
      </c>
      <c r="B3049" s="7" t="str">
        <f>IFERROR(__xludf.DUMMYFUNCTION("IF(C3049=4,GOOGLETRANSLATE(A3049, ""en"",""fil""), """")"),"")</f>
        <v/>
      </c>
      <c r="C3049" s="2">
        <v>0.0</v>
      </c>
      <c r="D3049" s="10" t="s">
        <v>2680</v>
      </c>
      <c r="G3049" s="9"/>
    </row>
    <row r="3050">
      <c r="A3050" s="1" t="s">
        <v>4468</v>
      </c>
      <c r="B3050" s="7" t="str">
        <f>IFERROR(__xludf.DUMMYFUNCTION("IF(C3050=4,GOOGLETRANSLATE(A3050, ""en"",""fil""), """")"),"")</f>
        <v/>
      </c>
      <c r="C3050" s="2">
        <v>0.0</v>
      </c>
      <c r="D3050" s="10" t="s">
        <v>2680</v>
      </c>
      <c r="G3050" s="9"/>
    </row>
    <row r="3051">
      <c r="A3051" s="1" t="s">
        <v>4469</v>
      </c>
      <c r="B3051" s="7" t="str">
        <f>IFERROR(__xludf.DUMMYFUNCTION("IF(C3051=4,GOOGLETRANSLATE(A3051, ""en"",""fil""), """")"),"")</f>
        <v/>
      </c>
      <c r="C3051" s="2">
        <v>0.0</v>
      </c>
      <c r="D3051" s="10" t="s">
        <v>2680</v>
      </c>
      <c r="G3051" s="9"/>
    </row>
    <row r="3052">
      <c r="A3052" s="1" t="s">
        <v>4470</v>
      </c>
      <c r="B3052" s="7" t="str">
        <f>IFERROR(__xludf.DUMMYFUNCTION("IF(C3052=4,GOOGLETRANSLATE(A3052, ""en"",""fil""), """")"),"")</f>
        <v/>
      </c>
      <c r="C3052" s="2">
        <v>0.0</v>
      </c>
      <c r="D3052" s="10" t="s">
        <v>2680</v>
      </c>
      <c r="F3052" s="2">
        <v>0.0</v>
      </c>
      <c r="G3052" s="9"/>
    </row>
    <row r="3053">
      <c r="A3053" s="1" t="s">
        <v>4471</v>
      </c>
      <c r="B3053" s="7" t="str">
        <f>IFERROR(__xludf.DUMMYFUNCTION("IF(C3053=4,GOOGLETRANSLATE(A3053, ""en"",""fil""), """")"),"")</f>
        <v/>
      </c>
      <c r="C3053" s="2">
        <v>0.0</v>
      </c>
      <c r="D3053" s="10" t="s">
        <v>2680</v>
      </c>
      <c r="F3053" s="2">
        <v>1.0</v>
      </c>
      <c r="G3053" s="9"/>
    </row>
    <row r="3054">
      <c r="A3054" s="1" t="s">
        <v>4472</v>
      </c>
      <c r="B3054" s="7" t="str">
        <f>IFERROR(__xludf.DUMMYFUNCTION("IF(C3054=4,GOOGLETRANSLATE(A3054, ""en"",""fil""), """")"),"")</f>
        <v/>
      </c>
      <c r="C3054" s="2">
        <v>0.0</v>
      </c>
      <c r="D3054" s="10" t="s">
        <v>2680</v>
      </c>
      <c r="G3054" s="9"/>
    </row>
    <row r="3055">
      <c r="A3055" s="1" t="s">
        <v>4473</v>
      </c>
      <c r="B3055" s="7" t="str">
        <f>IFERROR(__xludf.DUMMYFUNCTION("IF(C3055=4,GOOGLETRANSLATE(A3055, ""en"",""fil""), """")"),"")</f>
        <v/>
      </c>
      <c r="C3055" s="2">
        <v>0.0</v>
      </c>
      <c r="D3055" s="10" t="s">
        <v>2680</v>
      </c>
      <c r="F3055" s="2">
        <v>1.0</v>
      </c>
      <c r="G3055" s="9"/>
    </row>
    <row r="3056">
      <c r="A3056" s="1" t="s">
        <v>4474</v>
      </c>
      <c r="B3056" s="7" t="str">
        <f>IFERROR(__xludf.DUMMYFUNCTION("IF(C3056=4,GOOGLETRANSLATE(A3056, ""en"",""fil""), """")"),"")</f>
        <v/>
      </c>
      <c r="C3056" s="2">
        <v>0.0</v>
      </c>
      <c r="D3056" s="10" t="s">
        <v>2680</v>
      </c>
      <c r="F3056" s="2">
        <v>0.0</v>
      </c>
      <c r="G3056" s="9"/>
    </row>
    <row r="3057">
      <c r="A3057" s="1" t="s">
        <v>4475</v>
      </c>
      <c r="B3057" s="7" t="str">
        <f>IFERROR(__xludf.DUMMYFUNCTION("IF(C3057=4,GOOGLETRANSLATE(A3057, ""en"",""fil""), """")"),"")</f>
        <v/>
      </c>
      <c r="C3057" s="2">
        <v>0.0</v>
      </c>
      <c r="D3057" s="10" t="s">
        <v>2680</v>
      </c>
      <c r="F3057" s="2">
        <v>0.0</v>
      </c>
      <c r="G3057" s="9"/>
    </row>
    <row r="3058">
      <c r="A3058" s="1" t="s">
        <v>4476</v>
      </c>
      <c r="B3058" s="7" t="str">
        <f>IFERROR(__xludf.DUMMYFUNCTION("IF(C3058=4,GOOGLETRANSLATE(A3058, ""en"",""fil""), """")"),"")</f>
        <v/>
      </c>
      <c r="C3058" s="2">
        <v>0.0</v>
      </c>
      <c r="D3058" s="10" t="s">
        <v>2680</v>
      </c>
      <c r="F3058" s="2">
        <v>0.0</v>
      </c>
      <c r="G3058" s="9"/>
    </row>
    <row r="3059">
      <c r="A3059" s="1" t="s">
        <v>4477</v>
      </c>
      <c r="B3059" s="7" t="str">
        <f>IFERROR(__xludf.DUMMYFUNCTION("IF(C3059=4,GOOGLETRANSLATE(A3059, ""en"",""fil""), """")"),"")</f>
        <v/>
      </c>
      <c r="C3059" s="2">
        <v>0.0</v>
      </c>
      <c r="D3059" s="10" t="s">
        <v>2680</v>
      </c>
      <c r="F3059" s="2">
        <v>0.0</v>
      </c>
      <c r="G3059" s="9"/>
    </row>
    <row r="3060">
      <c r="A3060" s="1" t="s">
        <v>4478</v>
      </c>
      <c r="B3060" s="7" t="str">
        <f>IFERROR(__xludf.DUMMYFUNCTION("IF(C3060=4,GOOGLETRANSLATE(A3060, ""en"",""fil""), """")"),"")</f>
        <v/>
      </c>
      <c r="C3060" s="2">
        <v>0.0</v>
      </c>
      <c r="D3060" s="10" t="s">
        <v>2680</v>
      </c>
      <c r="F3060" s="2">
        <v>1.0</v>
      </c>
      <c r="G3060" s="9"/>
    </row>
    <row r="3061">
      <c r="A3061" s="1" t="s">
        <v>4479</v>
      </c>
      <c r="B3061" s="7" t="str">
        <f>IFERROR(__xludf.DUMMYFUNCTION("IF(C3061=4,GOOGLETRANSLATE(A3061, ""en"",""fil""), """")"),"")</f>
        <v/>
      </c>
      <c r="C3061" s="2">
        <v>0.0</v>
      </c>
      <c r="D3061" s="10" t="s">
        <v>2680</v>
      </c>
      <c r="F3061" s="2">
        <v>1.0</v>
      </c>
      <c r="G3061" s="9"/>
    </row>
    <row r="3062">
      <c r="A3062" s="1" t="s">
        <v>4480</v>
      </c>
      <c r="B3062" s="7" t="str">
        <f>IFERROR(__xludf.DUMMYFUNCTION("IF(C3062=4,GOOGLETRANSLATE(A3062, ""en"",""fil""), """")"),"")</f>
        <v/>
      </c>
      <c r="C3062" s="2">
        <v>0.0</v>
      </c>
      <c r="D3062" s="10" t="s">
        <v>2680</v>
      </c>
      <c r="F3062" s="2">
        <v>0.0</v>
      </c>
      <c r="G3062" s="9"/>
    </row>
    <row r="3063">
      <c r="A3063" s="1" t="s">
        <v>4481</v>
      </c>
      <c r="B3063" s="7" t="str">
        <f>IFERROR(__xludf.DUMMYFUNCTION("IF(C3063=4,GOOGLETRANSLATE(A3063, ""en"",""fil""), """")"),"")</f>
        <v/>
      </c>
      <c r="C3063" s="2">
        <v>0.0</v>
      </c>
      <c r="D3063" s="10" t="s">
        <v>2680</v>
      </c>
      <c r="F3063" s="2">
        <v>0.0</v>
      </c>
      <c r="G3063" s="9"/>
    </row>
    <row r="3064">
      <c r="A3064" s="1" t="s">
        <v>4482</v>
      </c>
      <c r="B3064" s="7" t="str">
        <f>IFERROR(__xludf.DUMMYFUNCTION("IF(C3064=4,GOOGLETRANSLATE(A3064, ""en"",""fil""), """")"),"")</f>
        <v/>
      </c>
      <c r="C3064" s="2">
        <v>0.0</v>
      </c>
      <c r="D3064" s="10" t="s">
        <v>2680</v>
      </c>
      <c r="G3064" s="9"/>
    </row>
    <row r="3065">
      <c r="A3065" s="1" t="s">
        <v>4483</v>
      </c>
      <c r="B3065" s="7" t="str">
        <f>IFERROR(__xludf.DUMMYFUNCTION("IF(C3065=4,GOOGLETRANSLATE(A3065, ""en"",""fil""), """")"),"")</f>
        <v/>
      </c>
      <c r="C3065" s="2">
        <v>0.0</v>
      </c>
      <c r="D3065" s="10" t="s">
        <v>2680</v>
      </c>
      <c r="F3065" s="2">
        <v>0.0</v>
      </c>
      <c r="G3065" s="9"/>
    </row>
    <row r="3066">
      <c r="A3066" s="1" t="s">
        <v>4484</v>
      </c>
      <c r="B3066" s="7" t="str">
        <f>IFERROR(__xludf.DUMMYFUNCTION("IF(C3066=4,GOOGLETRANSLATE(A3066, ""en"",""fil""), """")"),"")</f>
        <v/>
      </c>
      <c r="C3066" s="2">
        <v>0.0</v>
      </c>
      <c r="D3066" s="10" t="s">
        <v>2680</v>
      </c>
      <c r="F3066" s="2">
        <v>0.0</v>
      </c>
      <c r="G3066" s="9"/>
    </row>
    <row r="3067">
      <c r="A3067" s="1" t="s">
        <v>4485</v>
      </c>
      <c r="B3067" s="7" t="str">
        <f>IFERROR(__xludf.DUMMYFUNCTION("IF(C3067=4,GOOGLETRANSLATE(A3067, ""en"",""fil""), """")"),"")</f>
        <v/>
      </c>
      <c r="C3067" s="2">
        <v>0.0</v>
      </c>
      <c r="D3067" s="10" t="s">
        <v>2680</v>
      </c>
      <c r="F3067" s="2">
        <v>0.0</v>
      </c>
      <c r="G3067" s="9"/>
    </row>
    <row r="3068">
      <c r="A3068" s="1" t="s">
        <v>4486</v>
      </c>
      <c r="B3068" s="7" t="str">
        <f>IFERROR(__xludf.DUMMYFUNCTION("IF(C3068=4,GOOGLETRANSLATE(A3068, ""en"",""fil""), """")"),"")</f>
        <v/>
      </c>
      <c r="C3068" s="2">
        <v>0.0</v>
      </c>
      <c r="D3068" s="10" t="s">
        <v>2680</v>
      </c>
      <c r="F3068" s="2">
        <v>0.0</v>
      </c>
      <c r="G3068" s="9"/>
    </row>
    <row r="3069">
      <c r="A3069" s="1" t="s">
        <v>4487</v>
      </c>
      <c r="B3069" s="7" t="str">
        <f>IFERROR(__xludf.DUMMYFUNCTION("IF(C3069=4,GOOGLETRANSLATE(A3069, ""en"",""fil""), """")"),"")</f>
        <v/>
      </c>
      <c r="C3069" s="2">
        <v>0.0</v>
      </c>
      <c r="D3069" s="10" t="s">
        <v>2680</v>
      </c>
      <c r="F3069" s="2">
        <v>1.0</v>
      </c>
      <c r="G3069" s="9"/>
    </row>
    <row r="3070">
      <c r="A3070" s="1" t="s">
        <v>4488</v>
      </c>
      <c r="B3070" s="7" t="str">
        <f>IFERROR(__xludf.DUMMYFUNCTION("IF(C3070=4,GOOGLETRANSLATE(A3070, ""en"",""fil""), """")"),"")</f>
        <v/>
      </c>
      <c r="C3070" s="2">
        <v>0.0</v>
      </c>
      <c r="D3070" s="10" t="s">
        <v>2680</v>
      </c>
      <c r="F3070" s="2">
        <v>1.0</v>
      </c>
      <c r="G3070" s="9"/>
    </row>
    <row r="3071">
      <c r="A3071" s="1" t="s">
        <v>4489</v>
      </c>
      <c r="B3071" s="7" t="str">
        <f>IFERROR(__xludf.DUMMYFUNCTION("IF(C3071=4,GOOGLETRANSLATE(A3071, ""en"",""fil""), """")"),"")</f>
        <v/>
      </c>
      <c r="C3071" s="2">
        <v>0.0</v>
      </c>
      <c r="D3071" s="10" t="s">
        <v>2680</v>
      </c>
      <c r="G3071" s="9"/>
    </row>
    <row r="3072">
      <c r="A3072" s="1" t="s">
        <v>4490</v>
      </c>
      <c r="B3072" s="7" t="str">
        <f>IFERROR(__xludf.DUMMYFUNCTION("IF(C3072=4,GOOGLETRANSLATE(A3072, ""en"",""fil""), """")"),"")</f>
        <v/>
      </c>
      <c r="C3072" s="2">
        <v>0.0</v>
      </c>
      <c r="D3072" s="10" t="s">
        <v>2680</v>
      </c>
      <c r="F3072" s="2">
        <v>1.0</v>
      </c>
      <c r="G3072" s="9"/>
    </row>
    <row r="3073">
      <c r="A3073" s="1" t="s">
        <v>4491</v>
      </c>
      <c r="B3073" s="7" t="str">
        <f>IFERROR(__xludf.DUMMYFUNCTION("IF(C3073=4,GOOGLETRANSLATE(A3073, ""en"",""fil""), """")"),"")</f>
        <v/>
      </c>
      <c r="C3073" s="2">
        <v>0.0</v>
      </c>
      <c r="D3073" s="10" t="s">
        <v>2680</v>
      </c>
      <c r="F3073" s="2">
        <v>0.0</v>
      </c>
      <c r="G3073" s="9"/>
    </row>
    <row r="3074">
      <c r="A3074" s="1" t="s">
        <v>4492</v>
      </c>
      <c r="B3074" s="7" t="str">
        <f>IFERROR(__xludf.DUMMYFUNCTION("IF(C3074=4,GOOGLETRANSLATE(A3074, ""en"",""fil""), """")"),"")</f>
        <v/>
      </c>
      <c r="C3074" s="2">
        <v>0.0</v>
      </c>
      <c r="D3074" s="10" t="s">
        <v>2680</v>
      </c>
      <c r="F3074" s="2">
        <v>0.0</v>
      </c>
      <c r="G3074" s="9"/>
    </row>
    <row r="3075">
      <c r="A3075" s="1" t="s">
        <v>4493</v>
      </c>
      <c r="B3075" s="7" t="str">
        <f>IFERROR(__xludf.DUMMYFUNCTION("IF(C3075=4,GOOGLETRANSLATE(A3075, ""en"",""fil""), """")"),"")</f>
        <v/>
      </c>
      <c r="C3075" s="2">
        <v>0.0</v>
      </c>
      <c r="D3075" s="10" t="s">
        <v>2680</v>
      </c>
      <c r="F3075" s="2">
        <v>0.0</v>
      </c>
      <c r="G3075" s="9"/>
    </row>
    <row r="3076">
      <c r="A3076" s="1" t="s">
        <v>4494</v>
      </c>
      <c r="B3076" s="7" t="str">
        <f>IFERROR(__xludf.DUMMYFUNCTION("IF(C3076=4,GOOGLETRANSLATE(A3076, ""en"",""fil""), """")"),"")</f>
        <v/>
      </c>
      <c r="C3076" s="2">
        <v>0.0</v>
      </c>
      <c r="D3076" s="10" t="s">
        <v>2680</v>
      </c>
      <c r="F3076" s="2">
        <v>0.0</v>
      </c>
      <c r="G3076" s="9"/>
    </row>
    <row r="3077">
      <c r="A3077" s="1" t="s">
        <v>4495</v>
      </c>
      <c r="B3077" s="7" t="str">
        <f>IFERROR(__xludf.DUMMYFUNCTION("IF(C3077=4,GOOGLETRANSLATE(A3077, ""en"",""fil""), """")"),"")</f>
        <v/>
      </c>
      <c r="C3077" s="2">
        <v>0.0</v>
      </c>
      <c r="D3077" s="10" t="s">
        <v>2680</v>
      </c>
      <c r="F3077" s="2">
        <v>1.0</v>
      </c>
      <c r="G3077" s="9"/>
    </row>
    <row r="3078">
      <c r="A3078" s="1" t="s">
        <v>4496</v>
      </c>
      <c r="B3078" s="7" t="str">
        <f>IFERROR(__xludf.DUMMYFUNCTION("IF(C3078=4,GOOGLETRANSLATE(A3078, ""en"",""fil""), """")"),"")</f>
        <v/>
      </c>
      <c r="C3078" s="2">
        <v>0.0</v>
      </c>
      <c r="D3078" s="10" t="s">
        <v>2680</v>
      </c>
      <c r="F3078" s="2">
        <v>0.0</v>
      </c>
      <c r="G3078" s="9"/>
    </row>
    <row r="3079">
      <c r="A3079" s="1" t="s">
        <v>4497</v>
      </c>
      <c r="B3079" s="7" t="str">
        <f>IFERROR(__xludf.DUMMYFUNCTION("IF(C3079=4,GOOGLETRANSLATE(A3079, ""en"",""fil""), """")"),"")</f>
        <v/>
      </c>
      <c r="C3079" s="2">
        <v>0.0</v>
      </c>
      <c r="D3079" s="10" t="s">
        <v>2680</v>
      </c>
      <c r="F3079" s="2">
        <v>0.0</v>
      </c>
      <c r="G3079" s="9"/>
    </row>
    <row r="3080">
      <c r="A3080" s="1" t="s">
        <v>4498</v>
      </c>
      <c r="B3080" s="7" t="str">
        <f>IFERROR(__xludf.DUMMYFUNCTION("IF(C3080=4,GOOGLETRANSLATE(A3080, ""en"",""fil""), """")"),"")</f>
        <v/>
      </c>
      <c r="C3080" s="2">
        <v>0.0</v>
      </c>
      <c r="D3080" s="10" t="s">
        <v>2680</v>
      </c>
      <c r="G3080" s="9"/>
    </row>
    <row r="3081">
      <c r="A3081" s="1" t="s">
        <v>4499</v>
      </c>
      <c r="B3081" s="7" t="str">
        <f>IFERROR(__xludf.DUMMYFUNCTION("IF(C3081=4,GOOGLETRANSLATE(A3081, ""en"",""fil""), """")"),"")</f>
        <v/>
      </c>
      <c r="C3081" s="2">
        <v>0.0</v>
      </c>
      <c r="D3081" s="10" t="s">
        <v>2680</v>
      </c>
      <c r="F3081" s="2">
        <v>0.0</v>
      </c>
      <c r="G3081" s="9"/>
    </row>
    <row r="3082">
      <c r="A3082" s="1" t="s">
        <v>4500</v>
      </c>
      <c r="B3082" s="7" t="str">
        <f>IFERROR(__xludf.DUMMYFUNCTION("IF(C3082=4,GOOGLETRANSLATE(A3082, ""en"",""fil""), """")"),"")</f>
        <v/>
      </c>
      <c r="C3082" s="2">
        <v>0.0</v>
      </c>
      <c r="D3082" s="10" t="s">
        <v>2680</v>
      </c>
      <c r="F3082" s="2">
        <v>1.0</v>
      </c>
      <c r="G3082" s="9"/>
    </row>
    <row r="3083">
      <c r="A3083" s="1" t="s">
        <v>4501</v>
      </c>
      <c r="B3083" s="7" t="str">
        <f>IFERROR(__xludf.DUMMYFUNCTION("IF(C3083=4,GOOGLETRANSLATE(A3083, ""en"",""fil""), """")"),"")</f>
        <v/>
      </c>
      <c r="C3083" s="2">
        <v>0.0</v>
      </c>
      <c r="D3083" s="10" t="s">
        <v>2680</v>
      </c>
      <c r="F3083" s="2">
        <v>0.0</v>
      </c>
      <c r="G3083" s="9"/>
    </row>
    <row r="3084">
      <c r="A3084" s="1" t="s">
        <v>4502</v>
      </c>
      <c r="B3084" s="7" t="str">
        <f>IFERROR(__xludf.DUMMYFUNCTION("IF(C3084=4,GOOGLETRANSLATE(A3084, ""en"",""fil""), """")"),"")</f>
        <v/>
      </c>
      <c r="C3084" s="2">
        <v>0.0</v>
      </c>
      <c r="D3084" s="10" t="s">
        <v>2680</v>
      </c>
      <c r="F3084" s="2">
        <v>0.0</v>
      </c>
      <c r="G3084" s="9"/>
    </row>
    <row r="3085">
      <c r="A3085" s="1" t="s">
        <v>4150</v>
      </c>
      <c r="B3085" s="7" t="str">
        <f>IFERROR(__xludf.DUMMYFUNCTION("IF(C3085=4,GOOGLETRANSLATE(A3085, ""en"",""fil""), """")"),"")</f>
        <v/>
      </c>
      <c r="C3085" s="2">
        <v>0.0</v>
      </c>
      <c r="D3085" s="10" t="s">
        <v>2680</v>
      </c>
      <c r="F3085" s="2">
        <v>0.0</v>
      </c>
      <c r="G3085" s="9"/>
    </row>
    <row r="3086">
      <c r="A3086" s="1" t="s">
        <v>4503</v>
      </c>
      <c r="B3086" s="7" t="str">
        <f>IFERROR(__xludf.DUMMYFUNCTION("IF(C3086=4,GOOGLETRANSLATE(A3086, ""en"",""fil""), """")"),"")</f>
        <v/>
      </c>
      <c r="C3086" s="2">
        <v>0.0</v>
      </c>
      <c r="D3086" s="10" t="s">
        <v>2680</v>
      </c>
      <c r="F3086" s="2">
        <v>0.0</v>
      </c>
      <c r="G3086" s="9"/>
    </row>
    <row r="3087">
      <c r="A3087" s="1" t="s">
        <v>4504</v>
      </c>
      <c r="B3087" s="7" t="str">
        <f>IFERROR(__xludf.DUMMYFUNCTION("IF(C3087=4,GOOGLETRANSLATE(A3087, ""en"",""fil""), """")"),"")</f>
        <v/>
      </c>
      <c r="C3087" s="2">
        <v>0.0</v>
      </c>
      <c r="D3087" s="10" t="s">
        <v>2680</v>
      </c>
      <c r="F3087" s="2">
        <v>1.0</v>
      </c>
      <c r="G3087" s="9"/>
    </row>
    <row r="3088">
      <c r="A3088" s="1" t="s">
        <v>4505</v>
      </c>
      <c r="B3088" s="7" t="str">
        <f>IFERROR(__xludf.DUMMYFUNCTION("IF(C3088=4,GOOGLETRANSLATE(A3088, ""en"",""fil""), """")"),"")</f>
        <v/>
      </c>
      <c r="C3088" s="2">
        <v>0.0</v>
      </c>
      <c r="D3088" s="10" t="s">
        <v>2680</v>
      </c>
      <c r="F3088" s="2">
        <v>1.0</v>
      </c>
      <c r="G3088" s="9"/>
    </row>
    <row r="3089">
      <c r="A3089" s="1" t="s">
        <v>4506</v>
      </c>
      <c r="B3089" s="7" t="str">
        <f>IFERROR(__xludf.DUMMYFUNCTION("IF(C3089=4,GOOGLETRANSLATE(A3089, ""en"",""fil""), """")"),"")</f>
        <v/>
      </c>
      <c r="C3089" s="2">
        <v>0.0</v>
      </c>
      <c r="D3089" s="10" t="s">
        <v>2680</v>
      </c>
      <c r="F3089" s="2">
        <v>0.0</v>
      </c>
      <c r="G3089" s="9"/>
    </row>
    <row r="3090">
      <c r="A3090" s="1" t="s">
        <v>4507</v>
      </c>
      <c r="B3090" s="7" t="str">
        <f>IFERROR(__xludf.DUMMYFUNCTION("IF(C3090=4,GOOGLETRANSLATE(A3090, ""en"",""fil""), """")"),"")</f>
        <v/>
      </c>
      <c r="C3090" s="2">
        <v>0.0</v>
      </c>
      <c r="D3090" s="10" t="s">
        <v>2680</v>
      </c>
      <c r="F3090" s="2">
        <v>1.0</v>
      </c>
      <c r="G3090" s="9"/>
    </row>
    <row r="3091">
      <c r="A3091" s="1" t="s">
        <v>4508</v>
      </c>
      <c r="B3091" s="7" t="str">
        <f>IFERROR(__xludf.DUMMYFUNCTION("IF(C3091=4,GOOGLETRANSLATE(A3091, ""en"",""fil""), """")"),"")</f>
        <v/>
      </c>
      <c r="C3091" s="2">
        <v>0.0</v>
      </c>
      <c r="D3091" s="10" t="s">
        <v>2680</v>
      </c>
      <c r="F3091" s="2">
        <v>0.0</v>
      </c>
      <c r="G3091" s="9"/>
    </row>
    <row r="3092">
      <c r="A3092" s="1" t="s">
        <v>4509</v>
      </c>
      <c r="B3092" s="7" t="str">
        <f>IFERROR(__xludf.DUMMYFUNCTION("IF(C3092=4,GOOGLETRANSLATE(A3092, ""en"",""fil""), """")"),"")</f>
        <v/>
      </c>
      <c r="C3092" s="2">
        <v>0.0</v>
      </c>
      <c r="D3092" s="10" t="s">
        <v>2680</v>
      </c>
      <c r="F3092" s="2">
        <v>0.0</v>
      </c>
      <c r="G3092" s="9"/>
    </row>
    <row r="3093">
      <c r="A3093" s="1" t="s">
        <v>4510</v>
      </c>
      <c r="B3093" s="7" t="str">
        <f>IFERROR(__xludf.DUMMYFUNCTION("IF(C3093=4,GOOGLETRANSLATE(A3093, ""en"",""fil""), """")"),"")</f>
        <v/>
      </c>
      <c r="C3093" s="2">
        <v>0.0</v>
      </c>
      <c r="D3093" s="10" t="s">
        <v>2680</v>
      </c>
      <c r="G3093" s="9"/>
    </row>
    <row r="3094">
      <c r="A3094" s="1" t="s">
        <v>4511</v>
      </c>
      <c r="B3094" s="7" t="str">
        <f>IFERROR(__xludf.DUMMYFUNCTION("IF(C3094=4,GOOGLETRANSLATE(A3094, ""en"",""fil""), """")"),"")</f>
        <v/>
      </c>
      <c r="C3094" s="2">
        <v>0.0</v>
      </c>
      <c r="D3094" s="10" t="s">
        <v>2680</v>
      </c>
      <c r="G3094" s="9"/>
    </row>
    <row r="3095">
      <c r="A3095" s="1" t="s">
        <v>4512</v>
      </c>
      <c r="B3095" s="7" t="str">
        <f>IFERROR(__xludf.DUMMYFUNCTION("IF(C3095=4,GOOGLETRANSLATE(A3095, ""en"",""fil""), """")"),"")</f>
        <v/>
      </c>
      <c r="C3095" s="2">
        <v>0.0</v>
      </c>
      <c r="D3095" s="10" t="s">
        <v>2680</v>
      </c>
      <c r="G3095" s="9"/>
    </row>
    <row r="3096">
      <c r="A3096" s="1" t="s">
        <v>4513</v>
      </c>
      <c r="B3096" s="7" t="str">
        <f>IFERROR(__xludf.DUMMYFUNCTION("IF(C3096=4,GOOGLETRANSLATE(A3096, ""en"",""fil""), """")"),"")</f>
        <v/>
      </c>
      <c r="C3096" s="2">
        <v>0.0</v>
      </c>
      <c r="D3096" s="10" t="s">
        <v>2680</v>
      </c>
      <c r="G3096" s="9"/>
    </row>
    <row r="3097">
      <c r="A3097" s="1" t="s">
        <v>4514</v>
      </c>
      <c r="B3097" s="7" t="str">
        <f>IFERROR(__xludf.DUMMYFUNCTION("IF(C3097=4,GOOGLETRANSLATE(A3097, ""en"",""fil""), """")"),"")</f>
        <v/>
      </c>
      <c r="C3097" s="2">
        <v>0.0</v>
      </c>
      <c r="D3097" s="10" t="s">
        <v>2680</v>
      </c>
      <c r="F3097" s="2">
        <v>0.0</v>
      </c>
      <c r="G3097" s="9"/>
    </row>
    <row r="3098">
      <c r="A3098" s="1" t="s">
        <v>4515</v>
      </c>
      <c r="B3098" s="7" t="str">
        <f>IFERROR(__xludf.DUMMYFUNCTION("IF(C3098=4,GOOGLETRANSLATE(A3098, ""en"",""fil""), """")"),"")</f>
        <v/>
      </c>
      <c r="C3098" s="2">
        <v>0.0</v>
      </c>
      <c r="D3098" s="10" t="s">
        <v>2680</v>
      </c>
      <c r="G3098" s="9"/>
    </row>
    <row r="3099">
      <c r="A3099" s="1" t="s">
        <v>4516</v>
      </c>
      <c r="B3099" s="7" t="str">
        <f>IFERROR(__xludf.DUMMYFUNCTION("IF(C3099=4,GOOGLETRANSLATE(A3099, ""en"",""fil""), """")"),"")</f>
        <v/>
      </c>
      <c r="C3099" s="2">
        <v>0.0</v>
      </c>
      <c r="D3099" s="10" t="s">
        <v>2680</v>
      </c>
      <c r="G3099" s="9"/>
    </row>
    <row r="3100">
      <c r="A3100" s="1" t="s">
        <v>4517</v>
      </c>
      <c r="B3100" s="7" t="str">
        <f>IFERROR(__xludf.DUMMYFUNCTION("IF(C3100=4,GOOGLETRANSLATE(A3100, ""en"",""fil""), """")"),"")</f>
        <v/>
      </c>
      <c r="C3100" s="2">
        <v>0.0</v>
      </c>
      <c r="D3100" s="10" t="s">
        <v>2680</v>
      </c>
      <c r="G3100" s="9"/>
    </row>
    <row r="3101">
      <c r="A3101" s="1" t="s">
        <v>4518</v>
      </c>
      <c r="B3101" s="7" t="str">
        <f>IFERROR(__xludf.DUMMYFUNCTION("IF(C3101=4,GOOGLETRANSLATE(A3101, ""en"",""fil""), """")"),"")</f>
        <v/>
      </c>
      <c r="C3101" s="2">
        <v>0.0</v>
      </c>
      <c r="D3101" s="10" t="s">
        <v>2680</v>
      </c>
      <c r="F3101" s="2">
        <v>0.0</v>
      </c>
      <c r="G3101" s="9"/>
    </row>
    <row r="3102">
      <c r="A3102" s="1" t="s">
        <v>4519</v>
      </c>
      <c r="B3102" s="7" t="str">
        <f>IFERROR(__xludf.DUMMYFUNCTION("IF(C3102=4,GOOGLETRANSLATE(A3102, ""en"",""fil""), """")"),"")</f>
        <v/>
      </c>
      <c r="C3102" s="2">
        <v>0.0</v>
      </c>
      <c r="D3102" s="10" t="s">
        <v>2680</v>
      </c>
      <c r="F3102" s="2">
        <v>1.0</v>
      </c>
      <c r="G3102" s="9"/>
    </row>
    <row r="3103">
      <c r="A3103" s="1" t="s">
        <v>4520</v>
      </c>
      <c r="B3103" s="7" t="str">
        <f>IFERROR(__xludf.DUMMYFUNCTION("IF(C3103=4,GOOGLETRANSLATE(A3103, ""en"",""fil""), """")"),"")</f>
        <v/>
      </c>
      <c r="C3103" s="2">
        <v>0.0</v>
      </c>
      <c r="D3103" s="10" t="s">
        <v>2680</v>
      </c>
      <c r="F3103" s="2">
        <v>1.0</v>
      </c>
      <c r="G3103" s="9"/>
    </row>
    <row r="3104">
      <c r="A3104" s="1" t="s">
        <v>4521</v>
      </c>
      <c r="B3104" s="7" t="str">
        <f>IFERROR(__xludf.DUMMYFUNCTION("IF(C3104=4,GOOGLETRANSLATE(A3104, ""en"",""fil""), """")"),"")</f>
        <v/>
      </c>
      <c r="C3104" s="2">
        <v>0.0</v>
      </c>
      <c r="D3104" s="10" t="s">
        <v>2680</v>
      </c>
      <c r="F3104" s="2">
        <v>0.0</v>
      </c>
      <c r="G3104" s="9"/>
    </row>
    <row r="3105">
      <c r="A3105" s="1" t="s">
        <v>4522</v>
      </c>
      <c r="B3105" s="7" t="str">
        <f>IFERROR(__xludf.DUMMYFUNCTION("IF(C3105=4,GOOGLETRANSLATE(A3105, ""en"",""fil""), """")"),"")</f>
        <v/>
      </c>
      <c r="C3105" s="2">
        <v>0.0</v>
      </c>
      <c r="D3105" s="10" t="s">
        <v>2680</v>
      </c>
      <c r="G3105" s="9"/>
    </row>
    <row r="3106">
      <c r="A3106" s="1" t="s">
        <v>4523</v>
      </c>
      <c r="B3106" s="7" t="str">
        <f>IFERROR(__xludf.DUMMYFUNCTION("IF(C3106=4,GOOGLETRANSLATE(A3106, ""en"",""fil""), """")"),"")</f>
        <v/>
      </c>
      <c r="C3106" s="2">
        <v>0.0</v>
      </c>
      <c r="D3106" s="10" t="s">
        <v>2680</v>
      </c>
      <c r="G3106" s="9"/>
    </row>
    <row r="3107">
      <c r="A3107" s="1" t="s">
        <v>4524</v>
      </c>
      <c r="B3107" s="7" t="str">
        <f>IFERROR(__xludf.DUMMYFUNCTION("IF(C3107=4,GOOGLETRANSLATE(A3107, ""en"",""fil""), """")"),"")</f>
        <v/>
      </c>
      <c r="C3107" s="2">
        <v>0.0</v>
      </c>
      <c r="D3107" s="10" t="s">
        <v>2680</v>
      </c>
      <c r="G3107" s="9"/>
    </row>
    <row r="3108">
      <c r="A3108" s="1" t="s">
        <v>4525</v>
      </c>
      <c r="B3108" s="7" t="str">
        <f>IFERROR(__xludf.DUMMYFUNCTION("IF(C3108=4,GOOGLETRANSLATE(A3108, ""en"",""fil""), """")"),"")</f>
        <v/>
      </c>
      <c r="C3108" s="2">
        <v>0.0</v>
      </c>
      <c r="D3108" s="10" t="s">
        <v>2680</v>
      </c>
      <c r="G3108" s="9"/>
    </row>
    <row r="3109">
      <c r="A3109" s="1" t="s">
        <v>4526</v>
      </c>
      <c r="B3109" s="7" t="str">
        <f>IFERROR(__xludf.DUMMYFUNCTION("IF(C3109=4,GOOGLETRANSLATE(A3109, ""en"",""fil""), """")"),"")</f>
        <v/>
      </c>
      <c r="C3109" s="2">
        <v>0.0</v>
      </c>
      <c r="D3109" s="10" t="s">
        <v>2680</v>
      </c>
      <c r="G3109" s="9"/>
    </row>
    <row r="3110">
      <c r="A3110" s="1" t="s">
        <v>4527</v>
      </c>
      <c r="B3110" s="7" t="str">
        <f>IFERROR(__xludf.DUMMYFUNCTION("IF(C3110=4,GOOGLETRANSLATE(A3110, ""en"",""fil""), """")"),"")</f>
        <v/>
      </c>
      <c r="C3110" s="2">
        <v>0.0</v>
      </c>
      <c r="D3110" s="10" t="s">
        <v>2680</v>
      </c>
      <c r="F3110" s="2">
        <v>1.0</v>
      </c>
      <c r="G3110" s="9"/>
    </row>
    <row r="3111">
      <c r="A3111" s="1" t="s">
        <v>4528</v>
      </c>
      <c r="B3111" s="7" t="str">
        <f>IFERROR(__xludf.DUMMYFUNCTION("IF(C3111=4,GOOGLETRANSLATE(A3111, ""en"",""fil""), """")"),"")</f>
        <v/>
      </c>
      <c r="C3111" s="2">
        <v>0.0</v>
      </c>
      <c r="D3111" s="10" t="s">
        <v>2680</v>
      </c>
      <c r="F3111" s="2">
        <v>0.0</v>
      </c>
      <c r="G3111" s="9"/>
    </row>
    <row r="3112">
      <c r="A3112" s="1" t="s">
        <v>4529</v>
      </c>
      <c r="B3112" s="7" t="str">
        <f>IFERROR(__xludf.DUMMYFUNCTION("IF(C3112=4,GOOGLETRANSLATE(A3112, ""en"",""fil""), """")"),"")</f>
        <v/>
      </c>
      <c r="C3112" s="2">
        <v>0.0</v>
      </c>
      <c r="D3112" s="10" t="s">
        <v>2680</v>
      </c>
      <c r="F3112" s="2">
        <v>0.0</v>
      </c>
      <c r="G3112" s="9"/>
    </row>
    <row r="3113">
      <c r="A3113" s="1" t="s">
        <v>4530</v>
      </c>
      <c r="B3113" s="7" t="str">
        <f>IFERROR(__xludf.DUMMYFUNCTION("IF(C3113=4,GOOGLETRANSLATE(A3113, ""en"",""fil""), """")"),"")</f>
        <v/>
      </c>
      <c r="C3113" s="2">
        <v>0.0</v>
      </c>
      <c r="D3113" s="10" t="s">
        <v>2680</v>
      </c>
      <c r="F3113" s="2">
        <v>1.0</v>
      </c>
      <c r="G3113" s="9"/>
    </row>
    <row r="3114">
      <c r="A3114" s="1" t="s">
        <v>4531</v>
      </c>
      <c r="B3114" s="7" t="str">
        <f>IFERROR(__xludf.DUMMYFUNCTION("IF(C3114=4,GOOGLETRANSLATE(A3114, ""en"",""fil""), """")"),"")</f>
        <v/>
      </c>
      <c r="C3114" s="2">
        <v>0.0</v>
      </c>
      <c r="D3114" s="10" t="s">
        <v>2680</v>
      </c>
      <c r="F3114" s="2">
        <v>0.0</v>
      </c>
      <c r="G3114" s="9"/>
    </row>
    <row r="3115">
      <c r="A3115" s="1" t="s">
        <v>4532</v>
      </c>
      <c r="B3115" s="7" t="str">
        <f>IFERROR(__xludf.DUMMYFUNCTION("IF(C3115=4,GOOGLETRANSLATE(A3115, ""en"",""fil""), """")"),"")</f>
        <v/>
      </c>
      <c r="C3115" s="2">
        <v>0.0</v>
      </c>
      <c r="D3115" s="10" t="s">
        <v>2680</v>
      </c>
      <c r="F3115" s="2">
        <v>1.0</v>
      </c>
      <c r="G3115" s="9"/>
    </row>
    <row r="3116">
      <c r="A3116" s="1" t="s">
        <v>4533</v>
      </c>
      <c r="B3116" s="7" t="str">
        <f>IFERROR(__xludf.DUMMYFUNCTION("IF(C3116=4,GOOGLETRANSLATE(A3116, ""en"",""fil""), """")"),"")</f>
        <v/>
      </c>
      <c r="C3116" s="2">
        <v>0.0</v>
      </c>
      <c r="D3116" s="10" t="s">
        <v>2680</v>
      </c>
      <c r="F3116" s="2">
        <v>0.0</v>
      </c>
      <c r="G3116" s="9"/>
    </row>
    <row r="3117">
      <c r="A3117" s="1" t="s">
        <v>4534</v>
      </c>
      <c r="B3117" s="7" t="str">
        <f>IFERROR(__xludf.DUMMYFUNCTION("IF(C3117=4,GOOGLETRANSLATE(A3117, ""en"",""fil""), """")"),"")</f>
        <v/>
      </c>
      <c r="C3117" s="2">
        <v>0.0</v>
      </c>
      <c r="D3117" s="10" t="s">
        <v>2680</v>
      </c>
      <c r="F3117" s="2">
        <v>1.0</v>
      </c>
      <c r="G3117" s="9"/>
    </row>
    <row r="3118">
      <c r="A3118" s="1" t="s">
        <v>4535</v>
      </c>
      <c r="B3118" s="7" t="str">
        <f>IFERROR(__xludf.DUMMYFUNCTION("IF(C3118=4,GOOGLETRANSLATE(A3118, ""en"",""fil""), """")"),"")</f>
        <v/>
      </c>
      <c r="C3118" s="2">
        <v>0.0</v>
      </c>
      <c r="D3118" s="10" t="s">
        <v>2680</v>
      </c>
      <c r="F3118" s="2">
        <v>1.0</v>
      </c>
      <c r="G3118" s="9"/>
    </row>
    <row r="3119">
      <c r="A3119" s="1" t="s">
        <v>4536</v>
      </c>
      <c r="B3119" s="7" t="str">
        <f>IFERROR(__xludf.DUMMYFUNCTION("IF(C3119=4,GOOGLETRANSLATE(A3119, ""en"",""fil""), """")"),"")</f>
        <v/>
      </c>
      <c r="C3119" s="2">
        <v>0.0</v>
      </c>
      <c r="D3119" s="10" t="s">
        <v>2680</v>
      </c>
      <c r="F3119" s="2">
        <v>0.0</v>
      </c>
      <c r="G3119" s="9"/>
    </row>
    <row r="3120">
      <c r="A3120" s="1" t="s">
        <v>3907</v>
      </c>
      <c r="B3120" s="7" t="str">
        <f>IFERROR(__xludf.DUMMYFUNCTION("IF(C3120=4,GOOGLETRANSLATE(A3120, ""en"",""fil""), """")"),"")</f>
        <v/>
      </c>
      <c r="C3120" s="2">
        <v>0.0</v>
      </c>
      <c r="D3120" s="10" t="s">
        <v>2680</v>
      </c>
      <c r="F3120" s="2">
        <v>0.0</v>
      </c>
      <c r="G3120" s="9"/>
    </row>
    <row r="3121">
      <c r="A3121" s="1" t="s">
        <v>4537</v>
      </c>
      <c r="B3121" s="7" t="str">
        <f>IFERROR(__xludf.DUMMYFUNCTION("IF(C3121=4,GOOGLETRANSLATE(A3121, ""en"",""fil""), """")"),"")</f>
        <v/>
      </c>
      <c r="C3121" s="2">
        <v>0.0</v>
      </c>
      <c r="D3121" s="10" t="s">
        <v>2680</v>
      </c>
      <c r="F3121" s="2">
        <v>0.0</v>
      </c>
      <c r="G3121" s="9"/>
    </row>
    <row r="3122">
      <c r="A3122" s="1" t="s">
        <v>4538</v>
      </c>
      <c r="B3122" s="7" t="str">
        <f>IFERROR(__xludf.DUMMYFUNCTION("IF(C3122=4,GOOGLETRANSLATE(A3122, ""en"",""fil""), """")"),"")</f>
        <v/>
      </c>
      <c r="C3122" s="2">
        <v>0.0</v>
      </c>
      <c r="D3122" s="10" t="s">
        <v>2680</v>
      </c>
      <c r="F3122" s="2">
        <v>0.0</v>
      </c>
      <c r="G3122" s="9"/>
    </row>
    <row r="3123">
      <c r="A3123" s="1" t="s">
        <v>4539</v>
      </c>
      <c r="B3123" s="7" t="str">
        <f>IFERROR(__xludf.DUMMYFUNCTION("IF(C3123=4,GOOGLETRANSLATE(A3123, ""en"",""fil""), """")"),"")</f>
        <v/>
      </c>
      <c r="C3123" s="2">
        <v>0.0</v>
      </c>
      <c r="D3123" s="10" t="s">
        <v>2680</v>
      </c>
      <c r="F3123" s="2">
        <v>0.0</v>
      </c>
      <c r="G3123" s="9"/>
    </row>
    <row r="3124">
      <c r="A3124" s="1" t="s">
        <v>4540</v>
      </c>
      <c r="B3124" s="7" t="str">
        <f>IFERROR(__xludf.DUMMYFUNCTION("IF(C3124=4,GOOGLETRANSLATE(A3124, ""en"",""fil""), """")"),"")</f>
        <v/>
      </c>
      <c r="C3124" s="2">
        <v>0.0</v>
      </c>
      <c r="D3124" s="10" t="s">
        <v>2680</v>
      </c>
      <c r="F3124" s="2">
        <v>0.0</v>
      </c>
      <c r="G3124" s="9"/>
    </row>
    <row r="3125">
      <c r="A3125" s="1" t="s">
        <v>4541</v>
      </c>
      <c r="B3125" s="7" t="str">
        <f>IFERROR(__xludf.DUMMYFUNCTION("IF(C3125=4,GOOGLETRANSLATE(A3125, ""en"",""fil""), """")"),"")</f>
        <v/>
      </c>
      <c r="C3125" s="2">
        <v>0.0</v>
      </c>
      <c r="D3125" s="10" t="s">
        <v>2680</v>
      </c>
      <c r="F3125" s="2">
        <v>0.0</v>
      </c>
      <c r="G3125" s="9"/>
    </row>
    <row r="3126">
      <c r="A3126" s="1" t="s">
        <v>4542</v>
      </c>
      <c r="B3126" s="7" t="str">
        <f>IFERROR(__xludf.DUMMYFUNCTION("IF(C3126=4,GOOGLETRANSLATE(A3126, ""en"",""fil""), """")"),"")</f>
        <v/>
      </c>
      <c r="C3126" s="2">
        <v>0.0</v>
      </c>
      <c r="D3126" s="10" t="s">
        <v>2680</v>
      </c>
      <c r="G3126" s="9"/>
    </row>
    <row r="3127">
      <c r="A3127" s="1" t="s">
        <v>4543</v>
      </c>
      <c r="B3127" s="7" t="str">
        <f>IFERROR(__xludf.DUMMYFUNCTION("IF(C3127=4,GOOGLETRANSLATE(A3127, ""en"",""fil""), """")"),"")</f>
        <v/>
      </c>
      <c r="C3127" s="2">
        <v>0.0</v>
      </c>
      <c r="D3127" s="10" t="s">
        <v>2680</v>
      </c>
      <c r="F3127" s="2">
        <v>0.0</v>
      </c>
      <c r="G3127" s="9"/>
    </row>
    <row r="3128">
      <c r="A3128" s="1" t="s">
        <v>4544</v>
      </c>
      <c r="B3128" s="7" t="str">
        <f>IFERROR(__xludf.DUMMYFUNCTION("IF(C3128=4,GOOGLETRANSLATE(A3128, ""en"",""fil""), """")"),"")</f>
        <v/>
      </c>
      <c r="C3128" s="2">
        <v>0.0</v>
      </c>
      <c r="D3128" s="10" t="s">
        <v>2680</v>
      </c>
      <c r="F3128" s="2">
        <v>0.0</v>
      </c>
      <c r="G3128" s="9"/>
    </row>
    <row r="3129">
      <c r="A3129" s="1" t="s">
        <v>4545</v>
      </c>
      <c r="B3129" s="7" t="str">
        <f>IFERROR(__xludf.DUMMYFUNCTION("IF(C3129=4,GOOGLETRANSLATE(A3129, ""en"",""fil""), """")"),"")</f>
        <v/>
      </c>
      <c r="C3129" s="2">
        <v>0.0</v>
      </c>
      <c r="D3129" s="10" t="s">
        <v>2680</v>
      </c>
      <c r="G3129" s="9"/>
    </row>
    <row r="3130">
      <c r="A3130" s="1" t="s">
        <v>4546</v>
      </c>
      <c r="B3130" s="7" t="str">
        <f>IFERROR(__xludf.DUMMYFUNCTION("IF(C3130=4,GOOGLETRANSLATE(A3130, ""en"",""fil""), """")"),"")</f>
        <v/>
      </c>
      <c r="C3130" s="2">
        <v>0.0</v>
      </c>
      <c r="D3130" s="10" t="s">
        <v>2680</v>
      </c>
      <c r="F3130" s="2">
        <v>0.0</v>
      </c>
      <c r="G3130" s="9"/>
    </row>
    <row r="3131">
      <c r="A3131" s="1" t="s">
        <v>4547</v>
      </c>
      <c r="B3131" s="7" t="str">
        <f>IFERROR(__xludf.DUMMYFUNCTION("IF(C3131=4,GOOGLETRANSLATE(A3131, ""en"",""fil""), """")"),"")</f>
        <v/>
      </c>
      <c r="C3131" s="2">
        <v>0.0</v>
      </c>
      <c r="D3131" s="10" t="s">
        <v>2680</v>
      </c>
      <c r="F3131" s="2">
        <v>0.0</v>
      </c>
      <c r="G3131" s="9"/>
    </row>
    <row r="3132">
      <c r="A3132" s="1" t="s">
        <v>4548</v>
      </c>
      <c r="B3132" s="7" t="str">
        <f>IFERROR(__xludf.DUMMYFUNCTION("IF(C3132=4,GOOGLETRANSLATE(A3132, ""en"",""fil""), """")"),"")</f>
        <v/>
      </c>
      <c r="C3132" s="2">
        <v>0.0</v>
      </c>
      <c r="D3132" s="10" t="s">
        <v>2680</v>
      </c>
      <c r="F3132" s="2">
        <v>1.0</v>
      </c>
      <c r="G3132" s="9"/>
    </row>
    <row r="3133">
      <c r="A3133" s="1" t="s">
        <v>4549</v>
      </c>
      <c r="B3133" s="7" t="str">
        <f>IFERROR(__xludf.DUMMYFUNCTION("IF(C3133=4,GOOGLETRANSLATE(A3133, ""en"",""fil""), """")"),"")</f>
        <v/>
      </c>
      <c r="C3133" s="2">
        <v>0.0</v>
      </c>
      <c r="D3133" s="10" t="s">
        <v>2680</v>
      </c>
      <c r="F3133" s="2">
        <v>0.0</v>
      </c>
      <c r="G3133" s="9"/>
    </row>
    <row r="3134">
      <c r="A3134" s="1" t="s">
        <v>4550</v>
      </c>
      <c r="B3134" s="7" t="str">
        <f>IFERROR(__xludf.DUMMYFUNCTION("IF(C3134=4,GOOGLETRANSLATE(A3134, ""en"",""fil""), """")"),"")</f>
        <v/>
      </c>
      <c r="C3134" s="2">
        <v>0.0</v>
      </c>
      <c r="D3134" s="10" t="s">
        <v>2680</v>
      </c>
      <c r="G3134" s="9"/>
    </row>
    <row r="3135">
      <c r="A3135" s="1" t="s">
        <v>398</v>
      </c>
      <c r="B3135" s="7" t="str">
        <f>IFERROR(__xludf.DUMMYFUNCTION("IF(C3135=4,GOOGLETRANSLATE(A3135, ""en"",""fil""), """")"),"")</f>
        <v/>
      </c>
      <c r="C3135" s="2">
        <v>0.0</v>
      </c>
      <c r="D3135" s="10" t="s">
        <v>2680</v>
      </c>
      <c r="G3135" s="9"/>
    </row>
    <row r="3136">
      <c r="A3136" s="1" t="s">
        <v>4551</v>
      </c>
      <c r="B3136" s="7" t="str">
        <f>IFERROR(__xludf.DUMMYFUNCTION("IF(C3136=4,GOOGLETRANSLATE(A3136, ""en"",""fil""), """")"),"")</f>
        <v/>
      </c>
      <c r="C3136" s="2">
        <v>0.0</v>
      </c>
      <c r="D3136" s="10" t="s">
        <v>2680</v>
      </c>
      <c r="G3136" s="9"/>
    </row>
    <row r="3137">
      <c r="A3137" s="1" t="s">
        <v>4552</v>
      </c>
      <c r="B3137" s="7" t="str">
        <f>IFERROR(__xludf.DUMMYFUNCTION("IF(C3137=4,GOOGLETRANSLATE(A3137, ""en"",""fil""), """")"),"")</f>
        <v/>
      </c>
      <c r="C3137" s="2">
        <v>0.0</v>
      </c>
      <c r="D3137" s="10" t="s">
        <v>2680</v>
      </c>
      <c r="G3137" s="9"/>
    </row>
    <row r="3138">
      <c r="A3138" s="1" t="s">
        <v>4553</v>
      </c>
      <c r="B3138" s="7" t="str">
        <f>IFERROR(__xludf.DUMMYFUNCTION("IF(C3138=4,GOOGLETRANSLATE(A3138, ""en"",""fil""), """")"),"")</f>
        <v/>
      </c>
      <c r="C3138" s="2">
        <v>0.0</v>
      </c>
      <c r="D3138" s="10" t="s">
        <v>2680</v>
      </c>
      <c r="F3138" s="2">
        <v>1.0</v>
      </c>
      <c r="G3138" s="9"/>
    </row>
    <row r="3139">
      <c r="A3139" s="1" t="s">
        <v>4554</v>
      </c>
      <c r="B3139" s="7" t="str">
        <f>IFERROR(__xludf.DUMMYFUNCTION("IF(C3139=4,GOOGLETRANSLATE(A3139, ""en"",""fil""), """")"),"")</f>
        <v/>
      </c>
      <c r="C3139" s="2">
        <v>0.0</v>
      </c>
      <c r="D3139" s="10" t="s">
        <v>2680</v>
      </c>
      <c r="F3139" s="2">
        <v>0.0</v>
      </c>
      <c r="G3139" s="9"/>
    </row>
    <row r="3140">
      <c r="A3140" s="1" t="s">
        <v>4555</v>
      </c>
      <c r="B3140" s="7" t="str">
        <f>IFERROR(__xludf.DUMMYFUNCTION("IF(C3140=4,GOOGLETRANSLATE(A3140, ""en"",""fil""), """")"),"")</f>
        <v/>
      </c>
      <c r="C3140" s="2">
        <v>0.0</v>
      </c>
      <c r="D3140" s="10" t="s">
        <v>2680</v>
      </c>
      <c r="F3140" s="2">
        <v>0.0</v>
      </c>
      <c r="G3140" s="9"/>
    </row>
    <row r="3141">
      <c r="A3141" s="1" t="s">
        <v>4556</v>
      </c>
      <c r="B3141" s="7" t="str">
        <f>IFERROR(__xludf.DUMMYFUNCTION("IF(C3141=4,GOOGLETRANSLATE(A3141, ""en"",""fil""), """")"),"")</f>
        <v/>
      </c>
      <c r="C3141" s="2">
        <v>0.0</v>
      </c>
      <c r="D3141" s="10" t="s">
        <v>2680</v>
      </c>
      <c r="F3141" s="2">
        <v>0.0</v>
      </c>
      <c r="G3141" s="9"/>
    </row>
    <row r="3142">
      <c r="A3142" s="1" t="s">
        <v>4557</v>
      </c>
      <c r="B3142" s="7" t="str">
        <f>IFERROR(__xludf.DUMMYFUNCTION("IF(C3142=4,GOOGLETRANSLATE(A3142, ""en"",""fil""), """")"),"")</f>
        <v/>
      </c>
      <c r="C3142" s="2">
        <v>0.0</v>
      </c>
      <c r="D3142" s="10" t="s">
        <v>2680</v>
      </c>
      <c r="F3142" s="2">
        <v>1.0</v>
      </c>
      <c r="G3142" s="9"/>
    </row>
    <row r="3143">
      <c r="A3143" s="1" t="s">
        <v>4558</v>
      </c>
      <c r="B3143" s="7" t="str">
        <f>IFERROR(__xludf.DUMMYFUNCTION("IF(C3143=4,GOOGLETRANSLATE(A3143, ""en"",""fil""), """")"),"")</f>
        <v/>
      </c>
      <c r="C3143" s="2">
        <v>0.0</v>
      </c>
      <c r="D3143" s="10" t="s">
        <v>2680</v>
      </c>
      <c r="F3143" s="2">
        <v>0.0</v>
      </c>
      <c r="G3143" s="9"/>
    </row>
    <row r="3144">
      <c r="A3144" s="1" t="s">
        <v>4559</v>
      </c>
      <c r="B3144" s="7" t="str">
        <f>IFERROR(__xludf.DUMMYFUNCTION("IF(C3144=4,GOOGLETRANSLATE(A3144, ""en"",""fil""), """")"),"")</f>
        <v/>
      </c>
      <c r="C3144" s="2">
        <v>0.0</v>
      </c>
      <c r="D3144" s="10" t="s">
        <v>2680</v>
      </c>
      <c r="F3144" s="2">
        <v>0.0</v>
      </c>
      <c r="G3144" s="9"/>
    </row>
    <row r="3145">
      <c r="A3145" s="1" t="s">
        <v>4560</v>
      </c>
      <c r="B3145" s="7" t="str">
        <f>IFERROR(__xludf.DUMMYFUNCTION("IF(C3145=4,GOOGLETRANSLATE(A3145, ""en"",""fil""), """")"),"")</f>
        <v/>
      </c>
      <c r="C3145" s="2">
        <v>0.0</v>
      </c>
      <c r="D3145" s="10" t="s">
        <v>2680</v>
      </c>
      <c r="F3145" s="2">
        <v>0.0</v>
      </c>
      <c r="G3145" s="9"/>
    </row>
    <row r="3146">
      <c r="A3146" s="1" t="s">
        <v>4561</v>
      </c>
      <c r="B3146" s="7" t="str">
        <f>IFERROR(__xludf.DUMMYFUNCTION("IF(C3146=4,GOOGLETRANSLATE(A3146, ""en"",""fil""), """")"),"")</f>
        <v/>
      </c>
      <c r="C3146" s="2">
        <v>0.0</v>
      </c>
      <c r="D3146" s="10" t="s">
        <v>2680</v>
      </c>
      <c r="F3146" s="2">
        <v>1.0</v>
      </c>
      <c r="G3146" s="9"/>
    </row>
    <row r="3147">
      <c r="A3147" s="1" t="s">
        <v>4562</v>
      </c>
      <c r="B3147" s="7" t="str">
        <f>IFERROR(__xludf.DUMMYFUNCTION("IF(C3147=4,GOOGLETRANSLATE(A3147, ""en"",""fil""), """")"),"")</f>
        <v/>
      </c>
      <c r="C3147" s="2">
        <v>0.0</v>
      </c>
      <c r="D3147" s="10" t="s">
        <v>2680</v>
      </c>
      <c r="F3147" s="2">
        <v>1.0</v>
      </c>
      <c r="G3147" s="9"/>
    </row>
    <row r="3148">
      <c r="A3148" s="1" t="s">
        <v>4563</v>
      </c>
      <c r="B3148" s="7" t="str">
        <f>IFERROR(__xludf.DUMMYFUNCTION("IF(C3148=4,GOOGLETRANSLATE(A3148, ""en"",""fil""), """")"),"")</f>
        <v/>
      </c>
      <c r="C3148" s="2">
        <v>0.0</v>
      </c>
      <c r="D3148" s="10" t="s">
        <v>2680</v>
      </c>
      <c r="F3148" s="2">
        <v>1.0</v>
      </c>
      <c r="G3148" s="9"/>
    </row>
    <row r="3149">
      <c r="A3149" s="1" t="s">
        <v>4564</v>
      </c>
      <c r="B3149" s="7" t="str">
        <f>IFERROR(__xludf.DUMMYFUNCTION("IF(C3149=4,GOOGLETRANSLATE(A3149, ""en"",""fil""), """")"),"")</f>
        <v/>
      </c>
      <c r="C3149" s="2">
        <v>0.0</v>
      </c>
      <c r="D3149" s="10" t="s">
        <v>2680</v>
      </c>
      <c r="G3149" s="9"/>
    </row>
    <row r="3150">
      <c r="A3150" s="1" t="s">
        <v>4150</v>
      </c>
      <c r="B3150" s="7" t="str">
        <f>IFERROR(__xludf.DUMMYFUNCTION("IF(C3150=4,GOOGLETRANSLATE(A3150, ""en"",""fil""), """")"),"")</f>
        <v/>
      </c>
      <c r="C3150" s="2">
        <v>0.0</v>
      </c>
      <c r="D3150" s="10" t="s">
        <v>2680</v>
      </c>
      <c r="F3150" s="2">
        <v>0.0</v>
      </c>
      <c r="G3150" s="9"/>
    </row>
    <row r="3151">
      <c r="A3151" s="1" t="s">
        <v>4565</v>
      </c>
      <c r="B3151" s="7" t="str">
        <f>IFERROR(__xludf.DUMMYFUNCTION("IF(C3151=4,GOOGLETRANSLATE(A3151, ""en"",""fil""), """")"),"")</f>
        <v/>
      </c>
      <c r="C3151" s="2">
        <v>0.0</v>
      </c>
      <c r="D3151" s="10" t="s">
        <v>2680</v>
      </c>
      <c r="F3151" s="2">
        <v>0.0</v>
      </c>
      <c r="G3151" s="9"/>
    </row>
    <row r="3152">
      <c r="A3152" s="1" t="s">
        <v>4566</v>
      </c>
      <c r="B3152" s="7" t="str">
        <f>IFERROR(__xludf.DUMMYFUNCTION("IF(C3152=4,GOOGLETRANSLATE(A3152, ""en"",""fil""), """")"),"")</f>
        <v/>
      </c>
      <c r="C3152" s="2">
        <v>0.0</v>
      </c>
      <c r="D3152" s="10" t="s">
        <v>2680</v>
      </c>
      <c r="F3152" s="2">
        <v>1.0</v>
      </c>
      <c r="G3152" s="9"/>
    </row>
    <row r="3153">
      <c r="A3153" s="1" t="s">
        <v>4567</v>
      </c>
      <c r="B3153" s="7" t="str">
        <f>IFERROR(__xludf.DUMMYFUNCTION("IF(C3153=4,GOOGLETRANSLATE(A3153, ""en"",""fil""), """")"),"")</f>
        <v/>
      </c>
      <c r="C3153" s="2">
        <v>0.0</v>
      </c>
      <c r="D3153" s="10" t="s">
        <v>2680</v>
      </c>
      <c r="G3153" s="9"/>
    </row>
    <row r="3154">
      <c r="A3154" s="1" t="s">
        <v>4568</v>
      </c>
      <c r="B3154" s="7" t="str">
        <f>IFERROR(__xludf.DUMMYFUNCTION("IF(C3154=4,GOOGLETRANSLATE(A3154, ""en"",""fil""), """")"),"")</f>
        <v/>
      </c>
      <c r="C3154" s="2">
        <v>0.0</v>
      </c>
      <c r="D3154" s="10" t="s">
        <v>2680</v>
      </c>
      <c r="G3154" s="9"/>
    </row>
    <row r="3155">
      <c r="A3155" s="1" t="s">
        <v>4569</v>
      </c>
      <c r="B3155" s="7" t="str">
        <f>IFERROR(__xludf.DUMMYFUNCTION("IF(C3155=4,GOOGLETRANSLATE(A3155, ""en"",""fil""), """")"),"")</f>
        <v/>
      </c>
      <c r="C3155" s="2">
        <v>0.0</v>
      </c>
      <c r="D3155" s="10" t="s">
        <v>2680</v>
      </c>
      <c r="G3155" s="9"/>
    </row>
    <row r="3156">
      <c r="A3156" s="1" t="s">
        <v>4570</v>
      </c>
      <c r="B3156" s="7" t="str">
        <f>IFERROR(__xludf.DUMMYFUNCTION("IF(C3156=4,GOOGLETRANSLATE(A3156, ""en"",""fil""), """")"),"")</f>
        <v/>
      </c>
      <c r="C3156" s="2">
        <v>0.0</v>
      </c>
      <c r="D3156" s="10" t="s">
        <v>2680</v>
      </c>
      <c r="G3156" s="9"/>
    </row>
    <row r="3157">
      <c r="A3157" s="1" t="s">
        <v>4571</v>
      </c>
      <c r="B3157" s="7" t="str">
        <f>IFERROR(__xludf.DUMMYFUNCTION("IF(C3157=4,GOOGLETRANSLATE(A3157, ""en"",""fil""), """")"),"")</f>
        <v/>
      </c>
      <c r="C3157" s="2">
        <v>0.0</v>
      </c>
      <c r="D3157" s="10" t="s">
        <v>2680</v>
      </c>
      <c r="G3157" s="9"/>
    </row>
    <row r="3158">
      <c r="A3158" s="1" t="s">
        <v>4572</v>
      </c>
      <c r="B3158" s="7" t="str">
        <f>IFERROR(__xludf.DUMMYFUNCTION("IF(C3158=4,GOOGLETRANSLATE(A3158, ""en"",""fil""), """")"),"")</f>
        <v/>
      </c>
      <c r="C3158" s="2">
        <v>0.0</v>
      </c>
      <c r="D3158" s="10" t="s">
        <v>2680</v>
      </c>
      <c r="F3158" s="2">
        <v>0.0</v>
      </c>
      <c r="G3158" s="9"/>
    </row>
    <row r="3159">
      <c r="A3159" s="1" t="s">
        <v>4573</v>
      </c>
      <c r="B3159" s="7" t="str">
        <f>IFERROR(__xludf.DUMMYFUNCTION("IF(C3159=4,GOOGLETRANSLATE(A3159, ""en"",""fil""), """")"),"")</f>
        <v/>
      </c>
      <c r="C3159" s="2">
        <v>0.0</v>
      </c>
      <c r="D3159" s="10" t="s">
        <v>2680</v>
      </c>
      <c r="F3159" s="2">
        <v>1.0</v>
      </c>
      <c r="G3159" s="9"/>
    </row>
    <row r="3160">
      <c r="A3160" s="1" t="s">
        <v>4574</v>
      </c>
      <c r="B3160" s="7" t="str">
        <f>IFERROR(__xludf.DUMMYFUNCTION("IF(C3160=4,GOOGLETRANSLATE(A3160, ""en"",""fil""), """")"),"")</f>
        <v/>
      </c>
      <c r="C3160" s="2">
        <v>0.0</v>
      </c>
      <c r="D3160" s="10" t="s">
        <v>2680</v>
      </c>
      <c r="F3160" s="2">
        <v>0.0</v>
      </c>
      <c r="G3160" s="9"/>
    </row>
    <row r="3161">
      <c r="A3161" s="1" t="s">
        <v>4575</v>
      </c>
      <c r="B3161" s="7" t="str">
        <f>IFERROR(__xludf.DUMMYFUNCTION("IF(C3161=4,GOOGLETRANSLATE(A3161, ""en"",""fil""), """")"),"")</f>
        <v/>
      </c>
      <c r="C3161" s="2">
        <v>0.0</v>
      </c>
      <c r="D3161" s="10" t="s">
        <v>2680</v>
      </c>
      <c r="F3161" s="2">
        <v>0.0</v>
      </c>
      <c r="G3161" s="9"/>
    </row>
    <row r="3162">
      <c r="A3162" s="1" t="s">
        <v>4576</v>
      </c>
      <c r="B3162" s="7" t="str">
        <f>IFERROR(__xludf.DUMMYFUNCTION("IF(C3162=4,GOOGLETRANSLATE(A3162, ""en"",""fil""), """")"),"")</f>
        <v/>
      </c>
      <c r="C3162" s="2">
        <v>0.0</v>
      </c>
      <c r="D3162" s="10" t="s">
        <v>2680</v>
      </c>
      <c r="G3162" s="9"/>
    </row>
    <row r="3163">
      <c r="A3163" s="1" t="s">
        <v>4577</v>
      </c>
      <c r="B3163" s="7" t="str">
        <f>IFERROR(__xludf.DUMMYFUNCTION("IF(C3163=4,GOOGLETRANSLATE(A3163, ""en"",""fil""), """")"),"")</f>
        <v/>
      </c>
      <c r="C3163" s="2">
        <v>0.0</v>
      </c>
      <c r="D3163" s="10" t="s">
        <v>2680</v>
      </c>
      <c r="F3163" s="2">
        <v>0.0</v>
      </c>
      <c r="G3163" s="9"/>
    </row>
    <row r="3164">
      <c r="A3164" s="1" t="s">
        <v>4578</v>
      </c>
      <c r="B3164" s="7" t="str">
        <f>IFERROR(__xludf.DUMMYFUNCTION("IF(C3164=4,GOOGLETRANSLATE(A3164, ""en"",""fil""), """")"),"")</f>
        <v/>
      </c>
      <c r="C3164" s="2">
        <v>0.0</v>
      </c>
      <c r="D3164" s="10" t="s">
        <v>2680</v>
      </c>
      <c r="F3164" s="2">
        <v>1.0</v>
      </c>
      <c r="G3164" s="9"/>
    </row>
    <row r="3165">
      <c r="A3165" s="1" t="s">
        <v>4579</v>
      </c>
      <c r="B3165" s="7" t="str">
        <f>IFERROR(__xludf.DUMMYFUNCTION("IF(C3165=4,GOOGLETRANSLATE(A3165, ""en"",""fil""), """")"),"")</f>
        <v/>
      </c>
      <c r="C3165" s="2">
        <v>0.0</v>
      </c>
      <c r="D3165" s="10" t="s">
        <v>2680</v>
      </c>
      <c r="F3165" s="2">
        <v>0.0</v>
      </c>
      <c r="G3165" s="9"/>
    </row>
    <row r="3166">
      <c r="A3166" s="1" t="s">
        <v>4580</v>
      </c>
      <c r="B3166" s="7" t="str">
        <f>IFERROR(__xludf.DUMMYFUNCTION("IF(C3166=4,GOOGLETRANSLATE(A3166, ""en"",""fil""), """")"),"")</f>
        <v/>
      </c>
      <c r="C3166" s="2">
        <v>0.0</v>
      </c>
      <c r="D3166" s="10" t="s">
        <v>2680</v>
      </c>
      <c r="F3166" s="2">
        <v>1.0</v>
      </c>
      <c r="G3166" s="9"/>
    </row>
    <row r="3167">
      <c r="A3167" s="1" t="s">
        <v>4581</v>
      </c>
      <c r="B3167" s="7" t="str">
        <f>IFERROR(__xludf.DUMMYFUNCTION("IF(C3167=4,GOOGLETRANSLATE(A3167, ""en"",""fil""), """")"),"")</f>
        <v/>
      </c>
      <c r="C3167" s="2">
        <v>0.0</v>
      </c>
      <c r="D3167" s="10" t="s">
        <v>2680</v>
      </c>
      <c r="F3167" s="2">
        <v>0.0</v>
      </c>
      <c r="G3167" s="9"/>
    </row>
    <row r="3168">
      <c r="A3168" s="1" t="s">
        <v>4582</v>
      </c>
      <c r="B3168" s="7" t="str">
        <f>IFERROR(__xludf.DUMMYFUNCTION("IF(C3168=4,GOOGLETRANSLATE(A3168, ""en"",""fil""), """")"),"")</f>
        <v/>
      </c>
      <c r="C3168" s="2">
        <v>0.0</v>
      </c>
      <c r="D3168" s="10" t="s">
        <v>2680</v>
      </c>
      <c r="F3168" s="2">
        <v>1.0</v>
      </c>
      <c r="G3168" s="9"/>
    </row>
    <row r="3169">
      <c r="A3169" s="1" t="s">
        <v>4583</v>
      </c>
      <c r="B3169" s="7" t="str">
        <f>IFERROR(__xludf.DUMMYFUNCTION("IF(C3169=4,GOOGLETRANSLATE(A3169, ""en"",""fil""), """")"),"")</f>
        <v/>
      </c>
      <c r="C3169" s="2">
        <v>0.0</v>
      </c>
      <c r="D3169" s="10" t="s">
        <v>2680</v>
      </c>
      <c r="G3169" s="9"/>
    </row>
    <row r="3170">
      <c r="A3170" s="1" t="s">
        <v>4584</v>
      </c>
      <c r="B3170" s="7" t="str">
        <f>IFERROR(__xludf.DUMMYFUNCTION("IF(C3170=4,GOOGLETRANSLATE(A3170, ""en"",""fil""), """")"),"")</f>
        <v/>
      </c>
      <c r="C3170" s="2">
        <v>0.0</v>
      </c>
      <c r="D3170" s="10" t="s">
        <v>2680</v>
      </c>
      <c r="F3170" s="2">
        <v>0.0</v>
      </c>
      <c r="G3170" s="9"/>
    </row>
    <row r="3171">
      <c r="A3171" s="1" t="s">
        <v>4585</v>
      </c>
      <c r="B3171" s="7" t="str">
        <f>IFERROR(__xludf.DUMMYFUNCTION("IF(C3171=4,GOOGLETRANSLATE(A3171, ""en"",""fil""), """")"),"")</f>
        <v/>
      </c>
      <c r="C3171" s="2">
        <v>0.0</v>
      </c>
      <c r="D3171" s="10" t="s">
        <v>2680</v>
      </c>
      <c r="F3171" s="2">
        <v>0.0</v>
      </c>
      <c r="G3171" s="9"/>
    </row>
    <row r="3172">
      <c r="A3172" s="1" t="s">
        <v>4586</v>
      </c>
      <c r="B3172" s="7" t="str">
        <f>IFERROR(__xludf.DUMMYFUNCTION("IF(C3172=4,GOOGLETRANSLATE(A3172, ""en"",""fil""), """")"),"")</f>
        <v/>
      </c>
      <c r="C3172" s="2">
        <v>0.0</v>
      </c>
      <c r="D3172" s="10" t="s">
        <v>2680</v>
      </c>
      <c r="G3172" s="9"/>
    </row>
    <row r="3173">
      <c r="A3173" s="1" t="s">
        <v>4587</v>
      </c>
      <c r="B3173" s="7" t="str">
        <f>IFERROR(__xludf.DUMMYFUNCTION("IF(C3173=4,GOOGLETRANSLATE(A3173, ""en"",""fil""), """")"),"")</f>
        <v/>
      </c>
      <c r="C3173" s="2">
        <v>0.0</v>
      </c>
      <c r="D3173" s="10" t="s">
        <v>2680</v>
      </c>
      <c r="F3173" s="2">
        <v>0.0</v>
      </c>
      <c r="G3173" s="9"/>
    </row>
    <row r="3174">
      <c r="A3174" s="1" t="s">
        <v>4588</v>
      </c>
      <c r="B3174" s="7" t="str">
        <f>IFERROR(__xludf.DUMMYFUNCTION("IF(C3174=4,GOOGLETRANSLATE(A3174, ""en"",""fil""), """")"),"")</f>
        <v/>
      </c>
      <c r="C3174" s="2">
        <v>0.0</v>
      </c>
      <c r="D3174" s="10" t="s">
        <v>2680</v>
      </c>
      <c r="F3174" s="2">
        <v>0.0</v>
      </c>
      <c r="G3174" s="9"/>
    </row>
    <row r="3175">
      <c r="A3175" s="1" t="s">
        <v>4589</v>
      </c>
      <c r="B3175" s="7" t="str">
        <f>IFERROR(__xludf.DUMMYFUNCTION("IF(C3175=4,GOOGLETRANSLATE(A3175, ""en"",""fil""), """")"),"")</f>
        <v/>
      </c>
      <c r="C3175" s="2">
        <v>0.0</v>
      </c>
      <c r="D3175" s="10" t="s">
        <v>2680</v>
      </c>
      <c r="F3175" s="2">
        <v>1.0</v>
      </c>
      <c r="G3175" s="9"/>
    </row>
    <row r="3176">
      <c r="A3176" s="1" t="s">
        <v>4590</v>
      </c>
      <c r="B3176" s="7" t="str">
        <f>IFERROR(__xludf.DUMMYFUNCTION("IF(C3176=4,GOOGLETRANSLATE(A3176, ""en"",""fil""), """")"),"")</f>
        <v/>
      </c>
      <c r="C3176" s="2">
        <v>0.0</v>
      </c>
      <c r="D3176" s="10" t="s">
        <v>2680</v>
      </c>
      <c r="G3176" s="9"/>
    </row>
    <row r="3177">
      <c r="A3177" s="1" t="s">
        <v>4591</v>
      </c>
      <c r="B3177" s="7" t="str">
        <f>IFERROR(__xludf.DUMMYFUNCTION("IF(C3177=4,GOOGLETRANSLATE(A3177, ""en"",""fil""), """")"),"")</f>
        <v/>
      </c>
      <c r="C3177" s="2">
        <v>0.0</v>
      </c>
      <c r="D3177" s="10" t="s">
        <v>2680</v>
      </c>
      <c r="G3177" s="9"/>
    </row>
    <row r="3178">
      <c r="A3178" s="1" t="s">
        <v>4592</v>
      </c>
      <c r="B3178" s="7" t="str">
        <f>IFERROR(__xludf.DUMMYFUNCTION("IF(C3178=4,GOOGLETRANSLATE(A3178, ""en"",""fil""), """")"),"")</f>
        <v/>
      </c>
      <c r="C3178" s="2">
        <v>0.0</v>
      </c>
      <c r="D3178" s="10" t="s">
        <v>2680</v>
      </c>
      <c r="G3178" s="9"/>
    </row>
    <row r="3179">
      <c r="A3179" s="1" t="s">
        <v>4593</v>
      </c>
      <c r="B3179" s="7" t="str">
        <f>IFERROR(__xludf.DUMMYFUNCTION("IF(C3179=4,GOOGLETRANSLATE(A3179, ""en"",""fil""), """")"),"")</f>
        <v/>
      </c>
      <c r="C3179" s="2">
        <v>0.0</v>
      </c>
      <c r="D3179" s="10" t="s">
        <v>2680</v>
      </c>
      <c r="F3179" s="2">
        <v>0.0</v>
      </c>
      <c r="G3179" s="9"/>
    </row>
    <row r="3180">
      <c r="A3180" s="1" t="s">
        <v>1478</v>
      </c>
      <c r="B3180" s="7" t="str">
        <f>IFERROR(__xludf.DUMMYFUNCTION("IF(C3180=4,GOOGLETRANSLATE(A3180, ""en"",""fil""), """")"),"")</f>
        <v/>
      </c>
      <c r="C3180" s="2">
        <v>0.0</v>
      </c>
      <c r="D3180" s="10" t="s">
        <v>2680</v>
      </c>
      <c r="F3180" s="2">
        <v>0.0</v>
      </c>
      <c r="G3180" s="9"/>
    </row>
    <row r="3181">
      <c r="A3181" s="1" t="s">
        <v>4594</v>
      </c>
      <c r="B3181" s="7" t="str">
        <f>IFERROR(__xludf.DUMMYFUNCTION("IF(C3181=4,GOOGLETRANSLATE(A3181, ""en"",""fil""), """")"),"")</f>
        <v/>
      </c>
      <c r="C3181" s="2">
        <v>0.0</v>
      </c>
      <c r="D3181" s="10" t="s">
        <v>2680</v>
      </c>
      <c r="F3181" s="2">
        <v>1.0</v>
      </c>
      <c r="G3181" s="9"/>
    </row>
    <row r="3182">
      <c r="A3182" s="1" t="s">
        <v>4595</v>
      </c>
      <c r="B3182" s="7" t="str">
        <f>IFERROR(__xludf.DUMMYFUNCTION("IF(C3182=4,GOOGLETRANSLATE(A3182, ""en"",""fil""), """")"),"")</f>
        <v/>
      </c>
      <c r="C3182" s="2">
        <v>0.0</v>
      </c>
      <c r="D3182" s="10" t="s">
        <v>2680</v>
      </c>
      <c r="G3182" s="9"/>
    </row>
    <row r="3183">
      <c r="A3183" s="1" t="s">
        <v>4596</v>
      </c>
      <c r="B3183" s="7" t="str">
        <f>IFERROR(__xludf.DUMMYFUNCTION("IF(C3183=4,GOOGLETRANSLATE(A3183, ""en"",""fil""), """")"),"")</f>
        <v/>
      </c>
      <c r="C3183" s="2">
        <v>0.0</v>
      </c>
      <c r="D3183" s="10" t="s">
        <v>2680</v>
      </c>
      <c r="G3183" s="9"/>
    </row>
    <row r="3184">
      <c r="A3184" s="1" t="s">
        <v>4597</v>
      </c>
      <c r="B3184" s="7" t="str">
        <f>IFERROR(__xludf.DUMMYFUNCTION("IF(C3184=4,GOOGLETRANSLATE(A3184, ""en"",""fil""), """")"),"")</f>
        <v/>
      </c>
      <c r="C3184" s="2">
        <v>0.0</v>
      </c>
      <c r="D3184" s="10" t="s">
        <v>2680</v>
      </c>
      <c r="G3184" s="9"/>
    </row>
    <row r="3185">
      <c r="A3185" s="1" t="s">
        <v>4598</v>
      </c>
      <c r="B3185" s="7" t="str">
        <f>IFERROR(__xludf.DUMMYFUNCTION("IF(C3185=4,GOOGLETRANSLATE(A3185, ""en"",""fil""), """")"),"")</f>
        <v/>
      </c>
      <c r="C3185" s="2">
        <v>0.0</v>
      </c>
      <c r="D3185" s="10" t="s">
        <v>2680</v>
      </c>
      <c r="G3185" s="9"/>
    </row>
    <row r="3186">
      <c r="A3186" s="1" t="s">
        <v>4599</v>
      </c>
      <c r="B3186" s="7" t="str">
        <f>IFERROR(__xludf.DUMMYFUNCTION("IF(C3186=4,GOOGLETRANSLATE(A3186, ""en"",""fil""), """")"),"")</f>
        <v/>
      </c>
      <c r="C3186" s="2">
        <v>0.0</v>
      </c>
      <c r="D3186" s="10" t="s">
        <v>2680</v>
      </c>
      <c r="G3186" s="9"/>
    </row>
    <row r="3187">
      <c r="A3187" s="1" t="s">
        <v>4600</v>
      </c>
      <c r="B3187" s="7" t="str">
        <f>IFERROR(__xludf.DUMMYFUNCTION("IF(C3187=4,GOOGLETRANSLATE(A3187, ""en"",""fil""), """")"),"")</f>
        <v/>
      </c>
      <c r="C3187" s="2">
        <v>0.0</v>
      </c>
      <c r="D3187" s="10" t="s">
        <v>2680</v>
      </c>
      <c r="G3187" s="9"/>
    </row>
    <row r="3188">
      <c r="A3188" s="1" t="s">
        <v>4601</v>
      </c>
      <c r="B3188" s="7" t="str">
        <f>IFERROR(__xludf.DUMMYFUNCTION("IF(C3188=4,GOOGLETRANSLATE(A3188, ""en"",""fil""), """")"),"")</f>
        <v/>
      </c>
      <c r="C3188" s="2">
        <v>0.0</v>
      </c>
      <c r="D3188" s="10" t="s">
        <v>2680</v>
      </c>
      <c r="F3188" s="2">
        <v>0.0</v>
      </c>
      <c r="G3188" s="9"/>
    </row>
    <row r="3189">
      <c r="A3189" s="1" t="s">
        <v>4602</v>
      </c>
      <c r="B3189" s="7" t="str">
        <f>IFERROR(__xludf.DUMMYFUNCTION("IF(C3189=4,GOOGLETRANSLATE(A3189, ""en"",""fil""), """")"),"")</f>
        <v/>
      </c>
      <c r="C3189" s="2">
        <v>0.0</v>
      </c>
      <c r="D3189" s="10" t="s">
        <v>2680</v>
      </c>
      <c r="F3189" s="2">
        <v>0.0</v>
      </c>
      <c r="G3189" s="9"/>
    </row>
    <row r="3190">
      <c r="A3190" s="1" t="s">
        <v>4603</v>
      </c>
      <c r="B3190" s="7" t="str">
        <f>IFERROR(__xludf.DUMMYFUNCTION("IF(C3190=4,GOOGLETRANSLATE(A3190, ""en"",""fil""), """")"),"")</f>
        <v/>
      </c>
      <c r="C3190" s="2">
        <v>0.0</v>
      </c>
      <c r="D3190" s="10" t="s">
        <v>2680</v>
      </c>
      <c r="F3190" s="2">
        <v>0.0</v>
      </c>
      <c r="G3190" s="9"/>
    </row>
    <row r="3191">
      <c r="A3191" s="1" t="s">
        <v>4604</v>
      </c>
      <c r="B3191" s="7" t="str">
        <f>IFERROR(__xludf.DUMMYFUNCTION("IF(C3191=4,GOOGLETRANSLATE(A3191, ""en"",""fil""), """")"),"")</f>
        <v/>
      </c>
      <c r="C3191" s="2">
        <v>0.0</v>
      </c>
      <c r="D3191" s="10" t="s">
        <v>2680</v>
      </c>
      <c r="F3191" s="2">
        <v>0.0</v>
      </c>
      <c r="G3191" s="9"/>
    </row>
    <row r="3192">
      <c r="A3192" s="1" t="s">
        <v>4605</v>
      </c>
      <c r="B3192" s="7" t="str">
        <f>IFERROR(__xludf.DUMMYFUNCTION("IF(C3192=4,GOOGLETRANSLATE(A3192, ""en"",""fil""), """")"),"")</f>
        <v/>
      </c>
      <c r="C3192" s="2">
        <v>0.0</v>
      </c>
      <c r="D3192" s="10" t="s">
        <v>2680</v>
      </c>
      <c r="F3192" s="2">
        <v>0.0</v>
      </c>
      <c r="G3192" s="9"/>
    </row>
    <row r="3193">
      <c r="A3193" s="1" t="s">
        <v>4606</v>
      </c>
      <c r="B3193" s="7" t="str">
        <f>IFERROR(__xludf.DUMMYFUNCTION("IF(C3193=4,GOOGLETRANSLATE(A3193, ""en"",""fil""), """")"),"")</f>
        <v/>
      </c>
      <c r="C3193" s="2">
        <v>0.0</v>
      </c>
      <c r="D3193" s="10" t="s">
        <v>2680</v>
      </c>
      <c r="F3193" s="2">
        <v>0.0</v>
      </c>
      <c r="G3193" s="9"/>
    </row>
    <row r="3194">
      <c r="A3194" s="1" t="s">
        <v>4607</v>
      </c>
      <c r="B3194" s="7" t="str">
        <f>IFERROR(__xludf.DUMMYFUNCTION("IF(C3194=4,GOOGLETRANSLATE(A3194, ""en"",""fil""), """")"),"")</f>
        <v/>
      </c>
      <c r="C3194" s="2">
        <v>0.0</v>
      </c>
      <c r="D3194" s="10" t="s">
        <v>2680</v>
      </c>
      <c r="F3194" s="2">
        <v>0.0</v>
      </c>
      <c r="G3194" s="9"/>
    </row>
    <row r="3195">
      <c r="A3195" s="1" t="s">
        <v>4608</v>
      </c>
      <c r="B3195" s="7" t="str">
        <f>IFERROR(__xludf.DUMMYFUNCTION("IF(C3195=4,GOOGLETRANSLATE(A3195, ""en"",""fil""), """")"),"")</f>
        <v/>
      </c>
      <c r="C3195" s="2">
        <v>0.0</v>
      </c>
      <c r="D3195" s="10" t="s">
        <v>2680</v>
      </c>
      <c r="F3195" s="2">
        <v>0.0</v>
      </c>
      <c r="G3195" s="9"/>
    </row>
    <row r="3196">
      <c r="A3196" s="1" t="s">
        <v>4609</v>
      </c>
      <c r="B3196" s="7" t="str">
        <f>IFERROR(__xludf.DUMMYFUNCTION("IF(C3196=4,GOOGLETRANSLATE(A3196, ""en"",""fil""), """")"),"")</f>
        <v/>
      </c>
      <c r="C3196" s="2">
        <v>0.0</v>
      </c>
      <c r="D3196" s="10" t="s">
        <v>2680</v>
      </c>
      <c r="F3196" s="2">
        <v>0.0</v>
      </c>
      <c r="G3196" s="9"/>
    </row>
    <row r="3197">
      <c r="A3197" s="1" t="s">
        <v>4610</v>
      </c>
      <c r="B3197" s="7" t="str">
        <f>IFERROR(__xludf.DUMMYFUNCTION("IF(C3197=4,GOOGLETRANSLATE(A3197, ""en"",""fil""), """")"),"")</f>
        <v/>
      </c>
      <c r="C3197" s="2">
        <v>0.0</v>
      </c>
      <c r="D3197" s="10" t="s">
        <v>2680</v>
      </c>
      <c r="G3197" s="9"/>
    </row>
    <row r="3198">
      <c r="A3198" s="1" t="s">
        <v>4611</v>
      </c>
      <c r="B3198" s="7" t="str">
        <f>IFERROR(__xludf.DUMMYFUNCTION("IF(C3198=4,GOOGLETRANSLATE(A3198, ""en"",""fil""), """")"),"")</f>
        <v/>
      </c>
      <c r="C3198" s="2">
        <v>0.0</v>
      </c>
      <c r="D3198" s="10" t="s">
        <v>2680</v>
      </c>
      <c r="F3198" s="2">
        <v>1.0</v>
      </c>
      <c r="G3198" s="9"/>
    </row>
    <row r="3199">
      <c r="A3199" s="1" t="s">
        <v>4612</v>
      </c>
      <c r="B3199" s="7" t="str">
        <f>IFERROR(__xludf.DUMMYFUNCTION("IF(C3199=4,GOOGLETRANSLATE(A3199, ""en"",""fil""), """")"),"")</f>
        <v/>
      </c>
      <c r="C3199" s="2">
        <v>0.0</v>
      </c>
      <c r="D3199" s="10" t="s">
        <v>2680</v>
      </c>
      <c r="G3199" s="9"/>
    </row>
    <row r="3200">
      <c r="A3200" s="1" t="s">
        <v>4186</v>
      </c>
      <c r="B3200" s="7" t="str">
        <f>IFERROR(__xludf.DUMMYFUNCTION("IF(C3200=4,GOOGLETRANSLATE(A3200, ""en"",""fil""), """")"),"")</f>
        <v/>
      </c>
      <c r="C3200" s="2">
        <v>0.0</v>
      </c>
      <c r="D3200" s="10" t="s">
        <v>2680</v>
      </c>
      <c r="F3200" s="2">
        <v>0.0</v>
      </c>
      <c r="G3200" s="9"/>
    </row>
    <row r="3201">
      <c r="A3201" s="1" t="s">
        <v>4613</v>
      </c>
      <c r="B3201" s="7" t="str">
        <f>IFERROR(__xludf.DUMMYFUNCTION("IF(C3201=4,GOOGLETRANSLATE(A3201, ""en"",""fil""), """")"),"")</f>
        <v/>
      </c>
      <c r="C3201" s="2">
        <v>0.0</v>
      </c>
      <c r="D3201" s="10" t="s">
        <v>2680</v>
      </c>
      <c r="F3201" s="2">
        <v>0.0</v>
      </c>
      <c r="G3201" s="9"/>
    </row>
    <row r="3202">
      <c r="A3202" s="1" t="s">
        <v>4614</v>
      </c>
      <c r="B3202" s="7" t="str">
        <f>IFERROR(__xludf.DUMMYFUNCTION("IF(C3202=4,GOOGLETRANSLATE(A3202, ""en"",""fil""), """")"),"")</f>
        <v/>
      </c>
      <c r="C3202" s="2">
        <v>0.0</v>
      </c>
      <c r="D3202" s="10" t="s">
        <v>2680</v>
      </c>
      <c r="F3202" s="2">
        <v>1.0</v>
      </c>
      <c r="G3202" s="9"/>
    </row>
    <row r="3203">
      <c r="A3203" s="1" t="s">
        <v>4615</v>
      </c>
      <c r="B3203" s="7" t="str">
        <f>IFERROR(__xludf.DUMMYFUNCTION("IF(C3203=4,GOOGLETRANSLATE(A3203, ""en"",""fil""), """")"),"")</f>
        <v/>
      </c>
      <c r="C3203" s="2">
        <v>0.0</v>
      </c>
      <c r="D3203" s="10" t="s">
        <v>2680</v>
      </c>
      <c r="F3203" s="2">
        <v>1.0</v>
      </c>
      <c r="G3203" s="9"/>
    </row>
    <row r="3204">
      <c r="A3204" s="1" t="s">
        <v>4616</v>
      </c>
      <c r="B3204" s="7" t="str">
        <f>IFERROR(__xludf.DUMMYFUNCTION("IF(C3204=4,GOOGLETRANSLATE(A3204, ""en"",""fil""), """")"),"")</f>
        <v/>
      </c>
      <c r="C3204" s="2">
        <v>0.0</v>
      </c>
      <c r="D3204" s="10" t="s">
        <v>2680</v>
      </c>
      <c r="F3204" s="2">
        <v>0.0</v>
      </c>
      <c r="G3204" s="9"/>
    </row>
    <row r="3205">
      <c r="A3205" s="1" t="s">
        <v>4617</v>
      </c>
      <c r="B3205" s="7" t="str">
        <f>IFERROR(__xludf.DUMMYFUNCTION("IF(C3205=4,GOOGLETRANSLATE(A3205, ""en"",""fil""), """")"),"")</f>
        <v/>
      </c>
      <c r="C3205" s="2">
        <v>0.0</v>
      </c>
      <c r="D3205" s="10" t="s">
        <v>2680</v>
      </c>
      <c r="G3205" s="9"/>
    </row>
    <row r="3206">
      <c r="A3206" s="1" t="s">
        <v>398</v>
      </c>
      <c r="B3206" s="7" t="str">
        <f>IFERROR(__xludf.DUMMYFUNCTION("IF(C3206=4,GOOGLETRANSLATE(A3206, ""en"",""fil""), """")"),"")</f>
        <v/>
      </c>
      <c r="C3206" s="2">
        <v>0.0</v>
      </c>
      <c r="D3206" s="10" t="s">
        <v>2680</v>
      </c>
      <c r="F3206" s="2">
        <v>0.0</v>
      </c>
      <c r="G3206" s="9"/>
    </row>
    <row r="3207">
      <c r="A3207" s="1" t="s">
        <v>4618</v>
      </c>
      <c r="B3207" s="7" t="str">
        <f>IFERROR(__xludf.DUMMYFUNCTION("IF(C3207=4,GOOGLETRANSLATE(A3207, ""en"",""fil""), """")"),"")</f>
        <v/>
      </c>
      <c r="C3207" s="2">
        <v>0.0</v>
      </c>
      <c r="D3207" s="10" t="s">
        <v>2680</v>
      </c>
      <c r="F3207" s="2">
        <v>0.0</v>
      </c>
      <c r="G3207" s="9"/>
    </row>
    <row r="3208">
      <c r="A3208" s="1" t="s">
        <v>4619</v>
      </c>
      <c r="B3208" s="7" t="str">
        <f>IFERROR(__xludf.DUMMYFUNCTION("IF(C3208=4,GOOGLETRANSLATE(A3208, ""en"",""fil""), """")"),"")</f>
        <v/>
      </c>
      <c r="C3208" s="2">
        <v>0.0</v>
      </c>
      <c r="D3208" s="10" t="s">
        <v>2680</v>
      </c>
      <c r="F3208" s="2">
        <v>1.0</v>
      </c>
      <c r="G3208" s="9"/>
    </row>
    <row r="3209">
      <c r="A3209" s="1" t="s">
        <v>4620</v>
      </c>
      <c r="B3209" s="7" t="str">
        <f>IFERROR(__xludf.DUMMYFUNCTION("IF(C3209=4,GOOGLETRANSLATE(A3209, ""en"",""fil""), """")"),"")</f>
        <v/>
      </c>
      <c r="C3209" s="2">
        <v>0.0</v>
      </c>
      <c r="D3209" s="10" t="s">
        <v>2680</v>
      </c>
      <c r="F3209" s="2">
        <v>0.0</v>
      </c>
      <c r="G3209" s="9"/>
    </row>
    <row r="3210">
      <c r="A3210" s="1" t="s">
        <v>4621</v>
      </c>
      <c r="B3210" s="7" t="str">
        <f>IFERROR(__xludf.DUMMYFUNCTION("IF(C3210=4,GOOGLETRANSLATE(A3210, ""en"",""fil""), """")"),"")</f>
        <v/>
      </c>
      <c r="C3210" s="2">
        <v>0.0</v>
      </c>
      <c r="D3210" s="10" t="s">
        <v>2680</v>
      </c>
      <c r="F3210" s="2">
        <v>1.0</v>
      </c>
      <c r="G3210" s="9"/>
    </row>
    <row r="3211">
      <c r="A3211" s="1" t="s">
        <v>4622</v>
      </c>
      <c r="B3211" s="7" t="str">
        <f>IFERROR(__xludf.DUMMYFUNCTION("IF(C3211=4,GOOGLETRANSLATE(A3211, ""en"",""fil""), """")"),"")</f>
        <v/>
      </c>
      <c r="C3211" s="2">
        <v>0.0</v>
      </c>
      <c r="D3211" s="10" t="s">
        <v>2680</v>
      </c>
      <c r="F3211" s="2">
        <v>1.0</v>
      </c>
      <c r="G3211" s="9"/>
    </row>
    <row r="3212">
      <c r="A3212" s="1" t="s">
        <v>4623</v>
      </c>
      <c r="B3212" s="7" t="str">
        <f>IFERROR(__xludf.DUMMYFUNCTION("IF(C3212=4,GOOGLETRANSLATE(A3212, ""en"",""fil""), """")"),"")</f>
        <v/>
      </c>
      <c r="C3212" s="2">
        <v>0.0</v>
      </c>
      <c r="D3212" s="10" t="s">
        <v>2680</v>
      </c>
      <c r="G3212" s="9"/>
    </row>
    <row r="3213">
      <c r="A3213" s="1" t="s">
        <v>4624</v>
      </c>
      <c r="B3213" s="7" t="str">
        <f>IFERROR(__xludf.DUMMYFUNCTION("IF(C3213=4,GOOGLETRANSLATE(A3213, ""en"",""fil""), """")"),"")</f>
        <v/>
      </c>
      <c r="C3213" s="2">
        <v>0.0</v>
      </c>
      <c r="D3213" s="10" t="s">
        <v>2680</v>
      </c>
      <c r="F3213" s="2">
        <v>0.0</v>
      </c>
      <c r="G3213" s="9"/>
    </row>
    <row r="3214">
      <c r="A3214" s="1" t="s">
        <v>4625</v>
      </c>
      <c r="B3214" s="7" t="str">
        <f>IFERROR(__xludf.DUMMYFUNCTION("IF(C3214=4,GOOGLETRANSLATE(A3214, ""en"",""fil""), """")"),"")</f>
        <v/>
      </c>
      <c r="C3214" s="2">
        <v>0.0</v>
      </c>
      <c r="D3214" s="10" t="s">
        <v>2680</v>
      </c>
      <c r="F3214" s="2">
        <v>1.0</v>
      </c>
      <c r="G3214" s="9"/>
    </row>
    <row r="3215">
      <c r="A3215" s="1" t="s">
        <v>4626</v>
      </c>
      <c r="B3215" s="7" t="str">
        <f>IFERROR(__xludf.DUMMYFUNCTION("IF(C3215=4,GOOGLETRANSLATE(A3215, ""en"",""fil""), """")"),"")</f>
        <v/>
      </c>
      <c r="C3215" s="2">
        <v>0.0</v>
      </c>
      <c r="D3215" s="10" t="s">
        <v>2680</v>
      </c>
      <c r="F3215" s="2">
        <v>1.0</v>
      </c>
      <c r="G3215" s="9"/>
    </row>
    <row r="3216">
      <c r="A3216" s="1" t="s">
        <v>4627</v>
      </c>
      <c r="B3216" s="7" t="str">
        <f>IFERROR(__xludf.DUMMYFUNCTION("IF(C3216=4,GOOGLETRANSLATE(A3216, ""en"",""fil""), """")"),"")</f>
        <v/>
      </c>
      <c r="C3216" s="2">
        <v>0.0</v>
      </c>
      <c r="D3216" s="10" t="s">
        <v>2680</v>
      </c>
      <c r="F3216" s="2">
        <v>0.0</v>
      </c>
      <c r="G3216" s="9"/>
    </row>
    <row r="3217">
      <c r="A3217" s="1" t="s">
        <v>4628</v>
      </c>
      <c r="B3217" s="7" t="str">
        <f>IFERROR(__xludf.DUMMYFUNCTION("IF(C3217=4,GOOGLETRANSLATE(A3217, ""en"",""fil""), """")"),"")</f>
        <v/>
      </c>
      <c r="C3217" s="2">
        <v>0.0</v>
      </c>
      <c r="D3217" s="10" t="s">
        <v>2680</v>
      </c>
      <c r="F3217" s="2">
        <v>0.0</v>
      </c>
      <c r="G3217" s="9"/>
    </row>
    <row r="3218">
      <c r="A3218" s="1" t="s">
        <v>4629</v>
      </c>
      <c r="B3218" s="7" t="str">
        <f>IFERROR(__xludf.DUMMYFUNCTION("IF(C3218=4,GOOGLETRANSLATE(A3218, ""en"",""fil""), """")"),"")</f>
        <v/>
      </c>
      <c r="C3218" s="2">
        <v>0.0</v>
      </c>
      <c r="D3218" s="10" t="s">
        <v>2680</v>
      </c>
      <c r="F3218" s="2">
        <v>0.0</v>
      </c>
      <c r="G3218" s="9"/>
    </row>
    <row r="3219">
      <c r="A3219" s="1" t="s">
        <v>4630</v>
      </c>
      <c r="B3219" s="7" t="str">
        <f>IFERROR(__xludf.DUMMYFUNCTION("IF(C3219=4,GOOGLETRANSLATE(A3219, ""en"",""fil""), """")"),"")</f>
        <v/>
      </c>
      <c r="C3219" s="2">
        <v>0.0</v>
      </c>
      <c r="D3219" s="10" t="s">
        <v>2680</v>
      </c>
      <c r="F3219" s="2">
        <v>0.0</v>
      </c>
      <c r="G3219" s="9"/>
    </row>
    <row r="3220">
      <c r="A3220" s="1" t="s">
        <v>4631</v>
      </c>
      <c r="B3220" s="7" t="str">
        <f>IFERROR(__xludf.DUMMYFUNCTION("IF(C3220=4,GOOGLETRANSLATE(A3220, ""en"",""fil""), """")"),"")</f>
        <v/>
      </c>
      <c r="C3220" s="2">
        <v>0.0</v>
      </c>
      <c r="D3220" s="10" t="s">
        <v>2680</v>
      </c>
      <c r="F3220" s="2">
        <v>0.0</v>
      </c>
      <c r="G3220" s="9"/>
    </row>
    <row r="3221">
      <c r="A3221" s="1" t="s">
        <v>4632</v>
      </c>
      <c r="B3221" s="7" t="str">
        <f>IFERROR(__xludf.DUMMYFUNCTION("IF(C3221=4,GOOGLETRANSLATE(A3221, ""en"",""fil""), """")"),"")</f>
        <v/>
      </c>
      <c r="C3221" s="2">
        <v>0.0</v>
      </c>
      <c r="D3221" s="10" t="s">
        <v>2680</v>
      </c>
      <c r="G3221" s="9"/>
    </row>
    <row r="3222">
      <c r="A3222" s="1" t="s">
        <v>4633</v>
      </c>
      <c r="B3222" s="7" t="str">
        <f>IFERROR(__xludf.DUMMYFUNCTION("IF(C3222=4,GOOGLETRANSLATE(A3222, ""en"",""fil""), """")"),"")</f>
        <v/>
      </c>
      <c r="C3222" s="2">
        <v>0.0</v>
      </c>
      <c r="D3222" s="10" t="s">
        <v>2680</v>
      </c>
      <c r="F3222" s="2">
        <v>1.0</v>
      </c>
      <c r="G3222" s="9"/>
    </row>
    <row r="3223">
      <c r="A3223" s="1" t="s">
        <v>4634</v>
      </c>
      <c r="B3223" s="7" t="str">
        <f>IFERROR(__xludf.DUMMYFUNCTION("IF(C3223=4,GOOGLETRANSLATE(A3223, ""en"",""fil""), """")"),"")</f>
        <v/>
      </c>
      <c r="C3223" s="2">
        <v>0.0</v>
      </c>
      <c r="D3223" s="10" t="s">
        <v>2680</v>
      </c>
      <c r="F3223" s="2">
        <v>0.0</v>
      </c>
      <c r="G3223" s="9"/>
    </row>
    <row r="3224">
      <c r="A3224" s="1" t="s">
        <v>4635</v>
      </c>
      <c r="B3224" s="7" t="str">
        <f>IFERROR(__xludf.DUMMYFUNCTION("IF(C3224=4,GOOGLETRANSLATE(A3224, ""en"",""fil""), """")"),"")</f>
        <v/>
      </c>
      <c r="C3224" s="2">
        <v>0.0</v>
      </c>
      <c r="D3224" s="10" t="s">
        <v>2680</v>
      </c>
      <c r="G3224" s="9"/>
    </row>
    <row r="3225">
      <c r="A3225" s="1" t="s">
        <v>4636</v>
      </c>
      <c r="B3225" s="7" t="str">
        <f>IFERROR(__xludf.DUMMYFUNCTION("IF(C3225=4,GOOGLETRANSLATE(A3225, ""en"",""fil""), """")"),"")</f>
        <v/>
      </c>
      <c r="C3225" s="2">
        <v>0.0</v>
      </c>
      <c r="D3225" s="10" t="s">
        <v>2680</v>
      </c>
      <c r="G3225" s="9"/>
    </row>
    <row r="3226">
      <c r="A3226" s="1" t="s">
        <v>4637</v>
      </c>
      <c r="B3226" s="7" t="str">
        <f>IFERROR(__xludf.DUMMYFUNCTION("IF(C3226=4,GOOGLETRANSLATE(A3226, ""en"",""fil""), """")"),"")</f>
        <v/>
      </c>
      <c r="C3226" s="2">
        <v>0.0</v>
      </c>
      <c r="D3226" s="10" t="s">
        <v>2680</v>
      </c>
      <c r="F3226" s="2">
        <v>1.0</v>
      </c>
      <c r="G3226" s="9"/>
    </row>
    <row r="3227">
      <c r="A3227" s="1" t="s">
        <v>4638</v>
      </c>
      <c r="B3227" s="7" t="str">
        <f>IFERROR(__xludf.DUMMYFUNCTION("IF(C3227=4,GOOGLETRANSLATE(A3227, ""en"",""fil""), """")"),"")</f>
        <v/>
      </c>
      <c r="C3227" s="2">
        <v>0.0</v>
      </c>
      <c r="D3227" s="10" t="s">
        <v>2680</v>
      </c>
      <c r="F3227" s="2">
        <v>0.0</v>
      </c>
      <c r="G3227" s="9"/>
    </row>
    <row r="3228">
      <c r="A3228" s="1" t="s">
        <v>4639</v>
      </c>
      <c r="B3228" s="7" t="str">
        <f>IFERROR(__xludf.DUMMYFUNCTION("IF(C3228=4,GOOGLETRANSLATE(A3228, ""en"",""fil""), """")"),"")</f>
        <v/>
      </c>
      <c r="C3228" s="2">
        <v>0.0</v>
      </c>
      <c r="D3228" s="10" t="s">
        <v>2680</v>
      </c>
      <c r="F3228" s="2">
        <v>0.0</v>
      </c>
      <c r="G3228" s="9"/>
    </row>
    <row r="3229">
      <c r="A3229" s="1" t="s">
        <v>4640</v>
      </c>
      <c r="B3229" s="7" t="str">
        <f>IFERROR(__xludf.DUMMYFUNCTION("IF(C3229=4,GOOGLETRANSLATE(A3229, ""en"",""fil""), """")"),"")</f>
        <v/>
      </c>
      <c r="C3229" s="2">
        <v>0.0</v>
      </c>
      <c r="D3229" s="10" t="s">
        <v>2680</v>
      </c>
      <c r="F3229" s="2">
        <v>0.0</v>
      </c>
      <c r="G3229" s="9"/>
    </row>
    <row r="3230">
      <c r="A3230" s="1" t="s">
        <v>4641</v>
      </c>
      <c r="B3230" s="7" t="str">
        <f>IFERROR(__xludf.DUMMYFUNCTION("IF(C3230=4,GOOGLETRANSLATE(A3230, ""en"",""fil""), """")"),"")</f>
        <v/>
      </c>
      <c r="C3230" s="2">
        <v>0.0</v>
      </c>
      <c r="D3230" s="10" t="s">
        <v>2680</v>
      </c>
      <c r="F3230" s="2">
        <v>1.0</v>
      </c>
      <c r="G3230" s="9"/>
    </row>
    <row r="3231">
      <c r="A3231" s="1" t="s">
        <v>4642</v>
      </c>
      <c r="B3231" s="7" t="str">
        <f>IFERROR(__xludf.DUMMYFUNCTION("IF(C3231=4,GOOGLETRANSLATE(A3231, ""en"",""fil""), """")"),"")</f>
        <v/>
      </c>
      <c r="C3231" s="2">
        <v>0.0</v>
      </c>
      <c r="D3231" s="10" t="s">
        <v>2680</v>
      </c>
      <c r="F3231" s="2">
        <v>0.0</v>
      </c>
      <c r="G3231" s="9"/>
    </row>
    <row r="3232">
      <c r="A3232" s="1" t="s">
        <v>4643</v>
      </c>
      <c r="B3232" s="7" t="str">
        <f>IFERROR(__xludf.DUMMYFUNCTION("IF(C3232=4,GOOGLETRANSLATE(A3232, ""en"",""fil""), """")"),"")</f>
        <v/>
      </c>
      <c r="C3232" s="2">
        <v>0.0</v>
      </c>
      <c r="D3232" s="10" t="s">
        <v>2680</v>
      </c>
      <c r="F3232" s="2">
        <v>1.0</v>
      </c>
      <c r="G3232" s="9"/>
    </row>
    <row r="3233">
      <c r="A3233" s="1" t="s">
        <v>4644</v>
      </c>
      <c r="B3233" s="7" t="str">
        <f>IFERROR(__xludf.DUMMYFUNCTION("IF(C3233=4,GOOGLETRANSLATE(A3233, ""en"",""fil""), """")"),"")</f>
        <v/>
      </c>
      <c r="C3233" s="2">
        <v>0.0</v>
      </c>
      <c r="D3233" s="10" t="s">
        <v>2680</v>
      </c>
      <c r="F3233" s="2">
        <v>0.0</v>
      </c>
      <c r="G3233" s="9"/>
    </row>
    <row r="3234">
      <c r="A3234" s="1" t="s">
        <v>4645</v>
      </c>
      <c r="B3234" s="7" t="str">
        <f>IFERROR(__xludf.DUMMYFUNCTION("IF(C3234=4,GOOGLETRANSLATE(A3234, ""en"",""fil""), """")"),"")</f>
        <v/>
      </c>
      <c r="C3234" s="2">
        <v>0.0</v>
      </c>
      <c r="D3234" s="10" t="s">
        <v>2680</v>
      </c>
      <c r="F3234" s="2">
        <v>0.0</v>
      </c>
      <c r="G3234" s="9"/>
    </row>
    <row r="3235">
      <c r="A3235" s="1" t="s">
        <v>4646</v>
      </c>
      <c r="B3235" s="7" t="str">
        <f>IFERROR(__xludf.DUMMYFUNCTION("IF(C3235=4,GOOGLETRANSLATE(A3235, ""en"",""fil""), """")"),"")</f>
        <v/>
      </c>
      <c r="C3235" s="2">
        <v>0.0</v>
      </c>
      <c r="D3235" s="10" t="s">
        <v>2680</v>
      </c>
      <c r="F3235" s="2">
        <v>1.0</v>
      </c>
      <c r="G3235" s="9"/>
    </row>
    <row r="3236">
      <c r="A3236" s="1" t="s">
        <v>4647</v>
      </c>
      <c r="B3236" s="7" t="str">
        <f>IFERROR(__xludf.DUMMYFUNCTION("IF(C3236=4,GOOGLETRANSLATE(A3236, ""en"",""fil""), """")"),"")</f>
        <v/>
      </c>
      <c r="C3236" s="2">
        <v>0.0</v>
      </c>
      <c r="D3236" s="10" t="s">
        <v>2680</v>
      </c>
      <c r="F3236" s="2">
        <v>0.0</v>
      </c>
      <c r="G3236" s="9"/>
    </row>
    <row r="3237">
      <c r="A3237" s="1" t="s">
        <v>4648</v>
      </c>
      <c r="B3237" s="7" t="str">
        <f>IFERROR(__xludf.DUMMYFUNCTION("IF(C3237=4,GOOGLETRANSLATE(A3237, ""en"",""fil""), """")"),"")</f>
        <v/>
      </c>
      <c r="C3237" s="2">
        <v>0.0</v>
      </c>
      <c r="D3237" s="10" t="s">
        <v>2680</v>
      </c>
      <c r="G3237" s="9"/>
    </row>
    <row r="3238">
      <c r="A3238" s="1" t="s">
        <v>4649</v>
      </c>
      <c r="B3238" s="7" t="str">
        <f>IFERROR(__xludf.DUMMYFUNCTION("IF(C3238=4,GOOGLETRANSLATE(A3238, ""en"",""fil""), """")"),"")</f>
        <v/>
      </c>
      <c r="C3238" s="2">
        <v>0.0</v>
      </c>
      <c r="D3238" s="10" t="s">
        <v>2680</v>
      </c>
      <c r="F3238" s="2">
        <v>0.0</v>
      </c>
      <c r="G3238" s="9"/>
    </row>
    <row r="3239">
      <c r="A3239" s="1" t="s">
        <v>4650</v>
      </c>
      <c r="B3239" s="7" t="str">
        <f>IFERROR(__xludf.DUMMYFUNCTION("IF(C3239=4,GOOGLETRANSLATE(A3239, ""en"",""fil""), """")"),"")</f>
        <v/>
      </c>
      <c r="C3239" s="2">
        <v>0.0</v>
      </c>
      <c r="D3239" s="10" t="s">
        <v>2680</v>
      </c>
      <c r="F3239" s="2">
        <v>0.0</v>
      </c>
      <c r="G3239" s="9"/>
    </row>
    <row r="3240">
      <c r="A3240" s="1" t="s">
        <v>4651</v>
      </c>
      <c r="B3240" s="7" t="str">
        <f>IFERROR(__xludf.DUMMYFUNCTION("IF(C3240=4,GOOGLETRANSLATE(A3240, ""en"",""fil""), """")"),"")</f>
        <v/>
      </c>
      <c r="C3240" s="2">
        <v>0.0</v>
      </c>
      <c r="D3240" s="10" t="s">
        <v>2680</v>
      </c>
      <c r="F3240" s="2">
        <v>1.0</v>
      </c>
      <c r="G3240" s="9"/>
    </row>
    <row r="3241">
      <c r="A3241" s="1" t="s">
        <v>4652</v>
      </c>
      <c r="B3241" s="7" t="str">
        <f>IFERROR(__xludf.DUMMYFUNCTION("IF(C3241=4,GOOGLETRANSLATE(A3241, ""en"",""fil""), """")"),"")</f>
        <v/>
      </c>
      <c r="C3241" s="2">
        <v>0.0</v>
      </c>
      <c r="D3241" s="10" t="s">
        <v>2680</v>
      </c>
      <c r="F3241" s="2">
        <v>1.0</v>
      </c>
      <c r="G3241" s="9"/>
    </row>
    <row r="3242">
      <c r="A3242" s="1" t="s">
        <v>4653</v>
      </c>
      <c r="B3242" s="7" t="str">
        <f>IFERROR(__xludf.DUMMYFUNCTION("IF(C3242=4,GOOGLETRANSLATE(A3242, ""en"",""fil""), """")"),"")</f>
        <v/>
      </c>
      <c r="C3242" s="2">
        <v>0.0</v>
      </c>
      <c r="D3242" s="10" t="s">
        <v>2680</v>
      </c>
      <c r="F3242" s="2">
        <v>0.0</v>
      </c>
      <c r="G3242" s="9"/>
    </row>
    <row r="3243">
      <c r="A3243" s="1" t="s">
        <v>4654</v>
      </c>
      <c r="B3243" s="7" t="str">
        <f>IFERROR(__xludf.DUMMYFUNCTION("IF(C3243=4,GOOGLETRANSLATE(A3243, ""en"",""fil""), """")"),"")</f>
        <v/>
      </c>
      <c r="C3243" s="2">
        <v>0.0</v>
      </c>
      <c r="D3243" s="10" t="s">
        <v>2680</v>
      </c>
      <c r="F3243" s="2">
        <v>0.0</v>
      </c>
      <c r="G3243" s="9"/>
    </row>
    <row r="3244">
      <c r="A3244" s="1" t="s">
        <v>1915</v>
      </c>
      <c r="B3244" s="7" t="str">
        <f>IFERROR(__xludf.DUMMYFUNCTION("IF(C3244=4,GOOGLETRANSLATE(A3244, ""en"",""fil""), """")"),"")</f>
        <v/>
      </c>
      <c r="C3244" s="2">
        <v>0.0</v>
      </c>
      <c r="D3244" s="10" t="s">
        <v>2680</v>
      </c>
      <c r="F3244" s="2">
        <v>0.0</v>
      </c>
      <c r="G3244" s="9"/>
    </row>
    <row r="3245">
      <c r="A3245" s="1" t="s">
        <v>4655</v>
      </c>
      <c r="B3245" s="7" t="str">
        <f>IFERROR(__xludf.DUMMYFUNCTION("IF(C3245=4,GOOGLETRANSLATE(A3245, ""en"",""fil""), """")"),"")</f>
        <v/>
      </c>
      <c r="C3245" s="2">
        <v>0.0</v>
      </c>
      <c r="D3245" s="10" t="s">
        <v>2680</v>
      </c>
      <c r="F3245" s="2">
        <v>0.0</v>
      </c>
      <c r="G3245" s="9"/>
    </row>
    <row r="3246">
      <c r="A3246" s="1" t="s">
        <v>4656</v>
      </c>
      <c r="B3246" s="7" t="str">
        <f>IFERROR(__xludf.DUMMYFUNCTION("IF(C3246=4,GOOGLETRANSLATE(A3246, ""en"",""fil""), """")"),"")</f>
        <v/>
      </c>
      <c r="C3246" s="2">
        <v>0.0</v>
      </c>
      <c r="D3246" s="10" t="s">
        <v>2680</v>
      </c>
      <c r="F3246" s="2">
        <v>0.0</v>
      </c>
      <c r="G3246" s="9"/>
    </row>
    <row r="3247">
      <c r="A3247" s="1" t="s">
        <v>4657</v>
      </c>
      <c r="B3247" s="7" t="str">
        <f>IFERROR(__xludf.DUMMYFUNCTION("IF(C3247=4,GOOGLETRANSLATE(A3247, ""en"",""fil""), """")"),"")</f>
        <v/>
      </c>
      <c r="C3247" s="2">
        <v>0.0</v>
      </c>
      <c r="D3247" s="10" t="s">
        <v>2680</v>
      </c>
      <c r="F3247" s="2">
        <v>0.0</v>
      </c>
      <c r="G3247" s="9"/>
    </row>
    <row r="3248">
      <c r="A3248" s="1" t="s">
        <v>4658</v>
      </c>
      <c r="B3248" s="7" t="str">
        <f>IFERROR(__xludf.DUMMYFUNCTION("IF(C3248=4,GOOGLETRANSLATE(A3248, ""en"",""fil""), """")"),"")</f>
        <v/>
      </c>
      <c r="C3248" s="2">
        <v>0.0</v>
      </c>
      <c r="D3248" s="10" t="s">
        <v>2680</v>
      </c>
      <c r="F3248" s="2">
        <v>0.0</v>
      </c>
      <c r="G3248" s="9"/>
    </row>
    <row r="3249">
      <c r="A3249" s="1" t="s">
        <v>4659</v>
      </c>
      <c r="B3249" s="7" t="str">
        <f>IFERROR(__xludf.DUMMYFUNCTION("IF(C3249=4,GOOGLETRANSLATE(A3249, ""en"",""fil""), """")"),"")</f>
        <v/>
      </c>
      <c r="C3249" s="2">
        <v>0.0</v>
      </c>
      <c r="D3249" s="10" t="s">
        <v>2680</v>
      </c>
      <c r="F3249" s="2">
        <v>1.0</v>
      </c>
      <c r="G3249" s="9"/>
    </row>
    <row r="3250">
      <c r="A3250" s="1" t="s">
        <v>4660</v>
      </c>
      <c r="B3250" s="7" t="str">
        <f>IFERROR(__xludf.DUMMYFUNCTION("IF(C3250=4,GOOGLETRANSLATE(A3250, ""en"",""fil""), """")"),"")</f>
        <v/>
      </c>
      <c r="C3250" s="2">
        <v>0.0</v>
      </c>
      <c r="D3250" s="10" t="s">
        <v>2680</v>
      </c>
      <c r="F3250" s="2">
        <v>0.0</v>
      </c>
      <c r="G3250" s="9"/>
    </row>
    <row r="3251">
      <c r="A3251" s="1" t="s">
        <v>4661</v>
      </c>
      <c r="B3251" s="7" t="str">
        <f>IFERROR(__xludf.DUMMYFUNCTION("IF(C3251=4,GOOGLETRANSLATE(A3251, ""en"",""fil""), """")"),"")</f>
        <v/>
      </c>
      <c r="C3251" s="2">
        <v>0.0</v>
      </c>
      <c r="D3251" s="10" t="s">
        <v>2680</v>
      </c>
      <c r="F3251" s="2">
        <v>0.0</v>
      </c>
      <c r="G3251" s="9"/>
    </row>
    <row r="3252">
      <c r="A3252" s="1" t="s">
        <v>4662</v>
      </c>
      <c r="B3252" s="7" t="str">
        <f>IFERROR(__xludf.DUMMYFUNCTION("IF(C3252=4,GOOGLETRANSLATE(A3252, ""en"",""fil""), """")"),"")</f>
        <v/>
      </c>
      <c r="C3252" s="2">
        <v>0.0</v>
      </c>
      <c r="D3252" s="10" t="s">
        <v>2680</v>
      </c>
      <c r="F3252" s="2">
        <v>0.0</v>
      </c>
      <c r="G3252" s="9"/>
    </row>
    <row r="3253">
      <c r="A3253" s="1" t="s">
        <v>4663</v>
      </c>
      <c r="B3253" s="7" t="str">
        <f>IFERROR(__xludf.DUMMYFUNCTION("IF(C3253=4,GOOGLETRANSLATE(A3253, ""en"",""fil""), """")"),"")</f>
        <v/>
      </c>
      <c r="C3253" s="2">
        <v>0.0</v>
      </c>
      <c r="D3253" s="10" t="s">
        <v>2680</v>
      </c>
      <c r="F3253" s="2">
        <v>1.0</v>
      </c>
      <c r="G3253" s="9"/>
    </row>
    <row r="3254">
      <c r="A3254" s="1" t="s">
        <v>4664</v>
      </c>
      <c r="B3254" s="7" t="str">
        <f>IFERROR(__xludf.DUMMYFUNCTION("IF(C3254=4,GOOGLETRANSLATE(A3254, ""en"",""fil""), """")"),"")</f>
        <v/>
      </c>
      <c r="C3254" s="2">
        <v>0.0</v>
      </c>
      <c r="D3254" s="10" t="s">
        <v>2680</v>
      </c>
      <c r="F3254" s="2">
        <v>1.0</v>
      </c>
      <c r="G3254" s="9"/>
    </row>
    <row r="3255">
      <c r="A3255" s="1" t="s">
        <v>4665</v>
      </c>
      <c r="B3255" s="7" t="str">
        <f>IFERROR(__xludf.DUMMYFUNCTION("IF(C3255=4,GOOGLETRANSLATE(A3255, ""en"",""fil""), """")"),"")</f>
        <v/>
      </c>
      <c r="C3255" s="2">
        <v>0.0</v>
      </c>
      <c r="D3255" s="10" t="s">
        <v>2680</v>
      </c>
      <c r="F3255" s="2">
        <v>0.0</v>
      </c>
      <c r="G3255" s="9"/>
    </row>
    <row r="3256">
      <c r="A3256" s="1" t="s">
        <v>4666</v>
      </c>
      <c r="B3256" s="7" t="str">
        <f>IFERROR(__xludf.DUMMYFUNCTION("IF(C3256=4,GOOGLETRANSLATE(A3256, ""en"",""fil""), """")"),"")</f>
        <v/>
      </c>
      <c r="C3256" s="2">
        <v>0.0</v>
      </c>
      <c r="D3256" s="10" t="s">
        <v>2680</v>
      </c>
      <c r="F3256" s="2">
        <v>0.0</v>
      </c>
      <c r="G3256" s="9"/>
    </row>
    <row r="3257">
      <c r="A3257" s="1" t="s">
        <v>4667</v>
      </c>
      <c r="B3257" s="7" t="str">
        <f>IFERROR(__xludf.DUMMYFUNCTION("IF(C3257=4,GOOGLETRANSLATE(A3257, ""en"",""fil""), """")"),"")</f>
        <v/>
      </c>
      <c r="C3257" s="2">
        <v>0.0</v>
      </c>
      <c r="D3257" s="10" t="s">
        <v>2680</v>
      </c>
      <c r="F3257" s="2">
        <v>1.0</v>
      </c>
      <c r="G3257" s="9"/>
    </row>
    <row r="3258">
      <c r="A3258" s="1" t="s">
        <v>4668</v>
      </c>
      <c r="B3258" s="7" t="str">
        <f>IFERROR(__xludf.DUMMYFUNCTION("IF(C3258=4,GOOGLETRANSLATE(A3258, ""en"",""fil""), """")"),"")</f>
        <v/>
      </c>
      <c r="C3258" s="2">
        <v>0.0</v>
      </c>
      <c r="D3258" s="10" t="s">
        <v>2680</v>
      </c>
      <c r="F3258" s="2">
        <v>0.0</v>
      </c>
      <c r="G3258" s="9"/>
    </row>
    <row r="3259">
      <c r="A3259" s="1" t="s">
        <v>4669</v>
      </c>
      <c r="B3259" s="7" t="str">
        <f>IFERROR(__xludf.DUMMYFUNCTION("IF(C3259=4,GOOGLETRANSLATE(A3259, ""en"",""fil""), """")"),"")</f>
        <v/>
      </c>
      <c r="C3259" s="2">
        <v>0.0</v>
      </c>
      <c r="D3259" s="10" t="s">
        <v>2680</v>
      </c>
      <c r="F3259" s="2">
        <v>1.0</v>
      </c>
      <c r="G3259" s="9"/>
    </row>
    <row r="3260">
      <c r="A3260" s="1" t="s">
        <v>4670</v>
      </c>
      <c r="B3260" s="7" t="str">
        <f>IFERROR(__xludf.DUMMYFUNCTION("IF(C3260=4,GOOGLETRANSLATE(A3260, ""en"",""fil""), """")"),"")</f>
        <v/>
      </c>
      <c r="C3260" s="2">
        <v>0.0</v>
      </c>
      <c r="D3260" s="10" t="s">
        <v>2680</v>
      </c>
      <c r="F3260" s="2">
        <v>0.0</v>
      </c>
      <c r="G3260" s="9"/>
    </row>
    <row r="3261">
      <c r="A3261" s="1" t="s">
        <v>4671</v>
      </c>
      <c r="B3261" s="7" t="str">
        <f>IFERROR(__xludf.DUMMYFUNCTION("IF(C3261=4,GOOGLETRANSLATE(A3261, ""en"",""fil""), """")"),"")</f>
        <v/>
      </c>
      <c r="C3261" s="2">
        <v>0.0</v>
      </c>
      <c r="D3261" s="10" t="s">
        <v>2680</v>
      </c>
      <c r="F3261" s="2">
        <v>0.0</v>
      </c>
      <c r="G3261" s="9"/>
    </row>
    <row r="3262">
      <c r="A3262" s="1" t="s">
        <v>4672</v>
      </c>
      <c r="B3262" s="7" t="str">
        <f>IFERROR(__xludf.DUMMYFUNCTION("IF(C3262=4,GOOGLETRANSLATE(A3262, ""en"",""fil""), """")"),"")</f>
        <v/>
      </c>
      <c r="C3262" s="2">
        <v>0.0</v>
      </c>
      <c r="D3262" s="10" t="s">
        <v>2680</v>
      </c>
      <c r="F3262" s="2">
        <v>0.0</v>
      </c>
      <c r="G3262" s="9"/>
    </row>
    <row r="3263">
      <c r="A3263" s="1" t="s">
        <v>4673</v>
      </c>
      <c r="B3263" s="7" t="str">
        <f>IFERROR(__xludf.DUMMYFUNCTION("IF(C3263=4,GOOGLETRANSLATE(A3263, ""en"",""fil""), """")"),"")</f>
        <v/>
      </c>
      <c r="C3263" s="2">
        <v>0.0</v>
      </c>
      <c r="D3263" s="10" t="s">
        <v>2680</v>
      </c>
      <c r="F3263" s="2">
        <v>1.0</v>
      </c>
      <c r="G3263" s="9"/>
    </row>
    <row r="3264">
      <c r="A3264" s="1" t="s">
        <v>4674</v>
      </c>
      <c r="B3264" s="7" t="str">
        <f>IFERROR(__xludf.DUMMYFUNCTION("IF(C3264=4,GOOGLETRANSLATE(A3264, ""en"",""fil""), """")"),"")</f>
        <v/>
      </c>
      <c r="C3264" s="2">
        <v>0.0</v>
      </c>
      <c r="D3264" s="10" t="s">
        <v>2680</v>
      </c>
      <c r="F3264" s="2">
        <v>1.0</v>
      </c>
      <c r="G3264" s="9"/>
    </row>
    <row r="3265">
      <c r="A3265" s="1" t="s">
        <v>4675</v>
      </c>
      <c r="B3265" s="7" t="str">
        <f>IFERROR(__xludf.DUMMYFUNCTION("IF(C3265=4,GOOGLETRANSLATE(A3265, ""en"",""fil""), """")"),"")</f>
        <v/>
      </c>
      <c r="C3265" s="2">
        <v>0.0</v>
      </c>
      <c r="D3265" s="10" t="s">
        <v>2680</v>
      </c>
      <c r="G3265" s="9"/>
    </row>
    <row r="3266">
      <c r="A3266" s="1" t="s">
        <v>4676</v>
      </c>
      <c r="B3266" s="7" t="str">
        <f>IFERROR(__xludf.DUMMYFUNCTION("IF(C3266=4,GOOGLETRANSLATE(A3266, ""en"",""fil""), """")"),"")</f>
        <v/>
      </c>
      <c r="C3266" s="2">
        <v>0.0</v>
      </c>
      <c r="D3266" s="10" t="s">
        <v>2680</v>
      </c>
      <c r="F3266" s="2">
        <v>1.0</v>
      </c>
      <c r="G3266" s="9"/>
    </row>
    <row r="3267">
      <c r="A3267" s="1" t="s">
        <v>4447</v>
      </c>
      <c r="B3267" s="7" t="str">
        <f>IFERROR(__xludf.DUMMYFUNCTION("IF(C3267=4,GOOGLETRANSLATE(A3267, ""en"",""fil""), """")"),"")</f>
        <v/>
      </c>
      <c r="C3267" s="2">
        <v>0.0</v>
      </c>
      <c r="D3267" s="10" t="s">
        <v>2680</v>
      </c>
      <c r="F3267" s="2">
        <v>1.0</v>
      </c>
      <c r="G3267" s="9"/>
    </row>
    <row r="3268">
      <c r="A3268" s="1" t="s">
        <v>4677</v>
      </c>
      <c r="B3268" s="7" t="str">
        <f>IFERROR(__xludf.DUMMYFUNCTION("IF(C3268=4,GOOGLETRANSLATE(A3268, ""en"",""fil""), """")"),"")</f>
        <v/>
      </c>
      <c r="C3268" s="2">
        <v>0.0</v>
      </c>
      <c r="D3268" s="10" t="s">
        <v>2680</v>
      </c>
      <c r="F3268" s="2">
        <v>1.0</v>
      </c>
      <c r="G3268" s="9"/>
    </row>
    <row r="3269">
      <c r="A3269" s="1" t="s">
        <v>4678</v>
      </c>
      <c r="B3269" s="7" t="str">
        <f>IFERROR(__xludf.DUMMYFUNCTION("IF(C3269=4,GOOGLETRANSLATE(A3269, ""en"",""fil""), """")"),"")</f>
        <v/>
      </c>
      <c r="C3269" s="2">
        <v>0.0</v>
      </c>
      <c r="D3269" s="10" t="s">
        <v>2680</v>
      </c>
      <c r="F3269" s="2">
        <v>1.0</v>
      </c>
      <c r="G3269" s="9"/>
    </row>
    <row r="3270">
      <c r="A3270" s="1" t="s">
        <v>4679</v>
      </c>
      <c r="B3270" s="7" t="str">
        <f>IFERROR(__xludf.DUMMYFUNCTION("IF(C3270=4,GOOGLETRANSLATE(A3270, ""en"",""fil""), """")"),"")</f>
        <v/>
      </c>
      <c r="C3270" s="2">
        <v>0.0</v>
      </c>
      <c r="D3270" s="10" t="s">
        <v>2680</v>
      </c>
      <c r="F3270" s="2">
        <v>0.0</v>
      </c>
      <c r="G3270" s="9"/>
    </row>
    <row r="3271">
      <c r="A3271" s="1" t="s">
        <v>4680</v>
      </c>
      <c r="B3271" s="7" t="str">
        <f>IFERROR(__xludf.DUMMYFUNCTION("IF(C3271=4,GOOGLETRANSLATE(A3271, ""en"",""fil""), """")"),"")</f>
        <v/>
      </c>
      <c r="C3271" s="2">
        <v>0.0</v>
      </c>
      <c r="D3271" s="10" t="s">
        <v>2680</v>
      </c>
      <c r="F3271" s="2">
        <v>0.0</v>
      </c>
      <c r="G3271" s="9"/>
    </row>
    <row r="3272">
      <c r="A3272" s="1" t="s">
        <v>4681</v>
      </c>
      <c r="B3272" s="7" t="str">
        <f>IFERROR(__xludf.DUMMYFUNCTION("IF(C3272=4,GOOGLETRANSLATE(A3272, ""en"",""fil""), """")"),"")</f>
        <v/>
      </c>
      <c r="C3272" s="2">
        <v>0.0</v>
      </c>
      <c r="D3272" s="10" t="s">
        <v>2680</v>
      </c>
      <c r="F3272" s="2">
        <v>0.0</v>
      </c>
      <c r="G3272" s="9"/>
    </row>
    <row r="3273">
      <c r="A3273" s="1" t="s">
        <v>4682</v>
      </c>
      <c r="B3273" s="7" t="str">
        <f>IFERROR(__xludf.DUMMYFUNCTION("IF(C3273=4,GOOGLETRANSLATE(A3273, ""en"",""fil""), """")"),"")</f>
        <v/>
      </c>
      <c r="C3273" s="2">
        <v>0.0</v>
      </c>
      <c r="D3273" s="10" t="s">
        <v>2680</v>
      </c>
      <c r="F3273" s="2">
        <v>0.0</v>
      </c>
      <c r="G3273" s="9"/>
    </row>
    <row r="3274">
      <c r="A3274" s="1" t="s">
        <v>4683</v>
      </c>
      <c r="B3274" s="7" t="str">
        <f>IFERROR(__xludf.DUMMYFUNCTION("IF(C3274=4,GOOGLETRANSLATE(A3274, ""en"",""fil""), """")"),"")</f>
        <v/>
      </c>
      <c r="C3274" s="2">
        <v>0.0</v>
      </c>
      <c r="D3274" s="10" t="s">
        <v>2680</v>
      </c>
      <c r="F3274" s="2">
        <v>1.0</v>
      </c>
      <c r="G3274" s="9"/>
    </row>
    <row r="3275">
      <c r="A3275" s="1" t="s">
        <v>4684</v>
      </c>
      <c r="B3275" s="7" t="str">
        <f>IFERROR(__xludf.DUMMYFUNCTION("IF(C3275=4,GOOGLETRANSLATE(A3275, ""en"",""fil""), """")"),"")</f>
        <v/>
      </c>
      <c r="C3275" s="2">
        <v>0.0</v>
      </c>
      <c r="D3275" s="10" t="s">
        <v>2680</v>
      </c>
      <c r="F3275" s="2">
        <v>1.0</v>
      </c>
      <c r="G3275" s="9"/>
    </row>
    <row r="3276">
      <c r="A3276" s="1" t="s">
        <v>4685</v>
      </c>
      <c r="B3276" s="7" t="str">
        <f>IFERROR(__xludf.DUMMYFUNCTION("IF(C3276=4,GOOGLETRANSLATE(A3276, ""en"",""fil""), """")"),"")</f>
        <v/>
      </c>
      <c r="C3276" s="2">
        <v>0.0</v>
      </c>
      <c r="D3276" s="10" t="s">
        <v>2680</v>
      </c>
      <c r="F3276" s="2">
        <v>0.0</v>
      </c>
      <c r="G3276" s="9"/>
    </row>
    <row r="3277">
      <c r="A3277" s="1" t="s">
        <v>4686</v>
      </c>
      <c r="B3277" s="7" t="str">
        <f>IFERROR(__xludf.DUMMYFUNCTION("IF(C3277=4,GOOGLETRANSLATE(A3277, ""en"",""fil""), """")"),"")</f>
        <v/>
      </c>
      <c r="C3277" s="2">
        <v>0.0</v>
      </c>
      <c r="D3277" s="10" t="s">
        <v>2680</v>
      </c>
      <c r="F3277" s="2">
        <v>1.0</v>
      </c>
      <c r="G3277" s="9"/>
    </row>
    <row r="3278">
      <c r="A3278" s="1" t="s">
        <v>4687</v>
      </c>
      <c r="B3278" s="7" t="str">
        <f>IFERROR(__xludf.DUMMYFUNCTION("IF(C3278=4,GOOGLETRANSLATE(A3278, ""en"",""fil""), """")"),"")</f>
        <v/>
      </c>
      <c r="C3278" s="2">
        <v>0.0</v>
      </c>
      <c r="D3278" s="10" t="s">
        <v>2680</v>
      </c>
      <c r="F3278" s="2">
        <v>0.0</v>
      </c>
      <c r="G3278" s="9"/>
    </row>
    <row r="3279">
      <c r="A3279" s="1" t="s">
        <v>4688</v>
      </c>
      <c r="B3279" s="7" t="str">
        <f>IFERROR(__xludf.DUMMYFUNCTION("IF(C3279=4,GOOGLETRANSLATE(A3279, ""en"",""fil""), """")"),"")</f>
        <v/>
      </c>
      <c r="C3279" s="2">
        <v>0.0</v>
      </c>
      <c r="D3279" s="10" t="s">
        <v>2680</v>
      </c>
      <c r="F3279" s="2">
        <v>1.0</v>
      </c>
      <c r="G3279" s="9"/>
    </row>
    <row r="3280">
      <c r="A3280" s="1" t="s">
        <v>4689</v>
      </c>
      <c r="B3280" s="7" t="str">
        <f>IFERROR(__xludf.DUMMYFUNCTION("IF(C3280=4,GOOGLETRANSLATE(A3280, ""en"",""fil""), """")"),"")</f>
        <v/>
      </c>
      <c r="C3280" s="2">
        <v>0.0</v>
      </c>
      <c r="D3280" s="10" t="s">
        <v>2680</v>
      </c>
      <c r="F3280" s="2">
        <v>0.0</v>
      </c>
      <c r="G3280" s="9"/>
    </row>
    <row r="3281">
      <c r="A3281" s="1" t="s">
        <v>4690</v>
      </c>
      <c r="B3281" s="7" t="str">
        <f>IFERROR(__xludf.DUMMYFUNCTION("IF(C3281=4,GOOGLETRANSLATE(A3281, ""en"",""fil""), """")"),"")</f>
        <v/>
      </c>
      <c r="C3281" s="2">
        <v>0.0</v>
      </c>
      <c r="D3281" s="10" t="s">
        <v>2680</v>
      </c>
      <c r="F3281" s="2">
        <v>0.0</v>
      </c>
      <c r="G3281" s="9"/>
    </row>
    <row r="3282">
      <c r="A3282" s="1" t="s">
        <v>4691</v>
      </c>
      <c r="B3282" s="7" t="str">
        <f>IFERROR(__xludf.DUMMYFUNCTION("IF(C3282=4,GOOGLETRANSLATE(A3282, ""en"",""fil""), """")"),"")</f>
        <v/>
      </c>
      <c r="C3282" s="2">
        <v>0.0</v>
      </c>
      <c r="D3282" s="10" t="s">
        <v>2680</v>
      </c>
      <c r="F3282" s="2">
        <v>1.0</v>
      </c>
      <c r="G3282" s="9"/>
    </row>
    <row r="3283">
      <c r="A3283" s="1" t="s">
        <v>4692</v>
      </c>
      <c r="B3283" s="7" t="str">
        <f>IFERROR(__xludf.DUMMYFUNCTION("IF(C3283=4,GOOGLETRANSLATE(A3283, ""en"",""fil""), """")"),"")</f>
        <v/>
      </c>
      <c r="C3283" s="2">
        <v>0.0</v>
      </c>
      <c r="D3283" s="10" t="s">
        <v>2680</v>
      </c>
      <c r="F3283" s="2">
        <v>1.0</v>
      </c>
      <c r="G3283" s="9"/>
    </row>
    <row r="3284">
      <c r="A3284" s="1" t="s">
        <v>4693</v>
      </c>
      <c r="B3284" s="7" t="str">
        <f>IFERROR(__xludf.DUMMYFUNCTION("IF(C3284=4,GOOGLETRANSLATE(A3284, ""en"",""fil""), """")"),"")</f>
        <v/>
      </c>
      <c r="C3284" s="2">
        <v>0.0</v>
      </c>
      <c r="D3284" s="10" t="s">
        <v>2680</v>
      </c>
      <c r="G3284" s="9"/>
    </row>
    <row r="3285">
      <c r="A3285" s="1" t="s">
        <v>4694</v>
      </c>
      <c r="B3285" s="7" t="str">
        <f>IFERROR(__xludf.DUMMYFUNCTION("IF(C3285=4,GOOGLETRANSLATE(A3285, ""en"",""fil""), """")"),"")</f>
        <v/>
      </c>
      <c r="C3285" s="2">
        <v>0.0</v>
      </c>
      <c r="D3285" s="10" t="s">
        <v>2680</v>
      </c>
      <c r="F3285" s="2">
        <v>0.0</v>
      </c>
      <c r="G3285" s="9"/>
    </row>
    <row r="3286">
      <c r="A3286" s="1" t="s">
        <v>4695</v>
      </c>
      <c r="B3286" s="7" t="str">
        <f>IFERROR(__xludf.DUMMYFUNCTION("IF(C3286=4,GOOGLETRANSLATE(A3286, ""en"",""fil""), """")"),"")</f>
        <v/>
      </c>
      <c r="C3286" s="2">
        <v>0.0</v>
      </c>
      <c r="D3286" s="10" t="s">
        <v>2680</v>
      </c>
      <c r="F3286" s="2">
        <v>1.0</v>
      </c>
      <c r="G3286" s="9"/>
    </row>
    <row r="3287">
      <c r="A3287" s="1" t="s">
        <v>4696</v>
      </c>
      <c r="B3287" s="7" t="str">
        <f>IFERROR(__xludf.DUMMYFUNCTION("IF(C3287=4,GOOGLETRANSLATE(A3287, ""en"",""fil""), """")"),"")</f>
        <v/>
      </c>
      <c r="C3287" s="2">
        <v>0.0</v>
      </c>
      <c r="D3287" s="10" t="s">
        <v>2680</v>
      </c>
      <c r="F3287" s="2">
        <v>1.0</v>
      </c>
      <c r="G3287" s="9"/>
    </row>
    <row r="3288">
      <c r="A3288" s="1" t="s">
        <v>4697</v>
      </c>
      <c r="B3288" s="7" t="str">
        <f>IFERROR(__xludf.DUMMYFUNCTION("IF(C3288=4,GOOGLETRANSLATE(A3288, ""en"",""fil""), """")"),"")</f>
        <v/>
      </c>
      <c r="C3288" s="2">
        <v>0.0</v>
      </c>
      <c r="D3288" s="10" t="s">
        <v>2680</v>
      </c>
      <c r="F3288" s="2">
        <v>0.0</v>
      </c>
      <c r="G3288" s="9"/>
    </row>
    <row r="3289">
      <c r="A3289" s="1" t="s">
        <v>4698</v>
      </c>
      <c r="B3289" s="7" t="str">
        <f>IFERROR(__xludf.DUMMYFUNCTION("IF(C3289=4,GOOGLETRANSLATE(A3289, ""en"",""fil""), """")"),"")</f>
        <v/>
      </c>
      <c r="C3289" s="2">
        <v>0.0</v>
      </c>
      <c r="D3289" s="10" t="s">
        <v>2680</v>
      </c>
      <c r="F3289" s="2">
        <v>0.0</v>
      </c>
      <c r="G3289" s="9"/>
    </row>
    <row r="3290">
      <c r="A3290" s="1" t="s">
        <v>4699</v>
      </c>
      <c r="B3290" s="7" t="str">
        <f>IFERROR(__xludf.DUMMYFUNCTION("IF(C3290=4,GOOGLETRANSLATE(A3290, ""en"",""fil""), """")"),"")</f>
        <v/>
      </c>
      <c r="C3290" s="2">
        <v>0.0</v>
      </c>
      <c r="D3290" s="10" t="s">
        <v>2680</v>
      </c>
      <c r="F3290" s="2">
        <v>0.0</v>
      </c>
      <c r="G3290" s="9"/>
    </row>
    <row r="3291">
      <c r="A3291" s="1" t="s">
        <v>4700</v>
      </c>
      <c r="B3291" s="7" t="str">
        <f>IFERROR(__xludf.DUMMYFUNCTION("IF(C3291=4,GOOGLETRANSLATE(A3291, ""en"",""fil""), """")"),"")</f>
        <v/>
      </c>
      <c r="C3291" s="2">
        <v>0.0</v>
      </c>
      <c r="D3291" s="10" t="s">
        <v>2680</v>
      </c>
      <c r="F3291" s="2">
        <v>1.0</v>
      </c>
      <c r="G3291" s="9"/>
    </row>
    <row r="3292">
      <c r="A3292" s="1" t="s">
        <v>4193</v>
      </c>
      <c r="B3292" s="7" t="str">
        <f>IFERROR(__xludf.DUMMYFUNCTION("IF(C3292=4,GOOGLETRANSLATE(A3292, ""en"",""fil""), """")"),"")</f>
        <v/>
      </c>
      <c r="C3292" s="2">
        <v>0.0</v>
      </c>
      <c r="D3292" s="10" t="s">
        <v>2680</v>
      </c>
      <c r="F3292" s="2">
        <v>0.0</v>
      </c>
      <c r="G3292" s="9"/>
    </row>
    <row r="3293">
      <c r="A3293" s="1" t="s">
        <v>4546</v>
      </c>
      <c r="B3293" s="7" t="str">
        <f>IFERROR(__xludf.DUMMYFUNCTION("IF(C3293=4,GOOGLETRANSLATE(A3293, ""en"",""fil""), """")"),"")</f>
        <v/>
      </c>
      <c r="C3293" s="2">
        <v>0.0</v>
      </c>
      <c r="D3293" s="10" t="s">
        <v>2680</v>
      </c>
      <c r="F3293" s="2">
        <v>0.0</v>
      </c>
      <c r="G3293" s="9"/>
    </row>
    <row r="3294">
      <c r="A3294" s="1" t="s">
        <v>4701</v>
      </c>
      <c r="B3294" s="7" t="str">
        <f>IFERROR(__xludf.DUMMYFUNCTION("IF(C3294=4,GOOGLETRANSLATE(A3294, ""en"",""fil""), """")"),"")</f>
        <v/>
      </c>
      <c r="C3294" s="2">
        <v>0.0</v>
      </c>
      <c r="D3294" s="10" t="s">
        <v>2680</v>
      </c>
      <c r="F3294" s="2">
        <v>0.0</v>
      </c>
      <c r="G3294" s="9"/>
    </row>
    <row r="3295">
      <c r="A3295" s="1" t="s">
        <v>4150</v>
      </c>
      <c r="B3295" s="7" t="str">
        <f>IFERROR(__xludf.DUMMYFUNCTION("IF(C3295=4,GOOGLETRANSLATE(A3295, ""en"",""fil""), """")"),"")</f>
        <v/>
      </c>
      <c r="C3295" s="2">
        <v>0.0</v>
      </c>
      <c r="D3295" s="10" t="s">
        <v>2680</v>
      </c>
      <c r="F3295" s="2">
        <v>0.0</v>
      </c>
      <c r="G3295" s="9"/>
    </row>
    <row r="3296">
      <c r="A3296" s="1" t="s">
        <v>4702</v>
      </c>
      <c r="B3296" s="7" t="str">
        <f>IFERROR(__xludf.DUMMYFUNCTION("IF(C3296=4,GOOGLETRANSLATE(A3296, ""en"",""fil""), """")"),"")</f>
        <v/>
      </c>
      <c r="C3296" s="2">
        <v>0.0</v>
      </c>
      <c r="D3296" s="10" t="s">
        <v>2680</v>
      </c>
      <c r="F3296" s="2">
        <v>1.0</v>
      </c>
      <c r="G3296" s="9"/>
    </row>
    <row r="3297">
      <c r="A3297" s="1" t="s">
        <v>4703</v>
      </c>
      <c r="B3297" s="7" t="str">
        <f>IFERROR(__xludf.DUMMYFUNCTION("IF(C3297=4,GOOGLETRANSLATE(A3297, ""en"",""fil""), """")"),"")</f>
        <v/>
      </c>
      <c r="C3297" s="2">
        <v>0.0</v>
      </c>
      <c r="D3297" s="10" t="s">
        <v>2680</v>
      </c>
      <c r="F3297" s="2">
        <v>0.0</v>
      </c>
      <c r="G3297" s="9"/>
    </row>
    <row r="3298">
      <c r="A3298" s="1" t="s">
        <v>4704</v>
      </c>
      <c r="B3298" s="7" t="str">
        <f>IFERROR(__xludf.DUMMYFUNCTION("IF(C3298=4,GOOGLETRANSLATE(A3298, ""en"",""fil""), """")"),"")</f>
        <v/>
      </c>
      <c r="C3298" s="2">
        <v>0.0</v>
      </c>
      <c r="D3298" s="10" t="s">
        <v>2680</v>
      </c>
      <c r="F3298" s="2">
        <v>1.0</v>
      </c>
      <c r="G3298" s="9"/>
    </row>
    <row r="3299">
      <c r="A3299" s="1" t="s">
        <v>4705</v>
      </c>
      <c r="B3299" s="7" t="str">
        <f>IFERROR(__xludf.DUMMYFUNCTION("IF(C3299=4,GOOGLETRANSLATE(A3299, ""en"",""fil""), """")"),"")</f>
        <v/>
      </c>
      <c r="C3299" s="2">
        <v>0.0</v>
      </c>
      <c r="D3299" s="10" t="s">
        <v>2680</v>
      </c>
      <c r="F3299" s="2">
        <v>1.0</v>
      </c>
      <c r="G3299" s="9"/>
    </row>
    <row r="3300">
      <c r="A3300" s="1" t="s">
        <v>4706</v>
      </c>
      <c r="B3300" s="7" t="str">
        <f>IFERROR(__xludf.DUMMYFUNCTION("IF(C3300=4,GOOGLETRANSLATE(A3300, ""en"",""fil""), """")"),"")</f>
        <v/>
      </c>
      <c r="C3300" s="2">
        <v>0.0</v>
      </c>
      <c r="D3300" s="10" t="s">
        <v>2680</v>
      </c>
      <c r="F3300" s="2">
        <v>0.0</v>
      </c>
      <c r="G3300" s="9"/>
    </row>
    <row r="3301">
      <c r="A3301" s="22" t="s">
        <v>4707</v>
      </c>
      <c r="B3301" s="7" t="str">
        <f>IFERROR(__xludf.DUMMYFUNCTION("IF(C3301=4,GOOGLETRANSLATE(A3301, ""en"",""fil""), """")"),"")</f>
        <v/>
      </c>
      <c r="C3301" s="2">
        <v>0.0</v>
      </c>
      <c r="D3301" s="10" t="s">
        <v>2680</v>
      </c>
      <c r="F3301" s="2">
        <v>0.0</v>
      </c>
      <c r="G3301" s="9"/>
    </row>
    <row r="3302">
      <c r="A3302" s="1" t="s">
        <v>4708</v>
      </c>
      <c r="B3302" s="7" t="str">
        <f>IFERROR(__xludf.DUMMYFUNCTION("IF(C3302=4,GOOGLETRANSLATE(A3302, ""en"",""fil""), """")"),"")</f>
        <v/>
      </c>
      <c r="C3302" s="2">
        <v>0.0</v>
      </c>
      <c r="D3302" s="10" t="s">
        <v>2680</v>
      </c>
      <c r="F3302" s="2">
        <v>0.0</v>
      </c>
      <c r="G3302" s="9"/>
    </row>
    <row r="3303">
      <c r="A3303" s="1" t="s">
        <v>4709</v>
      </c>
      <c r="B3303" s="7" t="str">
        <f>IFERROR(__xludf.DUMMYFUNCTION("IF(C3303=4,GOOGLETRANSLATE(A3303, ""en"",""fil""), """")"),"")</f>
        <v/>
      </c>
      <c r="C3303" s="2">
        <v>0.0</v>
      </c>
      <c r="D3303" s="10" t="s">
        <v>2680</v>
      </c>
      <c r="F3303" s="2">
        <v>1.0</v>
      </c>
      <c r="G3303" s="9"/>
    </row>
    <row r="3304">
      <c r="A3304" s="1" t="s">
        <v>4710</v>
      </c>
      <c r="B3304" s="7" t="str">
        <f>IFERROR(__xludf.DUMMYFUNCTION("IF(C3304=4,GOOGLETRANSLATE(A3304, ""en"",""fil""), """")"),"")</f>
        <v/>
      </c>
      <c r="C3304" s="2">
        <v>0.0</v>
      </c>
      <c r="D3304" s="10" t="s">
        <v>2680</v>
      </c>
      <c r="F3304" s="2">
        <v>1.0</v>
      </c>
      <c r="G3304" s="9"/>
    </row>
    <row r="3305">
      <c r="A3305" s="1" t="s">
        <v>4711</v>
      </c>
      <c r="B3305" s="7" t="str">
        <f>IFERROR(__xludf.DUMMYFUNCTION("IF(C3305=4,GOOGLETRANSLATE(A3305, ""en"",""fil""), """")"),"")</f>
        <v/>
      </c>
      <c r="C3305" s="2">
        <v>0.0</v>
      </c>
      <c r="D3305" s="10" t="s">
        <v>2680</v>
      </c>
      <c r="F3305" s="2">
        <v>0.0</v>
      </c>
      <c r="G3305" s="9"/>
    </row>
    <row r="3306">
      <c r="A3306" s="1" t="s">
        <v>4712</v>
      </c>
      <c r="B3306" s="7" t="str">
        <f>IFERROR(__xludf.DUMMYFUNCTION("IF(C3306=4,GOOGLETRANSLATE(A3306, ""en"",""fil""), """")"),"")</f>
        <v/>
      </c>
      <c r="C3306" s="2">
        <v>0.0</v>
      </c>
      <c r="D3306" s="10" t="s">
        <v>2680</v>
      </c>
      <c r="F3306" s="2">
        <v>1.0</v>
      </c>
      <c r="G3306" s="9"/>
    </row>
    <row r="3307">
      <c r="A3307" s="22" t="s">
        <v>4713</v>
      </c>
      <c r="B3307" s="7" t="str">
        <f>IFERROR(__xludf.DUMMYFUNCTION("IF(C3307=4,GOOGLETRANSLATE(A3307, ""en"",""fil""), """")"),"")</f>
        <v/>
      </c>
      <c r="C3307" s="2">
        <v>0.0</v>
      </c>
      <c r="D3307" s="10" t="s">
        <v>2680</v>
      </c>
      <c r="F3307" s="2">
        <v>1.0</v>
      </c>
      <c r="G3307" s="9"/>
    </row>
    <row r="3308">
      <c r="A3308" s="1" t="s">
        <v>4714</v>
      </c>
      <c r="B3308" s="7" t="str">
        <f>IFERROR(__xludf.DUMMYFUNCTION("IF(C3308=4,GOOGLETRANSLATE(A3308, ""en"",""fil""), """")"),"")</f>
        <v/>
      </c>
      <c r="C3308" s="2">
        <v>0.0</v>
      </c>
      <c r="D3308" s="10" t="s">
        <v>2680</v>
      </c>
      <c r="F3308" s="2">
        <v>1.0</v>
      </c>
      <c r="G3308" s="9"/>
    </row>
    <row r="3309">
      <c r="A3309" s="1" t="s">
        <v>4715</v>
      </c>
      <c r="B3309" s="7" t="str">
        <f>IFERROR(__xludf.DUMMYFUNCTION("IF(C3309=4,GOOGLETRANSLATE(A3309, ""en"",""fil""), """")"),"")</f>
        <v/>
      </c>
      <c r="C3309" s="2">
        <v>0.0</v>
      </c>
      <c r="D3309" s="10" t="s">
        <v>2680</v>
      </c>
      <c r="F3309" s="2">
        <v>0.0</v>
      </c>
      <c r="G3309" s="9"/>
    </row>
    <row r="3310">
      <c r="A3310" s="1" t="s">
        <v>4716</v>
      </c>
      <c r="B3310" s="7" t="str">
        <f>IFERROR(__xludf.DUMMYFUNCTION("IF(C3310=4,GOOGLETRANSLATE(A3310, ""en"",""fil""), """")"),"")</f>
        <v/>
      </c>
      <c r="C3310" s="2">
        <v>0.0</v>
      </c>
      <c r="D3310" s="10" t="s">
        <v>2680</v>
      </c>
      <c r="F3310" s="2">
        <v>0.0</v>
      </c>
      <c r="G3310" s="9"/>
    </row>
    <row r="3311">
      <c r="A3311" s="1" t="s">
        <v>4717</v>
      </c>
      <c r="B3311" s="7" t="str">
        <f>IFERROR(__xludf.DUMMYFUNCTION("IF(C3311=4,GOOGLETRANSLATE(A3311, ""en"",""fil""), """")"),"")</f>
        <v/>
      </c>
      <c r="C3311" s="2">
        <v>0.0</v>
      </c>
      <c r="D3311" s="10" t="s">
        <v>2680</v>
      </c>
      <c r="F3311" s="2">
        <v>0.0</v>
      </c>
      <c r="G3311" s="9"/>
    </row>
    <row r="3312">
      <c r="A3312" s="1" t="s">
        <v>4718</v>
      </c>
      <c r="B3312" s="7" t="str">
        <f>IFERROR(__xludf.DUMMYFUNCTION("IF(C3312=4,GOOGLETRANSLATE(A3312, ""en"",""fil""), """")"),"")</f>
        <v/>
      </c>
      <c r="C3312" s="2">
        <v>0.0</v>
      </c>
      <c r="D3312" s="10" t="s">
        <v>2680</v>
      </c>
      <c r="F3312" s="2">
        <v>0.0</v>
      </c>
      <c r="G3312" s="9"/>
    </row>
    <row r="3313">
      <c r="A3313" s="1" t="s">
        <v>4719</v>
      </c>
      <c r="B3313" s="7" t="str">
        <f>IFERROR(__xludf.DUMMYFUNCTION("IF(C3313=4,GOOGLETRANSLATE(A3313, ""en"",""fil""), """")"),"")</f>
        <v/>
      </c>
      <c r="C3313" s="2">
        <v>0.0</v>
      </c>
      <c r="D3313" s="10" t="s">
        <v>2680</v>
      </c>
      <c r="F3313" s="2">
        <v>1.0</v>
      </c>
      <c r="G3313" s="9"/>
    </row>
    <row r="3314">
      <c r="A3314" s="1" t="s">
        <v>4720</v>
      </c>
      <c r="B3314" s="7" t="str">
        <f>IFERROR(__xludf.DUMMYFUNCTION("IF(C3314=4,GOOGLETRANSLATE(A3314, ""en"",""fil""), """")"),"")</f>
        <v/>
      </c>
      <c r="C3314" s="2">
        <v>0.0</v>
      </c>
      <c r="D3314" s="10" t="s">
        <v>2680</v>
      </c>
      <c r="F3314" s="2">
        <v>0.0</v>
      </c>
      <c r="G3314" s="9"/>
    </row>
    <row r="3315">
      <c r="A3315" s="1" t="s">
        <v>4721</v>
      </c>
      <c r="B3315" s="7" t="str">
        <f>IFERROR(__xludf.DUMMYFUNCTION("IF(C3315=4,GOOGLETRANSLATE(A3315, ""en"",""fil""), """")"),"")</f>
        <v/>
      </c>
      <c r="C3315" s="2">
        <v>0.0</v>
      </c>
      <c r="D3315" s="10" t="s">
        <v>2680</v>
      </c>
      <c r="F3315" s="2">
        <v>0.0</v>
      </c>
      <c r="G3315" s="9"/>
    </row>
    <row r="3316">
      <c r="A3316" s="1" t="s">
        <v>4722</v>
      </c>
      <c r="B3316" s="7" t="str">
        <f>IFERROR(__xludf.DUMMYFUNCTION("IF(C3316=4,GOOGLETRANSLATE(A3316, ""en"",""fil""), """")"),"")</f>
        <v/>
      </c>
      <c r="C3316" s="2">
        <v>0.0</v>
      </c>
      <c r="D3316" s="10" t="s">
        <v>2680</v>
      </c>
      <c r="F3316" s="2">
        <v>1.0</v>
      </c>
      <c r="G3316" s="9"/>
    </row>
    <row r="3317">
      <c r="A3317" s="1" t="s">
        <v>4723</v>
      </c>
      <c r="B3317" s="7" t="str">
        <f>IFERROR(__xludf.DUMMYFUNCTION("IF(C3317=4,GOOGLETRANSLATE(A3317, ""en"",""fil""), """")"),"")</f>
        <v/>
      </c>
      <c r="C3317" s="2">
        <v>0.0</v>
      </c>
      <c r="D3317" s="10" t="s">
        <v>2680</v>
      </c>
      <c r="F3317" s="2">
        <v>0.0</v>
      </c>
      <c r="G3317" s="9"/>
    </row>
    <row r="3318">
      <c r="A3318" s="1" t="s">
        <v>4724</v>
      </c>
      <c r="B3318" s="7" t="str">
        <f>IFERROR(__xludf.DUMMYFUNCTION("IF(C3318=4,GOOGLETRANSLATE(A3318, ""en"",""fil""), """")"),"")</f>
        <v/>
      </c>
      <c r="C3318" s="2">
        <v>0.0</v>
      </c>
      <c r="D3318" s="10" t="s">
        <v>2680</v>
      </c>
      <c r="F3318" s="2">
        <v>0.0</v>
      </c>
      <c r="G3318" s="9"/>
    </row>
    <row r="3319">
      <c r="A3319" s="1" t="s">
        <v>4725</v>
      </c>
      <c r="B3319" s="7" t="str">
        <f>IFERROR(__xludf.DUMMYFUNCTION("IF(C3319=4,GOOGLETRANSLATE(A3319, ""en"",""fil""), """")"),"")</f>
        <v/>
      </c>
      <c r="C3319" s="2">
        <v>0.0</v>
      </c>
      <c r="D3319" s="10" t="s">
        <v>2680</v>
      </c>
      <c r="F3319" s="2">
        <v>1.0</v>
      </c>
      <c r="G3319" s="9"/>
    </row>
    <row r="3320">
      <c r="A3320" s="1" t="s">
        <v>4726</v>
      </c>
      <c r="B3320" s="7" t="str">
        <f>IFERROR(__xludf.DUMMYFUNCTION("IF(C3320=4,GOOGLETRANSLATE(A3320, ""en"",""fil""), """")"),"")</f>
        <v/>
      </c>
      <c r="C3320" s="2">
        <v>0.0</v>
      </c>
      <c r="D3320" s="10" t="s">
        <v>2680</v>
      </c>
      <c r="F3320" s="2">
        <v>0.0</v>
      </c>
      <c r="G3320" s="9"/>
    </row>
    <row r="3321">
      <c r="A3321" s="1" t="s">
        <v>4727</v>
      </c>
      <c r="B3321" s="7" t="str">
        <f>IFERROR(__xludf.DUMMYFUNCTION("IF(C3321=4,GOOGLETRANSLATE(A3321, ""en"",""fil""), """")"),"")</f>
        <v/>
      </c>
      <c r="C3321" s="2">
        <v>0.0</v>
      </c>
      <c r="D3321" s="10" t="s">
        <v>2680</v>
      </c>
      <c r="F3321" s="2">
        <v>1.0</v>
      </c>
      <c r="G3321" s="9"/>
    </row>
    <row r="3322">
      <c r="A3322" s="1" t="s">
        <v>4728</v>
      </c>
      <c r="B3322" s="7" t="str">
        <f>IFERROR(__xludf.DUMMYFUNCTION("IF(C3322=4,GOOGLETRANSLATE(A3322, ""en"",""fil""), """")"),"")</f>
        <v/>
      </c>
      <c r="C3322" s="2">
        <v>0.0</v>
      </c>
      <c r="D3322" s="10" t="s">
        <v>2680</v>
      </c>
      <c r="F3322" s="2">
        <v>1.0</v>
      </c>
      <c r="G3322" s="9"/>
    </row>
    <row r="3323">
      <c r="A3323" s="1" t="s">
        <v>4729</v>
      </c>
      <c r="B3323" s="7" t="str">
        <f>IFERROR(__xludf.DUMMYFUNCTION("IF(C3323=4,GOOGLETRANSLATE(A3323, ""en"",""fil""), """")"),"")</f>
        <v/>
      </c>
      <c r="C3323" s="2">
        <v>0.0</v>
      </c>
      <c r="D3323" s="10" t="s">
        <v>2680</v>
      </c>
      <c r="F3323" s="2">
        <v>0.0</v>
      </c>
      <c r="G3323" s="9"/>
    </row>
    <row r="3324">
      <c r="A3324" s="1" t="s">
        <v>4730</v>
      </c>
      <c r="B3324" s="7" t="str">
        <f>IFERROR(__xludf.DUMMYFUNCTION("IF(C3324=4,GOOGLETRANSLATE(A3324, ""en"",""fil""), """")"),"")</f>
        <v/>
      </c>
      <c r="C3324" s="2">
        <v>0.0</v>
      </c>
      <c r="D3324" s="10" t="s">
        <v>2680</v>
      </c>
      <c r="F3324" s="2">
        <v>1.0</v>
      </c>
      <c r="G3324" s="9"/>
    </row>
    <row r="3325">
      <c r="A3325" s="1" t="s">
        <v>4731</v>
      </c>
      <c r="B3325" s="7" t="str">
        <f>IFERROR(__xludf.DUMMYFUNCTION("IF(C3325=4,GOOGLETRANSLATE(A3325, ""en"",""fil""), """")"),"")</f>
        <v/>
      </c>
      <c r="C3325" s="2">
        <v>0.0</v>
      </c>
      <c r="D3325" s="10" t="s">
        <v>2680</v>
      </c>
      <c r="F3325" s="2">
        <v>1.0</v>
      </c>
      <c r="G3325" s="9"/>
    </row>
    <row r="3326">
      <c r="A3326" s="1" t="s">
        <v>4732</v>
      </c>
      <c r="B3326" s="7" t="str">
        <f>IFERROR(__xludf.DUMMYFUNCTION("IF(C3326=4,GOOGLETRANSLATE(A3326, ""en"",""fil""), """")"),"")</f>
        <v/>
      </c>
      <c r="C3326" s="2">
        <v>0.0</v>
      </c>
      <c r="D3326" s="10" t="s">
        <v>2680</v>
      </c>
      <c r="F3326" s="2">
        <v>0.0</v>
      </c>
      <c r="G3326" s="9"/>
    </row>
    <row r="3327">
      <c r="A3327" s="1" t="s">
        <v>4733</v>
      </c>
      <c r="B3327" s="7" t="str">
        <f>IFERROR(__xludf.DUMMYFUNCTION("IF(C3327=4,GOOGLETRANSLATE(A3327, ""en"",""fil""), """")"),"")</f>
        <v/>
      </c>
      <c r="C3327" s="2">
        <v>0.0</v>
      </c>
      <c r="D3327" s="10" t="s">
        <v>2680</v>
      </c>
      <c r="F3327" s="2">
        <v>1.0</v>
      </c>
      <c r="G3327" s="9"/>
    </row>
    <row r="3328">
      <c r="A3328" s="1" t="s">
        <v>4734</v>
      </c>
      <c r="B3328" s="7" t="str">
        <f>IFERROR(__xludf.DUMMYFUNCTION("IF(C3328=4,GOOGLETRANSLATE(A3328, ""en"",""fil""), """")"),"")</f>
        <v/>
      </c>
      <c r="C3328" s="2">
        <v>0.0</v>
      </c>
      <c r="D3328" s="10" t="s">
        <v>2680</v>
      </c>
      <c r="F3328" s="2">
        <v>0.0</v>
      </c>
      <c r="G3328" s="9"/>
    </row>
    <row r="3329">
      <c r="A3329" s="1" t="s">
        <v>4735</v>
      </c>
      <c r="B3329" s="7" t="str">
        <f>IFERROR(__xludf.DUMMYFUNCTION("IF(C3329=4,GOOGLETRANSLATE(A3329, ""en"",""fil""), """")"),"")</f>
        <v/>
      </c>
      <c r="C3329" s="2">
        <v>0.0</v>
      </c>
      <c r="D3329" s="10" t="s">
        <v>2680</v>
      </c>
      <c r="F3329" s="2">
        <v>0.0</v>
      </c>
      <c r="G3329" s="9"/>
    </row>
    <row r="3330">
      <c r="A3330" s="1" t="s">
        <v>4736</v>
      </c>
      <c r="B3330" s="7" t="str">
        <f>IFERROR(__xludf.DUMMYFUNCTION("IF(C3330=4,GOOGLETRANSLATE(A3330, ""en"",""fil""), """")"),"")</f>
        <v/>
      </c>
      <c r="C3330" s="2">
        <v>0.0</v>
      </c>
      <c r="D3330" s="10" t="s">
        <v>2680</v>
      </c>
      <c r="F3330" s="2">
        <v>1.0</v>
      </c>
      <c r="G3330" s="9"/>
    </row>
    <row r="3331">
      <c r="A3331" s="1" t="s">
        <v>4737</v>
      </c>
      <c r="B3331" s="7" t="str">
        <f>IFERROR(__xludf.DUMMYFUNCTION("IF(C3331=4,GOOGLETRANSLATE(A3331, ""en"",""fil""), """")"),"")</f>
        <v/>
      </c>
      <c r="C3331" s="2">
        <v>0.0</v>
      </c>
      <c r="D3331" s="10" t="s">
        <v>2680</v>
      </c>
      <c r="F3331" s="2">
        <v>0.0</v>
      </c>
      <c r="G3331" s="9"/>
    </row>
    <row r="3332">
      <c r="A3332" s="1" t="s">
        <v>4738</v>
      </c>
      <c r="B3332" s="7" t="str">
        <f>IFERROR(__xludf.DUMMYFUNCTION("IF(C3332=4,GOOGLETRANSLATE(A3332, ""en"",""fil""), """")"),"")</f>
        <v/>
      </c>
      <c r="C3332" s="2">
        <v>0.0</v>
      </c>
      <c r="D3332" s="10" t="s">
        <v>2680</v>
      </c>
      <c r="F3332" s="2">
        <v>1.0</v>
      </c>
      <c r="G3332" s="9"/>
    </row>
    <row r="3333">
      <c r="A3333" s="1" t="s">
        <v>4739</v>
      </c>
      <c r="B3333" s="7" t="str">
        <f>IFERROR(__xludf.DUMMYFUNCTION("IF(C3333=4,GOOGLETRANSLATE(A3333, ""en"",""fil""), """")"),"")</f>
        <v/>
      </c>
      <c r="C3333" s="2">
        <v>0.0</v>
      </c>
      <c r="D3333" s="10" t="s">
        <v>2680</v>
      </c>
      <c r="F3333" s="2">
        <v>1.0</v>
      </c>
      <c r="G3333" s="9"/>
    </row>
    <row r="3334">
      <c r="A3334" s="1" t="s">
        <v>4740</v>
      </c>
      <c r="B3334" s="7" t="str">
        <f>IFERROR(__xludf.DUMMYFUNCTION("IF(C3334=4,GOOGLETRANSLATE(A3334, ""en"",""fil""), """")"),"")</f>
        <v/>
      </c>
      <c r="C3334" s="2">
        <v>0.0</v>
      </c>
      <c r="D3334" s="10" t="s">
        <v>2680</v>
      </c>
      <c r="F3334" s="2">
        <v>0.0</v>
      </c>
      <c r="G3334" s="9"/>
    </row>
    <row r="3335">
      <c r="A3335" s="1" t="s">
        <v>4741</v>
      </c>
      <c r="B3335" s="7" t="str">
        <f>IFERROR(__xludf.DUMMYFUNCTION("IF(C3335=4,GOOGLETRANSLATE(A3335, ""en"",""fil""), """")"),"")</f>
        <v/>
      </c>
      <c r="C3335" s="2">
        <v>0.0</v>
      </c>
      <c r="D3335" s="10" t="s">
        <v>2680</v>
      </c>
      <c r="F3335" s="2">
        <v>1.0</v>
      </c>
      <c r="G3335" s="9"/>
    </row>
    <row r="3336">
      <c r="A3336" s="1" t="s">
        <v>4742</v>
      </c>
      <c r="B3336" s="7" t="str">
        <f>IFERROR(__xludf.DUMMYFUNCTION("IF(C3336=4,GOOGLETRANSLATE(A3336, ""en"",""fil""), """")"),"")</f>
        <v/>
      </c>
      <c r="C3336" s="2">
        <v>0.0</v>
      </c>
      <c r="D3336" s="10" t="s">
        <v>2680</v>
      </c>
      <c r="F3336" s="2">
        <v>0.0</v>
      </c>
      <c r="G3336" s="9"/>
    </row>
    <row r="3337">
      <c r="A3337" s="1" t="s">
        <v>4743</v>
      </c>
      <c r="B3337" s="7" t="str">
        <f>IFERROR(__xludf.DUMMYFUNCTION("IF(C3337=4,GOOGLETRANSLATE(A3337, ""en"",""fil""), """")"),"")</f>
        <v/>
      </c>
      <c r="C3337" s="2">
        <v>0.0</v>
      </c>
      <c r="D3337" s="10" t="s">
        <v>2680</v>
      </c>
      <c r="F3337" s="2">
        <v>0.0</v>
      </c>
      <c r="G3337" s="9"/>
    </row>
    <row r="3338">
      <c r="A3338" s="1" t="s">
        <v>4744</v>
      </c>
      <c r="B3338" s="7" t="str">
        <f>IFERROR(__xludf.DUMMYFUNCTION("IF(C3338=4,GOOGLETRANSLATE(A3338, ""en"",""fil""), """")"),"")</f>
        <v/>
      </c>
      <c r="C3338" s="2">
        <v>0.0</v>
      </c>
      <c r="D3338" s="10" t="s">
        <v>2680</v>
      </c>
      <c r="F3338" s="2">
        <v>0.0</v>
      </c>
      <c r="G3338" s="9"/>
    </row>
    <row r="3339">
      <c r="A3339" s="1" t="s">
        <v>4745</v>
      </c>
      <c r="B3339" s="7" t="str">
        <f>IFERROR(__xludf.DUMMYFUNCTION("IF(C3339=4,GOOGLETRANSLATE(A3339, ""en"",""fil""), """")"),"")</f>
        <v/>
      </c>
      <c r="C3339" s="2">
        <v>0.0</v>
      </c>
      <c r="D3339" s="10" t="s">
        <v>2680</v>
      </c>
      <c r="F3339" s="2">
        <v>0.0</v>
      </c>
      <c r="G3339" s="9"/>
    </row>
    <row r="3340">
      <c r="A3340" s="1" t="s">
        <v>4746</v>
      </c>
      <c r="B3340" s="7" t="str">
        <f>IFERROR(__xludf.DUMMYFUNCTION("IF(C3340=4,GOOGLETRANSLATE(A3340, ""en"",""fil""), """")"),"")</f>
        <v/>
      </c>
      <c r="C3340" s="2">
        <v>0.0</v>
      </c>
      <c r="D3340" s="10" t="s">
        <v>2680</v>
      </c>
      <c r="F3340" s="2">
        <v>0.0</v>
      </c>
      <c r="G3340" s="9"/>
    </row>
    <row r="3341">
      <c r="A3341" s="1" t="s">
        <v>4747</v>
      </c>
      <c r="B3341" s="7" t="str">
        <f>IFERROR(__xludf.DUMMYFUNCTION("IF(C3341=4,GOOGLETRANSLATE(A3341, ""en"",""fil""), """")"),"")</f>
        <v/>
      </c>
      <c r="C3341" s="2">
        <v>0.0</v>
      </c>
      <c r="D3341" s="10" t="s">
        <v>2680</v>
      </c>
      <c r="F3341" s="2">
        <v>0.0</v>
      </c>
      <c r="G3341" s="9"/>
    </row>
    <row r="3342">
      <c r="A3342" s="1" t="s">
        <v>4748</v>
      </c>
      <c r="B3342" s="7" t="str">
        <f>IFERROR(__xludf.DUMMYFUNCTION("IF(C3342=4,GOOGLETRANSLATE(A3342, ""en"",""fil""), """")"),"")</f>
        <v/>
      </c>
      <c r="C3342" s="2">
        <v>0.0</v>
      </c>
      <c r="D3342" s="10" t="s">
        <v>2680</v>
      </c>
      <c r="F3342" s="2">
        <v>0.0</v>
      </c>
      <c r="G3342" s="9"/>
    </row>
    <row r="3343">
      <c r="A3343" s="1" t="s">
        <v>4749</v>
      </c>
      <c r="B3343" s="7" t="str">
        <f>IFERROR(__xludf.DUMMYFUNCTION("IF(C3343=4,GOOGLETRANSLATE(A3343, ""en"",""fil""), """")"),"")</f>
        <v/>
      </c>
      <c r="C3343" s="2">
        <v>0.0</v>
      </c>
      <c r="D3343" s="10" t="s">
        <v>2680</v>
      </c>
      <c r="F3343" s="2">
        <v>0.0</v>
      </c>
      <c r="G3343" s="9"/>
    </row>
    <row r="3344">
      <c r="A3344" s="1" t="s">
        <v>4750</v>
      </c>
      <c r="B3344" s="7" t="str">
        <f>IFERROR(__xludf.DUMMYFUNCTION("IF(C3344=4,GOOGLETRANSLATE(A3344, ""en"",""fil""), """")"),"")</f>
        <v/>
      </c>
      <c r="C3344" s="2">
        <v>0.0</v>
      </c>
      <c r="D3344" s="10" t="s">
        <v>2680</v>
      </c>
      <c r="F3344" s="2">
        <v>1.0</v>
      </c>
      <c r="G3344" s="9"/>
    </row>
    <row r="3345">
      <c r="A3345" s="1" t="s">
        <v>4751</v>
      </c>
      <c r="B3345" s="7" t="str">
        <f>IFERROR(__xludf.DUMMYFUNCTION("IF(C3345=4,GOOGLETRANSLATE(A3345, ""en"",""fil""), """")"),"")</f>
        <v/>
      </c>
      <c r="C3345" s="2">
        <v>0.0</v>
      </c>
      <c r="D3345" s="10" t="s">
        <v>2680</v>
      </c>
      <c r="F3345" s="2">
        <v>0.0</v>
      </c>
      <c r="G3345" s="9"/>
    </row>
    <row r="3346">
      <c r="A3346" s="1" t="s">
        <v>4752</v>
      </c>
      <c r="B3346" s="7" t="str">
        <f>IFERROR(__xludf.DUMMYFUNCTION("IF(C3346=4,GOOGLETRANSLATE(A3346, ""en"",""fil""), """")"),"")</f>
        <v/>
      </c>
      <c r="C3346" s="2">
        <v>0.0</v>
      </c>
      <c r="D3346" s="10" t="s">
        <v>2680</v>
      </c>
      <c r="F3346" s="2">
        <v>1.0</v>
      </c>
      <c r="G3346" s="9"/>
    </row>
    <row r="3347">
      <c r="A3347" s="1" t="s">
        <v>4753</v>
      </c>
      <c r="B3347" s="7" t="str">
        <f>IFERROR(__xludf.DUMMYFUNCTION("IF(C3347=4,GOOGLETRANSLATE(A3347, ""en"",""fil""), """")"),"")</f>
        <v/>
      </c>
      <c r="C3347" s="2">
        <v>0.0</v>
      </c>
      <c r="D3347" s="10" t="s">
        <v>2680</v>
      </c>
      <c r="F3347" s="2">
        <v>1.0</v>
      </c>
      <c r="G3347" s="9"/>
    </row>
    <row r="3348">
      <c r="A3348" s="1" t="s">
        <v>4754</v>
      </c>
      <c r="B3348" s="7" t="str">
        <f>IFERROR(__xludf.DUMMYFUNCTION("IF(C3348=4,GOOGLETRANSLATE(A3348, ""en"",""fil""), """")"),"")</f>
        <v/>
      </c>
      <c r="C3348" s="2">
        <v>0.0</v>
      </c>
      <c r="D3348" s="10" t="s">
        <v>2680</v>
      </c>
      <c r="F3348" s="2">
        <v>1.0</v>
      </c>
      <c r="G3348" s="9"/>
    </row>
    <row r="3349">
      <c r="A3349" s="1" t="s">
        <v>4755</v>
      </c>
      <c r="B3349" s="7" t="str">
        <f>IFERROR(__xludf.DUMMYFUNCTION("IF(C3349=4,GOOGLETRANSLATE(A3349, ""en"",""fil""), """")"),"")</f>
        <v/>
      </c>
      <c r="C3349" s="2">
        <v>0.0</v>
      </c>
      <c r="D3349" s="10" t="s">
        <v>2680</v>
      </c>
      <c r="F3349" s="2">
        <v>1.0</v>
      </c>
      <c r="G3349" s="9"/>
    </row>
    <row r="3350">
      <c r="A3350" s="1" t="s">
        <v>4756</v>
      </c>
      <c r="B3350" s="7" t="str">
        <f>IFERROR(__xludf.DUMMYFUNCTION("IF(C3350=4,GOOGLETRANSLATE(A3350, ""en"",""fil""), """")"),"")</f>
        <v/>
      </c>
      <c r="C3350" s="2">
        <v>0.0</v>
      </c>
      <c r="D3350" s="10" t="s">
        <v>2680</v>
      </c>
      <c r="F3350" s="2">
        <v>0.0</v>
      </c>
      <c r="G3350" s="9"/>
    </row>
    <row r="3351">
      <c r="A3351" s="1" t="s">
        <v>4757</v>
      </c>
      <c r="B3351" s="7" t="str">
        <f>IFERROR(__xludf.DUMMYFUNCTION("IF(C3351=4,GOOGLETRANSLATE(A3351, ""en"",""fil""), """")"),"")</f>
        <v/>
      </c>
      <c r="C3351" s="2">
        <v>0.0</v>
      </c>
      <c r="D3351" s="10" t="s">
        <v>2680</v>
      </c>
      <c r="F3351" s="2">
        <v>1.0</v>
      </c>
      <c r="G3351" s="9"/>
    </row>
    <row r="3352">
      <c r="A3352" s="1" t="s">
        <v>4758</v>
      </c>
      <c r="B3352" s="7" t="str">
        <f>IFERROR(__xludf.DUMMYFUNCTION("IF(C3352=4,GOOGLETRANSLATE(A3352, ""en"",""fil""), """")"),"")</f>
        <v/>
      </c>
      <c r="C3352" s="2">
        <v>0.0</v>
      </c>
      <c r="D3352" s="10" t="s">
        <v>2680</v>
      </c>
      <c r="F3352" s="2">
        <v>1.0</v>
      </c>
      <c r="G3352" s="9"/>
    </row>
    <row r="3353">
      <c r="A3353" s="1" t="s">
        <v>4759</v>
      </c>
      <c r="B3353" s="7" t="str">
        <f>IFERROR(__xludf.DUMMYFUNCTION("IF(C3353=4,GOOGLETRANSLATE(A3353, ""en"",""fil""), """")"),"")</f>
        <v/>
      </c>
      <c r="C3353" s="2">
        <v>0.0</v>
      </c>
      <c r="D3353" s="10" t="s">
        <v>2680</v>
      </c>
      <c r="F3353" s="2">
        <v>0.0</v>
      </c>
      <c r="G3353" s="9"/>
    </row>
    <row r="3354">
      <c r="A3354" s="1" t="s">
        <v>4760</v>
      </c>
      <c r="B3354" s="7" t="str">
        <f>IFERROR(__xludf.DUMMYFUNCTION("IF(C3354=4,GOOGLETRANSLATE(A3354, ""en"",""fil""), """")"),"")</f>
        <v/>
      </c>
      <c r="C3354" s="2">
        <v>0.0</v>
      </c>
      <c r="D3354" s="10" t="s">
        <v>2680</v>
      </c>
      <c r="F3354" s="2">
        <v>0.0</v>
      </c>
      <c r="G3354" s="9"/>
    </row>
    <row r="3355">
      <c r="A3355" s="1" t="s">
        <v>4761</v>
      </c>
      <c r="B3355" s="7" t="str">
        <f>IFERROR(__xludf.DUMMYFUNCTION("IF(C3355=4,GOOGLETRANSLATE(A3355, ""en"",""fil""), """")"),"")</f>
        <v/>
      </c>
      <c r="C3355" s="2">
        <v>0.0</v>
      </c>
      <c r="D3355" s="10" t="s">
        <v>2680</v>
      </c>
      <c r="G3355" s="9"/>
    </row>
    <row r="3356">
      <c r="A3356" s="1" t="s">
        <v>4299</v>
      </c>
      <c r="B3356" s="7" t="str">
        <f>IFERROR(__xludf.DUMMYFUNCTION("IF(C3356=4,GOOGLETRANSLATE(A3356, ""en"",""fil""), """")"),"")</f>
        <v/>
      </c>
      <c r="C3356" s="2">
        <v>0.0</v>
      </c>
      <c r="D3356" s="10" t="s">
        <v>2680</v>
      </c>
      <c r="F3356" s="2">
        <v>1.0</v>
      </c>
      <c r="G3356" s="9"/>
    </row>
    <row r="3357">
      <c r="A3357" s="1" t="s">
        <v>4762</v>
      </c>
      <c r="B3357" s="7" t="str">
        <f>IFERROR(__xludf.DUMMYFUNCTION("IF(C3357=4,GOOGLETRANSLATE(A3357, ""en"",""fil""), """")"),"")</f>
        <v/>
      </c>
      <c r="C3357" s="2">
        <v>0.0</v>
      </c>
      <c r="D3357" s="10" t="s">
        <v>2680</v>
      </c>
      <c r="F3357" s="2">
        <v>1.0</v>
      </c>
      <c r="G3357" s="9"/>
    </row>
    <row r="3358">
      <c r="A3358" s="1" t="s">
        <v>4763</v>
      </c>
      <c r="B3358" s="7" t="str">
        <f>IFERROR(__xludf.DUMMYFUNCTION("IF(C3358=4,GOOGLETRANSLATE(A3358, ""en"",""fil""), """")"),"")</f>
        <v/>
      </c>
      <c r="C3358" s="2">
        <v>0.0</v>
      </c>
      <c r="D3358" s="10" t="s">
        <v>2680</v>
      </c>
      <c r="F3358" s="2">
        <v>1.0</v>
      </c>
      <c r="G3358" s="9"/>
    </row>
    <row r="3359">
      <c r="A3359" s="1" t="s">
        <v>4764</v>
      </c>
      <c r="B3359" s="7" t="str">
        <f>IFERROR(__xludf.DUMMYFUNCTION("IF(C3359=4,GOOGLETRANSLATE(A3359, ""en"",""fil""), """")"),"")</f>
        <v/>
      </c>
      <c r="C3359" s="2">
        <v>0.0</v>
      </c>
      <c r="D3359" s="10" t="s">
        <v>2680</v>
      </c>
      <c r="F3359" s="2">
        <v>1.0</v>
      </c>
      <c r="G3359" s="9"/>
    </row>
    <row r="3360">
      <c r="A3360" s="1" t="s">
        <v>4765</v>
      </c>
      <c r="B3360" s="7" t="str">
        <f>IFERROR(__xludf.DUMMYFUNCTION("IF(C3360=4,GOOGLETRANSLATE(A3360, ""en"",""fil""), """")"),"")</f>
        <v/>
      </c>
      <c r="C3360" s="2">
        <v>0.0</v>
      </c>
      <c r="D3360" s="10" t="s">
        <v>2680</v>
      </c>
      <c r="G3360" s="9"/>
    </row>
    <row r="3361">
      <c r="A3361" s="1" t="s">
        <v>4766</v>
      </c>
      <c r="B3361" s="7" t="str">
        <f>IFERROR(__xludf.DUMMYFUNCTION("IF(C3361=4,GOOGLETRANSLATE(A3361, ""en"",""fil""), """")"),"")</f>
        <v/>
      </c>
      <c r="C3361" s="2">
        <v>0.0</v>
      </c>
      <c r="D3361" s="10" t="s">
        <v>2680</v>
      </c>
      <c r="F3361" s="2">
        <v>0.0</v>
      </c>
      <c r="G3361" s="9"/>
    </row>
    <row r="3362">
      <c r="A3362" s="1" t="s">
        <v>4767</v>
      </c>
      <c r="B3362" s="7" t="str">
        <f>IFERROR(__xludf.DUMMYFUNCTION("IF(C3362=4,GOOGLETRANSLATE(A3362, ""en"",""fil""), """")"),"")</f>
        <v/>
      </c>
      <c r="C3362" s="2">
        <v>0.0</v>
      </c>
      <c r="D3362" s="10" t="s">
        <v>2680</v>
      </c>
      <c r="F3362" s="2">
        <v>0.0</v>
      </c>
      <c r="G3362" s="9"/>
    </row>
    <row r="3363">
      <c r="A3363" s="1" t="s">
        <v>4768</v>
      </c>
      <c r="B3363" s="7" t="str">
        <f>IFERROR(__xludf.DUMMYFUNCTION("IF(C3363=4,GOOGLETRANSLATE(A3363, ""en"",""fil""), """")"),"")</f>
        <v/>
      </c>
      <c r="C3363" s="2">
        <v>0.0</v>
      </c>
      <c r="D3363" s="10" t="s">
        <v>2680</v>
      </c>
      <c r="F3363" s="2">
        <v>1.0</v>
      </c>
      <c r="G3363" s="9"/>
    </row>
    <row r="3364">
      <c r="A3364" s="1" t="s">
        <v>4769</v>
      </c>
      <c r="B3364" s="7" t="str">
        <f>IFERROR(__xludf.DUMMYFUNCTION("IF(C3364=4,GOOGLETRANSLATE(A3364, ""en"",""fil""), """")"),"")</f>
        <v/>
      </c>
      <c r="C3364" s="2">
        <v>0.0</v>
      </c>
      <c r="D3364" s="10" t="s">
        <v>2680</v>
      </c>
      <c r="F3364" s="2">
        <v>0.0</v>
      </c>
      <c r="G3364" s="9"/>
    </row>
    <row r="3365">
      <c r="A3365" s="1" t="s">
        <v>4770</v>
      </c>
      <c r="B3365" s="7" t="str">
        <f>IFERROR(__xludf.DUMMYFUNCTION("IF(C3365=4,GOOGLETRANSLATE(A3365, ""en"",""fil""), """")"),"")</f>
        <v/>
      </c>
      <c r="C3365" s="2">
        <v>0.0</v>
      </c>
      <c r="D3365" s="10" t="s">
        <v>2680</v>
      </c>
      <c r="F3365" s="2">
        <v>0.0</v>
      </c>
      <c r="G3365" s="9"/>
    </row>
    <row r="3366">
      <c r="A3366" s="1" t="s">
        <v>4771</v>
      </c>
      <c r="B3366" s="7" t="str">
        <f>IFERROR(__xludf.DUMMYFUNCTION("IF(C3366=4,GOOGLETRANSLATE(A3366, ""en"",""fil""), """")"),"")</f>
        <v/>
      </c>
      <c r="C3366" s="2">
        <v>0.0</v>
      </c>
      <c r="D3366" s="10" t="s">
        <v>2680</v>
      </c>
      <c r="F3366" s="2">
        <v>0.0</v>
      </c>
      <c r="G3366" s="9"/>
    </row>
    <row r="3367">
      <c r="A3367" s="1" t="s">
        <v>4772</v>
      </c>
      <c r="B3367" s="7" t="str">
        <f>IFERROR(__xludf.DUMMYFUNCTION("IF(C3367=4,GOOGLETRANSLATE(A3367, ""en"",""fil""), """")"),"")</f>
        <v/>
      </c>
      <c r="C3367" s="2">
        <v>0.0</v>
      </c>
      <c r="D3367" s="10" t="s">
        <v>2680</v>
      </c>
      <c r="F3367" s="2">
        <v>0.0</v>
      </c>
      <c r="G3367" s="9"/>
    </row>
    <row r="3368">
      <c r="A3368" s="1" t="s">
        <v>4773</v>
      </c>
      <c r="B3368" s="7" t="str">
        <f>IFERROR(__xludf.DUMMYFUNCTION("IF(C3368=4,GOOGLETRANSLATE(A3368, ""en"",""fil""), """")"),"")</f>
        <v/>
      </c>
      <c r="C3368" s="2">
        <v>0.0</v>
      </c>
      <c r="D3368" s="10" t="s">
        <v>2680</v>
      </c>
      <c r="F3368" s="2">
        <v>0.0</v>
      </c>
      <c r="G3368" s="9"/>
    </row>
    <row r="3369">
      <c r="A3369" s="1" t="s">
        <v>4774</v>
      </c>
      <c r="B3369" s="7" t="str">
        <f>IFERROR(__xludf.DUMMYFUNCTION("IF(C3369=4,GOOGLETRANSLATE(A3369, ""en"",""fil""), """")"),"")</f>
        <v/>
      </c>
      <c r="C3369" s="2">
        <v>0.0</v>
      </c>
      <c r="D3369" s="10" t="s">
        <v>2680</v>
      </c>
      <c r="F3369" s="2">
        <v>1.0</v>
      </c>
      <c r="G3369" s="9"/>
    </row>
    <row r="3370">
      <c r="A3370" s="1" t="s">
        <v>4775</v>
      </c>
      <c r="B3370" s="7" t="str">
        <f>IFERROR(__xludf.DUMMYFUNCTION("IF(C3370=4,GOOGLETRANSLATE(A3370, ""en"",""fil""), """")"),"")</f>
        <v/>
      </c>
      <c r="C3370" s="2">
        <v>0.0</v>
      </c>
      <c r="D3370" s="10" t="s">
        <v>2680</v>
      </c>
      <c r="F3370" s="2">
        <v>0.0</v>
      </c>
      <c r="G3370" s="9"/>
    </row>
    <row r="3371">
      <c r="A3371" s="1" t="s">
        <v>4776</v>
      </c>
      <c r="B3371" s="7" t="str">
        <f>IFERROR(__xludf.DUMMYFUNCTION("IF(C3371=4,GOOGLETRANSLATE(A3371, ""en"",""fil""), """")"),"")</f>
        <v/>
      </c>
      <c r="C3371" s="2">
        <v>0.0</v>
      </c>
      <c r="D3371" s="10" t="s">
        <v>2680</v>
      </c>
      <c r="F3371" s="2">
        <v>0.0</v>
      </c>
      <c r="G3371" s="9"/>
    </row>
    <row r="3372">
      <c r="A3372" s="1" t="s">
        <v>4777</v>
      </c>
      <c r="B3372" s="7" t="str">
        <f>IFERROR(__xludf.DUMMYFUNCTION("IF(C3372=4,GOOGLETRANSLATE(A3372, ""en"",""fil""), """")"),"")</f>
        <v/>
      </c>
      <c r="C3372" s="2">
        <v>0.0</v>
      </c>
      <c r="D3372" s="10" t="s">
        <v>2680</v>
      </c>
      <c r="F3372" s="2">
        <v>1.0</v>
      </c>
      <c r="G3372" s="9"/>
    </row>
    <row r="3373">
      <c r="A3373" s="1" t="s">
        <v>4778</v>
      </c>
      <c r="B3373" s="7" t="str">
        <f>IFERROR(__xludf.DUMMYFUNCTION("IF(C3373=4,GOOGLETRANSLATE(A3373, ""en"",""fil""), """")"),"")</f>
        <v/>
      </c>
      <c r="C3373" s="2">
        <v>0.0</v>
      </c>
      <c r="D3373" s="10" t="s">
        <v>2680</v>
      </c>
      <c r="F3373" s="2">
        <v>0.0</v>
      </c>
      <c r="G3373" s="9"/>
    </row>
    <row r="3374">
      <c r="A3374" s="1" t="s">
        <v>4779</v>
      </c>
      <c r="B3374" s="7" t="str">
        <f>IFERROR(__xludf.DUMMYFUNCTION("IF(C3374=4,GOOGLETRANSLATE(A3374, ""en"",""fil""), """")"),"")</f>
        <v/>
      </c>
      <c r="C3374" s="2">
        <v>0.0</v>
      </c>
      <c r="D3374" s="10" t="s">
        <v>2680</v>
      </c>
      <c r="F3374" s="2">
        <v>1.0</v>
      </c>
      <c r="G3374" s="9"/>
    </row>
    <row r="3375">
      <c r="A3375" s="1" t="s">
        <v>4780</v>
      </c>
      <c r="B3375" s="7" t="str">
        <f>IFERROR(__xludf.DUMMYFUNCTION("IF(C3375=4,GOOGLETRANSLATE(A3375, ""en"",""fil""), """")"),"")</f>
        <v/>
      </c>
      <c r="C3375" s="2">
        <v>0.0</v>
      </c>
      <c r="D3375" s="10" t="s">
        <v>2680</v>
      </c>
      <c r="F3375" s="2">
        <v>1.0</v>
      </c>
      <c r="G3375" s="9"/>
    </row>
    <row r="3376">
      <c r="A3376" s="1" t="s">
        <v>4781</v>
      </c>
      <c r="B3376" s="7" t="str">
        <f>IFERROR(__xludf.DUMMYFUNCTION("IF(C3376=4,GOOGLETRANSLATE(A3376, ""en"",""fil""), """")"),"")</f>
        <v/>
      </c>
      <c r="C3376" s="2">
        <v>0.0</v>
      </c>
      <c r="D3376" s="10" t="s">
        <v>2680</v>
      </c>
      <c r="F3376" s="2">
        <v>1.0</v>
      </c>
      <c r="G3376" s="9"/>
    </row>
    <row r="3377">
      <c r="A3377" s="1" t="s">
        <v>4782</v>
      </c>
      <c r="B3377" s="7" t="str">
        <f>IFERROR(__xludf.DUMMYFUNCTION("IF(C3377=4,GOOGLETRANSLATE(A3377, ""en"",""fil""), """")"),"")</f>
        <v/>
      </c>
      <c r="C3377" s="2">
        <v>0.0</v>
      </c>
      <c r="D3377" s="10" t="s">
        <v>2680</v>
      </c>
      <c r="F3377" s="2">
        <v>0.0</v>
      </c>
      <c r="G3377" s="9"/>
    </row>
    <row r="3378">
      <c r="A3378" s="1" t="s">
        <v>4186</v>
      </c>
      <c r="B3378" s="7" t="str">
        <f>IFERROR(__xludf.DUMMYFUNCTION("IF(C3378=4,GOOGLETRANSLATE(A3378, ""en"",""fil""), """")"),"")</f>
        <v/>
      </c>
      <c r="C3378" s="2">
        <v>0.0</v>
      </c>
      <c r="D3378" s="10" t="s">
        <v>2680</v>
      </c>
      <c r="F3378" s="2">
        <v>0.0</v>
      </c>
      <c r="G3378" s="9"/>
    </row>
    <row r="3379">
      <c r="A3379" s="1" t="s">
        <v>4783</v>
      </c>
      <c r="B3379" s="7" t="str">
        <f>IFERROR(__xludf.DUMMYFUNCTION("IF(C3379=4,GOOGLETRANSLATE(A3379, ""en"",""fil""), """")"),"")</f>
        <v/>
      </c>
      <c r="C3379" s="2">
        <v>0.0</v>
      </c>
      <c r="D3379" s="10" t="s">
        <v>2680</v>
      </c>
      <c r="F3379" s="2">
        <v>0.0</v>
      </c>
      <c r="G3379" s="9"/>
    </row>
    <row r="3380">
      <c r="A3380" s="1" t="s">
        <v>4784</v>
      </c>
      <c r="B3380" s="7" t="str">
        <f>IFERROR(__xludf.DUMMYFUNCTION("IF(C3380=4,GOOGLETRANSLATE(A3380, ""en"",""fil""), """")"),"")</f>
        <v/>
      </c>
      <c r="C3380" s="2">
        <v>0.0</v>
      </c>
      <c r="D3380" s="10" t="s">
        <v>2680</v>
      </c>
      <c r="F3380" s="2">
        <v>1.0</v>
      </c>
      <c r="G3380" s="9"/>
    </row>
    <row r="3381">
      <c r="A3381" s="1" t="s">
        <v>4785</v>
      </c>
      <c r="B3381" s="7" t="str">
        <f>IFERROR(__xludf.DUMMYFUNCTION("IF(C3381=4,GOOGLETRANSLATE(A3381, ""en"",""fil""), """")"),"")</f>
        <v/>
      </c>
      <c r="C3381" s="2">
        <v>0.0</v>
      </c>
      <c r="D3381" s="10" t="s">
        <v>2680</v>
      </c>
      <c r="F3381" s="2">
        <v>0.0</v>
      </c>
      <c r="G3381" s="9"/>
    </row>
    <row r="3382">
      <c r="A3382" s="1" t="s">
        <v>4786</v>
      </c>
      <c r="B3382" s="7" t="str">
        <f>IFERROR(__xludf.DUMMYFUNCTION("IF(C3382=4,GOOGLETRANSLATE(A3382, ""en"",""fil""), """")"),"")</f>
        <v/>
      </c>
      <c r="C3382" s="2">
        <v>0.0</v>
      </c>
      <c r="D3382" s="10" t="s">
        <v>2680</v>
      </c>
      <c r="F3382" s="2">
        <v>1.0</v>
      </c>
      <c r="G3382" s="9"/>
    </row>
    <row r="3383">
      <c r="A3383" s="1" t="s">
        <v>4787</v>
      </c>
      <c r="B3383" s="7" t="str">
        <f>IFERROR(__xludf.DUMMYFUNCTION("IF(C3383=4,GOOGLETRANSLATE(A3383, ""en"",""fil""), """")"),"")</f>
        <v/>
      </c>
      <c r="C3383" s="2">
        <v>0.0</v>
      </c>
      <c r="D3383" s="10" t="s">
        <v>2680</v>
      </c>
      <c r="F3383" s="2">
        <v>0.0</v>
      </c>
      <c r="G3383" s="9"/>
    </row>
    <row r="3384">
      <c r="A3384" s="1" t="s">
        <v>4788</v>
      </c>
      <c r="B3384" s="7" t="str">
        <f>IFERROR(__xludf.DUMMYFUNCTION("IF(C3384=4,GOOGLETRANSLATE(A3384, ""en"",""fil""), """")"),"")</f>
        <v/>
      </c>
      <c r="C3384" s="2">
        <v>0.0</v>
      </c>
      <c r="D3384" s="10" t="s">
        <v>2680</v>
      </c>
      <c r="F3384" s="2">
        <v>1.0</v>
      </c>
      <c r="G3384" s="9"/>
    </row>
    <row r="3385">
      <c r="A3385" s="1" t="s">
        <v>4789</v>
      </c>
      <c r="B3385" s="7" t="str">
        <f>IFERROR(__xludf.DUMMYFUNCTION("IF(C3385=4,GOOGLETRANSLATE(A3385, ""en"",""fil""), """")"),"")</f>
        <v/>
      </c>
      <c r="C3385" s="2">
        <v>0.0</v>
      </c>
      <c r="D3385" s="10" t="s">
        <v>2680</v>
      </c>
      <c r="F3385" s="2">
        <v>0.0</v>
      </c>
      <c r="G3385" s="9"/>
    </row>
    <row r="3386">
      <c r="A3386" s="1" t="s">
        <v>4790</v>
      </c>
      <c r="B3386" s="7" t="str">
        <f>IFERROR(__xludf.DUMMYFUNCTION("IF(C3386=4,GOOGLETRANSLATE(A3386, ""en"",""fil""), """")"),"")</f>
        <v/>
      </c>
      <c r="C3386" s="2">
        <v>0.0</v>
      </c>
      <c r="D3386" s="10" t="s">
        <v>2680</v>
      </c>
      <c r="F3386" s="2">
        <v>0.0</v>
      </c>
      <c r="G3386" s="9"/>
    </row>
    <row r="3387">
      <c r="A3387" s="1" t="s">
        <v>4791</v>
      </c>
      <c r="B3387" s="7" t="str">
        <f>IFERROR(__xludf.DUMMYFUNCTION("IF(C3387=4,GOOGLETRANSLATE(A3387, ""en"",""fil""), """")"),"")</f>
        <v/>
      </c>
      <c r="C3387" s="2">
        <v>0.0</v>
      </c>
      <c r="D3387" s="10" t="s">
        <v>2680</v>
      </c>
      <c r="F3387" s="2">
        <v>0.0</v>
      </c>
      <c r="G3387" s="9"/>
    </row>
    <row r="3388">
      <c r="A3388" s="1" t="s">
        <v>4792</v>
      </c>
      <c r="B3388" s="7" t="str">
        <f>IFERROR(__xludf.DUMMYFUNCTION("IF(C3388=4,GOOGLETRANSLATE(A3388, ""en"",""fil""), """")"),"")</f>
        <v/>
      </c>
      <c r="C3388" s="2">
        <v>0.0</v>
      </c>
      <c r="D3388" s="10" t="s">
        <v>2680</v>
      </c>
      <c r="F3388" s="2">
        <v>0.0</v>
      </c>
      <c r="G3388" s="9"/>
    </row>
    <row r="3389">
      <c r="A3389" s="1" t="s">
        <v>4793</v>
      </c>
      <c r="B3389" s="7" t="str">
        <f>IFERROR(__xludf.DUMMYFUNCTION("IF(C3389=4,GOOGLETRANSLATE(A3389, ""en"",""fil""), """")"),"")</f>
        <v/>
      </c>
      <c r="C3389" s="2">
        <v>0.0</v>
      </c>
      <c r="D3389" s="10" t="s">
        <v>2680</v>
      </c>
      <c r="F3389" s="2">
        <v>0.0</v>
      </c>
      <c r="G3389" s="9"/>
    </row>
    <row r="3390">
      <c r="A3390" s="1" t="s">
        <v>4794</v>
      </c>
      <c r="B3390" s="7" t="str">
        <f>IFERROR(__xludf.DUMMYFUNCTION("IF(C3390=4,GOOGLETRANSLATE(A3390, ""en"",""fil""), """")"),"")</f>
        <v/>
      </c>
      <c r="C3390" s="2">
        <v>0.0</v>
      </c>
      <c r="D3390" s="10" t="s">
        <v>2680</v>
      </c>
      <c r="F3390" s="2">
        <v>1.0</v>
      </c>
      <c r="G3390" s="9"/>
    </row>
    <row r="3391">
      <c r="A3391" s="1" t="s">
        <v>4795</v>
      </c>
      <c r="B3391" s="7" t="str">
        <f>IFERROR(__xludf.DUMMYFUNCTION("IF(C3391=4,GOOGLETRANSLATE(A3391, ""en"",""fil""), """")"),"")</f>
        <v/>
      </c>
      <c r="C3391" s="2">
        <v>0.0</v>
      </c>
      <c r="D3391" s="10" t="s">
        <v>2680</v>
      </c>
      <c r="F3391" s="2">
        <v>1.0</v>
      </c>
      <c r="G3391" s="9"/>
    </row>
    <row r="3392">
      <c r="A3392" s="1" t="s">
        <v>4796</v>
      </c>
      <c r="B3392" s="7" t="str">
        <f>IFERROR(__xludf.DUMMYFUNCTION("IF(C3392=4,GOOGLETRANSLATE(A3392, ""en"",""fil""), """")"),"")</f>
        <v/>
      </c>
      <c r="C3392" s="2">
        <v>0.0</v>
      </c>
      <c r="D3392" s="10" t="s">
        <v>2680</v>
      </c>
      <c r="F3392" s="2">
        <v>0.0</v>
      </c>
      <c r="G3392" s="9"/>
    </row>
    <row r="3393">
      <c r="A3393" s="1" t="s">
        <v>4797</v>
      </c>
      <c r="B3393" s="7" t="str">
        <f>IFERROR(__xludf.DUMMYFUNCTION("IF(C3393=4,GOOGLETRANSLATE(A3393, ""en"",""fil""), """")"),"")</f>
        <v/>
      </c>
      <c r="C3393" s="2">
        <v>0.0</v>
      </c>
      <c r="D3393" s="10" t="s">
        <v>2680</v>
      </c>
      <c r="F3393" s="2">
        <v>0.0</v>
      </c>
      <c r="G3393" s="9"/>
    </row>
    <row r="3394">
      <c r="A3394" s="1" t="s">
        <v>4798</v>
      </c>
      <c r="B3394" s="7" t="str">
        <f>IFERROR(__xludf.DUMMYFUNCTION("IF(C3394=4,GOOGLETRANSLATE(A3394, ""en"",""fil""), """")"),"")</f>
        <v/>
      </c>
      <c r="C3394" s="2">
        <v>0.0</v>
      </c>
      <c r="D3394" s="10" t="s">
        <v>2680</v>
      </c>
      <c r="F3394" s="2">
        <v>1.0</v>
      </c>
      <c r="G3394" s="9"/>
    </row>
    <row r="3395">
      <c r="A3395" s="1" t="s">
        <v>4799</v>
      </c>
      <c r="B3395" s="7" t="str">
        <f>IFERROR(__xludf.DUMMYFUNCTION("IF(C3395=4,GOOGLETRANSLATE(A3395, ""en"",""fil""), """")"),"")</f>
        <v/>
      </c>
      <c r="C3395" s="2">
        <v>0.0</v>
      </c>
      <c r="D3395" s="10" t="s">
        <v>2680</v>
      </c>
      <c r="F3395" s="2">
        <v>0.0</v>
      </c>
      <c r="G3395" s="9"/>
    </row>
    <row r="3396">
      <c r="A3396" s="1" t="s">
        <v>4800</v>
      </c>
      <c r="B3396" s="7" t="str">
        <f>IFERROR(__xludf.DUMMYFUNCTION("IF(C3396=4,GOOGLETRANSLATE(A3396, ""en"",""fil""), """")"),"")</f>
        <v/>
      </c>
      <c r="C3396" s="2">
        <v>0.0</v>
      </c>
      <c r="D3396" s="10" t="s">
        <v>2680</v>
      </c>
      <c r="G3396" s="9"/>
    </row>
    <row r="3397">
      <c r="A3397" s="1" t="s">
        <v>4150</v>
      </c>
      <c r="B3397" s="7" t="str">
        <f>IFERROR(__xludf.DUMMYFUNCTION("IF(C3397=4,GOOGLETRANSLATE(A3397, ""en"",""fil""), """")"),"")</f>
        <v/>
      </c>
      <c r="C3397" s="2">
        <v>0.0</v>
      </c>
      <c r="D3397" s="10" t="s">
        <v>2680</v>
      </c>
      <c r="F3397" s="2">
        <v>0.0</v>
      </c>
      <c r="G3397" s="9"/>
    </row>
    <row r="3398">
      <c r="A3398" s="1" t="s">
        <v>4801</v>
      </c>
      <c r="B3398" s="7" t="str">
        <f>IFERROR(__xludf.DUMMYFUNCTION("IF(C3398=4,GOOGLETRANSLATE(A3398, ""en"",""fil""), """")"),"")</f>
        <v/>
      </c>
      <c r="C3398" s="2">
        <v>0.0</v>
      </c>
      <c r="D3398" s="10" t="s">
        <v>2680</v>
      </c>
      <c r="F3398" s="2">
        <v>0.0</v>
      </c>
      <c r="G3398" s="9"/>
    </row>
    <row r="3399">
      <c r="A3399" s="1" t="s">
        <v>4802</v>
      </c>
      <c r="B3399" s="7" t="str">
        <f>IFERROR(__xludf.DUMMYFUNCTION("IF(C3399=4,GOOGLETRANSLATE(A3399, ""en"",""fil""), """")"),"")</f>
        <v/>
      </c>
      <c r="C3399" s="2">
        <v>0.0</v>
      </c>
      <c r="D3399" s="10" t="s">
        <v>2680</v>
      </c>
      <c r="F3399" s="2">
        <v>0.0</v>
      </c>
      <c r="G3399" s="9"/>
    </row>
    <row r="3400">
      <c r="A3400" s="1" t="s">
        <v>4803</v>
      </c>
      <c r="B3400" s="7" t="str">
        <f>IFERROR(__xludf.DUMMYFUNCTION("IF(C3400=4,GOOGLETRANSLATE(A3400, ""en"",""fil""), """")"),"")</f>
        <v/>
      </c>
      <c r="C3400" s="2">
        <v>0.0</v>
      </c>
      <c r="D3400" s="10" t="s">
        <v>2680</v>
      </c>
      <c r="F3400" s="2">
        <v>0.0</v>
      </c>
      <c r="G3400" s="9"/>
    </row>
    <row r="3401">
      <c r="A3401" s="1" t="s">
        <v>4804</v>
      </c>
      <c r="B3401" s="7" t="str">
        <f>IFERROR(__xludf.DUMMYFUNCTION("IF(C3401=4,GOOGLETRANSLATE(A3401, ""en"",""fil""), """")"),"")</f>
        <v/>
      </c>
      <c r="C3401" s="2">
        <v>0.0</v>
      </c>
      <c r="D3401" s="10" t="s">
        <v>2680</v>
      </c>
      <c r="F3401" s="2">
        <v>1.0</v>
      </c>
      <c r="G3401" s="9"/>
    </row>
    <row r="3402">
      <c r="A3402" s="1" t="s">
        <v>4805</v>
      </c>
      <c r="B3402" s="7" t="str">
        <f>IFERROR(__xludf.DUMMYFUNCTION("IF(C3402=4,GOOGLETRANSLATE(A3402, ""en"",""fil""), """")"),"")</f>
        <v/>
      </c>
      <c r="C3402" s="2">
        <v>0.0</v>
      </c>
      <c r="D3402" s="10" t="s">
        <v>2680</v>
      </c>
      <c r="F3402" s="2">
        <v>1.0</v>
      </c>
      <c r="G3402" s="9"/>
    </row>
    <row r="3403">
      <c r="A3403" s="1" t="s">
        <v>4806</v>
      </c>
      <c r="B3403" s="7" t="str">
        <f>IFERROR(__xludf.DUMMYFUNCTION("IF(C3403=4,GOOGLETRANSLATE(A3403, ""en"",""fil""), """")"),"")</f>
        <v/>
      </c>
      <c r="C3403" s="2">
        <v>0.0</v>
      </c>
      <c r="D3403" s="10" t="s">
        <v>2680</v>
      </c>
      <c r="G3403" s="9"/>
    </row>
    <row r="3404">
      <c r="A3404" s="1" t="s">
        <v>4807</v>
      </c>
      <c r="B3404" s="7" t="str">
        <f>IFERROR(__xludf.DUMMYFUNCTION("IF(C3404=4,GOOGLETRANSLATE(A3404, ""en"",""fil""), """")"),"")</f>
        <v/>
      </c>
      <c r="C3404" s="2">
        <v>0.0</v>
      </c>
      <c r="D3404" s="10" t="s">
        <v>2680</v>
      </c>
      <c r="G3404" s="9"/>
    </row>
    <row r="3405">
      <c r="A3405" s="1" t="s">
        <v>4808</v>
      </c>
      <c r="B3405" s="7" t="str">
        <f>IFERROR(__xludf.DUMMYFUNCTION("IF(C3405=4,GOOGLETRANSLATE(A3405, ""en"",""fil""), """")"),"")</f>
        <v/>
      </c>
      <c r="C3405" s="2">
        <v>0.0</v>
      </c>
      <c r="D3405" s="10" t="s">
        <v>2680</v>
      </c>
      <c r="F3405" s="2">
        <v>1.0</v>
      </c>
      <c r="G3405" s="9"/>
    </row>
    <row r="3406">
      <c r="A3406" s="1" t="s">
        <v>4809</v>
      </c>
      <c r="B3406" s="7" t="str">
        <f>IFERROR(__xludf.DUMMYFUNCTION("IF(C3406=4,GOOGLETRANSLATE(A3406, ""en"",""fil""), """")"),"")</f>
        <v/>
      </c>
      <c r="C3406" s="2">
        <v>0.0</v>
      </c>
      <c r="D3406" s="10" t="s">
        <v>2680</v>
      </c>
      <c r="F3406" s="2">
        <v>0.0</v>
      </c>
      <c r="G3406" s="9"/>
    </row>
    <row r="3407">
      <c r="A3407" s="1" t="s">
        <v>4810</v>
      </c>
      <c r="B3407" s="7" t="str">
        <f>IFERROR(__xludf.DUMMYFUNCTION("IF(C3407=4,GOOGLETRANSLATE(A3407, ""en"",""fil""), """")"),"")</f>
        <v/>
      </c>
      <c r="C3407" s="2">
        <v>0.0</v>
      </c>
      <c r="D3407" s="10" t="s">
        <v>2680</v>
      </c>
      <c r="F3407" s="2">
        <v>0.0</v>
      </c>
      <c r="G3407" s="9"/>
    </row>
    <row r="3408">
      <c r="A3408" s="1" t="s">
        <v>4811</v>
      </c>
      <c r="B3408" s="7" t="str">
        <f>IFERROR(__xludf.DUMMYFUNCTION("IF(C3408=4,GOOGLETRANSLATE(A3408, ""en"",""fil""), """")"),"")</f>
        <v/>
      </c>
      <c r="C3408" s="2">
        <v>0.0</v>
      </c>
      <c r="D3408" s="10" t="s">
        <v>2680</v>
      </c>
      <c r="G3408" s="9"/>
    </row>
    <row r="3409">
      <c r="A3409" s="1" t="s">
        <v>4546</v>
      </c>
      <c r="B3409" s="7" t="str">
        <f>IFERROR(__xludf.DUMMYFUNCTION("IF(C3409=4,GOOGLETRANSLATE(A3409, ""en"",""fil""), """")"),"")</f>
        <v/>
      </c>
      <c r="C3409" s="2">
        <v>0.0</v>
      </c>
      <c r="D3409" s="10" t="s">
        <v>2680</v>
      </c>
      <c r="F3409" s="2">
        <v>0.0</v>
      </c>
      <c r="G3409" s="9"/>
    </row>
    <row r="3410">
      <c r="A3410" s="1" t="s">
        <v>4299</v>
      </c>
      <c r="B3410" s="7" t="str">
        <f>IFERROR(__xludf.DUMMYFUNCTION("IF(C3410=4,GOOGLETRANSLATE(A3410, ""en"",""fil""), """")"),"")</f>
        <v/>
      </c>
      <c r="C3410" s="2">
        <v>0.0</v>
      </c>
      <c r="D3410" s="10" t="s">
        <v>2680</v>
      </c>
      <c r="F3410" s="2">
        <v>0.0</v>
      </c>
      <c r="G3410" s="9"/>
    </row>
    <row r="3411">
      <c r="A3411" s="1" t="s">
        <v>4812</v>
      </c>
      <c r="B3411" s="7" t="str">
        <f>IFERROR(__xludf.DUMMYFUNCTION("IF(C3411=4,GOOGLETRANSLATE(A3411, ""en"",""fil""), """")"),"")</f>
        <v/>
      </c>
      <c r="C3411" s="2">
        <v>0.0</v>
      </c>
      <c r="D3411" s="10" t="s">
        <v>2680</v>
      </c>
      <c r="F3411" s="2">
        <v>1.0</v>
      </c>
      <c r="G3411" s="9"/>
    </row>
    <row r="3412">
      <c r="A3412" s="1" t="s">
        <v>4813</v>
      </c>
      <c r="B3412" s="7" t="str">
        <f>IFERROR(__xludf.DUMMYFUNCTION("IF(C3412=4,GOOGLETRANSLATE(A3412, ""en"",""fil""), """")"),"")</f>
        <v/>
      </c>
      <c r="C3412" s="2">
        <v>0.0</v>
      </c>
      <c r="D3412" s="10" t="s">
        <v>2680</v>
      </c>
      <c r="F3412" s="2">
        <v>0.0</v>
      </c>
      <c r="G3412" s="9"/>
    </row>
    <row r="3413">
      <c r="A3413" s="1" t="s">
        <v>4814</v>
      </c>
      <c r="B3413" s="7" t="str">
        <f>IFERROR(__xludf.DUMMYFUNCTION("IF(C3413=4,GOOGLETRANSLATE(A3413, ""en"",""fil""), """")"),"")</f>
        <v/>
      </c>
      <c r="C3413" s="2">
        <v>0.0</v>
      </c>
      <c r="D3413" s="10" t="s">
        <v>2680</v>
      </c>
      <c r="F3413" s="2">
        <v>0.0</v>
      </c>
      <c r="G3413" s="9"/>
    </row>
    <row r="3414">
      <c r="A3414" s="1" t="s">
        <v>4815</v>
      </c>
      <c r="B3414" s="7" t="str">
        <f>IFERROR(__xludf.DUMMYFUNCTION("IF(C3414=4,GOOGLETRANSLATE(A3414, ""en"",""fil""), """")"),"")</f>
        <v/>
      </c>
      <c r="C3414" s="2">
        <v>0.0</v>
      </c>
      <c r="D3414" s="10" t="s">
        <v>2680</v>
      </c>
      <c r="F3414" s="2">
        <v>1.0</v>
      </c>
      <c r="G3414" s="9"/>
    </row>
    <row r="3415">
      <c r="A3415" s="1" t="s">
        <v>4816</v>
      </c>
      <c r="B3415" s="7" t="str">
        <f>IFERROR(__xludf.DUMMYFUNCTION("IF(C3415=4,GOOGLETRANSLATE(A3415, ""en"",""fil""), """")"),"")</f>
        <v/>
      </c>
      <c r="C3415" s="2">
        <v>0.0</v>
      </c>
      <c r="D3415" s="10" t="s">
        <v>2680</v>
      </c>
      <c r="F3415" s="2">
        <v>0.0</v>
      </c>
      <c r="G3415" s="9"/>
    </row>
    <row r="3416">
      <c r="A3416" s="1" t="s">
        <v>4817</v>
      </c>
      <c r="B3416" s="7" t="str">
        <f>IFERROR(__xludf.DUMMYFUNCTION("IF(C3416=4,GOOGLETRANSLATE(A3416, ""en"",""fil""), """")"),"")</f>
        <v/>
      </c>
      <c r="C3416" s="2">
        <v>0.0</v>
      </c>
      <c r="D3416" s="10" t="s">
        <v>2680</v>
      </c>
      <c r="F3416" s="2">
        <v>0.0</v>
      </c>
      <c r="G3416" s="9"/>
    </row>
    <row r="3417">
      <c r="A3417" s="1" t="s">
        <v>4818</v>
      </c>
      <c r="B3417" s="7" t="str">
        <f>IFERROR(__xludf.DUMMYFUNCTION("IF(C3417=4,GOOGLETRANSLATE(A3417, ""en"",""fil""), """")"),"")</f>
        <v/>
      </c>
      <c r="C3417" s="2">
        <v>0.0</v>
      </c>
      <c r="D3417" s="10" t="s">
        <v>2680</v>
      </c>
      <c r="F3417" s="2">
        <v>0.0</v>
      </c>
      <c r="G3417" s="9"/>
    </row>
    <row r="3418">
      <c r="A3418" s="1" t="s">
        <v>4819</v>
      </c>
      <c r="B3418" s="7" t="str">
        <f>IFERROR(__xludf.DUMMYFUNCTION("IF(C3418=4,GOOGLETRANSLATE(A3418, ""en"",""fil""), """")"),"")</f>
        <v/>
      </c>
      <c r="C3418" s="2">
        <v>0.0</v>
      </c>
      <c r="D3418" s="10" t="s">
        <v>2680</v>
      </c>
      <c r="F3418" s="2">
        <v>1.0</v>
      </c>
      <c r="G3418" s="9"/>
    </row>
    <row r="3419">
      <c r="A3419" s="1" t="s">
        <v>4820</v>
      </c>
      <c r="B3419" s="7" t="str">
        <f>IFERROR(__xludf.DUMMYFUNCTION("IF(C3419=4,GOOGLETRANSLATE(A3419, ""en"",""fil""), """")"),"")</f>
        <v/>
      </c>
      <c r="C3419" s="2">
        <v>0.0</v>
      </c>
      <c r="D3419" s="10" t="s">
        <v>2680</v>
      </c>
      <c r="F3419" s="2">
        <v>0.0</v>
      </c>
      <c r="G3419" s="9"/>
    </row>
    <row r="3420">
      <c r="A3420" s="1" t="s">
        <v>4821</v>
      </c>
      <c r="B3420" s="7" t="str">
        <f>IFERROR(__xludf.DUMMYFUNCTION("IF(C3420=4,GOOGLETRANSLATE(A3420, ""en"",""fil""), """")"),"")</f>
        <v/>
      </c>
      <c r="C3420" s="2">
        <v>0.0</v>
      </c>
      <c r="D3420" s="10" t="s">
        <v>2680</v>
      </c>
      <c r="G3420" s="9"/>
    </row>
    <row r="3421">
      <c r="A3421" s="1" t="s">
        <v>4822</v>
      </c>
      <c r="B3421" s="7" t="str">
        <f>IFERROR(__xludf.DUMMYFUNCTION("IF(C3421=4,GOOGLETRANSLATE(A3421, ""en"",""fil""), """")"),"")</f>
        <v/>
      </c>
      <c r="C3421" s="2">
        <v>0.0</v>
      </c>
      <c r="D3421" s="10" t="s">
        <v>2680</v>
      </c>
      <c r="G3421" s="9"/>
    </row>
    <row r="3422">
      <c r="A3422" s="1" t="s">
        <v>4823</v>
      </c>
      <c r="B3422" s="7" t="str">
        <f>IFERROR(__xludf.DUMMYFUNCTION("IF(C3422=4,GOOGLETRANSLATE(A3422, ""en"",""fil""), """")"),"")</f>
        <v/>
      </c>
      <c r="C3422" s="2">
        <v>0.0</v>
      </c>
      <c r="D3422" s="10" t="s">
        <v>2680</v>
      </c>
      <c r="G3422" s="9"/>
    </row>
    <row r="3423">
      <c r="A3423" s="1" t="s">
        <v>4824</v>
      </c>
      <c r="B3423" s="7" t="str">
        <f>IFERROR(__xludf.DUMMYFUNCTION("IF(C3423=4,GOOGLETRANSLATE(A3423, ""en"",""fil""), """")"),"")</f>
        <v/>
      </c>
      <c r="C3423" s="2">
        <v>0.0</v>
      </c>
      <c r="D3423" s="10" t="s">
        <v>2680</v>
      </c>
      <c r="G3423" s="9"/>
    </row>
    <row r="3424">
      <c r="A3424" s="1" t="s">
        <v>4825</v>
      </c>
      <c r="B3424" s="7" t="str">
        <f>IFERROR(__xludf.DUMMYFUNCTION("IF(C3424=4,GOOGLETRANSLATE(A3424, ""en"",""fil""), """")"),"")</f>
        <v/>
      </c>
      <c r="C3424" s="2">
        <v>0.0</v>
      </c>
      <c r="D3424" s="10" t="s">
        <v>2680</v>
      </c>
      <c r="G3424" s="9"/>
    </row>
    <row r="3425">
      <c r="A3425" s="1" t="s">
        <v>398</v>
      </c>
      <c r="B3425" s="7" t="str">
        <f>IFERROR(__xludf.DUMMYFUNCTION("IF(C3425=4,GOOGLETRANSLATE(A3425, ""en"",""fil""), """")"),"")</f>
        <v/>
      </c>
      <c r="C3425" s="2">
        <v>0.0</v>
      </c>
      <c r="D3425" s="10" t="s">
        <v>2680</v>
      </c>
      <c r="F3425" s="2">
        <v>1.0</v>
      </c>
      <c r="G3425" s="9"/>
    </row>
    <row r="3426">
      <c r="A3426" s="1" t="s">
        <v>4826</v>
      </c>
      <c r="B3426" s="7" t="str">
        <f>IFERROR(__xludf.DUMMYFUNCTION("IF(C3426=4,GOOGLETRANSLATE(A3426, ""en"",""fil""), """")"),"")</f>
        <v/>
      </c>
      <c r="C3426" s="2">
        <v>0.0</v>
      </c>
      <c r="D3426" s="10" t="s">
        <v>2680</v>
      </c>
      <c r="F3426" s="2">
        <v>1.0</v>
      </c>
      <c r="G3426" s="9"/>
    </row>
    <row r="3427">
      <c r="A3427" s="1" t="s">
        <v>4827</v>
      </c>
      <c r="B3427" s="7" t="str">
        <f>IFERROR(__xludf.DUMMYFUNCTION("IF(C3427=4,GOOGLETRANSLATE(A3427, ""en"",""fil""), """")"),"")</f>
        <v/>
      </c>
      <c r="C3427" s="2">
        <v>0.0</v>
      </c>
      <c r="D3427" s="10" t="s">
        <v>2680</v>
      </c>
      <c r="F3427" s="2">
        <v>1.0</v>
      </c>
      <c r="G3427" s="9"/>
    </row>
    <row r="3428">
      <c r="A3428" s="1" t="s">
        <v>4828</v>
      </c>
      <c r="B3428" s="7" t="str">
        <f>IFERROR(__xludf.DUMMYFUNCTION("IF(C3428=4,GOOGLETRANSLATE(A3428, ""en"",""fil""), """")"),"")</f>
        <v/>
      </c>
      <c r="C3428" s="2">
        <v>0.0</v>
      </c>
      <c r="D3428" s="10" t="s">
        <v>2680</v>
      </c>
      <c r="F3428" s="2">
        <v>1.0</v>
      </c>
      <c r="G3428" s="9"/>
    </row>
    <row r="3429">
      <c r="A3429" s="1" t="s">
        <v>4829</v>
      </c>
      <c r="B3429" s="7" t="str">
        <f>IFERROR(__xludf.DUMMYFUNCTION("IF(C3429=4,GOOGLETRANSLATE(A3429, ""en"",""fil""), """")"),"")</f>
        <v/>
      </c>
      <c r="C3429" s="2">
        <v>0.0</v>
      </c>
      <c r="D3429" s="10" t="s">
        <v>2680</v>
      </c>
      <c r="F3429" s="2">
        <v>0.0</v>
      </c>
      <c r="G3429" s="9"/>
    </row>
    <row r="3430">
      <c r="A3430" s="1" t="s">
        <v>4830</v>
      </c>
      <c r="B3430" s="7" t="str">
        <f>IFERROR(__xludf.DUMMYFUNCTION("IF(C3430=4,GOOGLETRANSLATE(A3430, ""en"",""fil""), """")"),"")</f>
        <v/>
      </c>
      <c r="C3430" s="2">
        <v>0.0</v>
      </c>
      <c r="D3430" s="10" t="s">
        <v>2680</v>
      </c>
      <c r="F3430" s="2">
        <v>1.0</v>
      </c>
      <c r="G3430" s="9"/>
    </row>
    <row r="3431">
      <c r="A3431" s="1" t="s">
        <v>4831</v>
      </c>
      <c r="B3431" s="7" t="str">
        <f>IFERROR(__xludf.DUMMYFUNCTION("IF(C3431=4,GOOGLETRANSLATE(A3431, ""en"",""fil""), """")"),"")</f>
        <v/>
      </c>
      <c r="C3431" s="2">
        <v>0.0</v>
      </c>
      <c r="D3431" s="10" t="s">
        <v>2680</v>
      </c>
      <c r="F3431" s="2">
        <v>0.0</v>
      </c>
      <c r="G3431" s="9"/>
    </row>
    <row r="3432">
      <c r="A3432" s="22" t="s">
        <v>4832</v>
      </c>
      <c r="B3432" s="7" t="str">
        <f>IFERROR(__xludf.DUMMYFUNCTION("IF(C3432=4,GOOGLETRANSLATE(A3432, ""en"",""fil""), """")"),"")</f>
        <v/>
      </c>
      <c r="C3432" s="2">
        <v>0.0</v>
      </c>
      <c r="D3432" s="10" t="s">
        <v>2680</v>
      </c>
      <c r="F3432" s="2">
        <v>1.0</v>
      </c>
      <c r="G3432" s="9"/>
    </row>
    <row r="3433">
      <c r="A3433" s="1" t="s">
        <v>4833</v>
      </c>
      <c r="B3433" s="7" t="str">
        <f>IFERROR(__xludf.DUMMYFUNCTION("IF(C3433=4,GOOGLETRANSLATE(A3433, ""en"",""fil""), """")"),"")</f>
        <v/>
      </c>
      <c r="C3433" s="2">
        <v>0.0</v>
      </c>
      <c r="D3433" s="10" t="s">
        <v>2680</v>
      </c>
      <c r="F3433" s="2">
        <v>0.0</v>
      </c>
      <c r="G3433" s="9"/>
    </row>
    <row r="3434">
      <c r="A3434" s="1" t="s">
        <v>4834</v>
      </c>
      <c r="B3434" s="7" t="str">
        <f>IFERROR(__xludf.DUMMYFUNCTION("IF(C3434=4,GOOGLETRANSLATE(A3434, ""en"",""fil""), """")"),"")</f>
        <v/>
      </c>
      <c r="C3434" s="2">
        <v>0.0</v>
      </c>
      <c r="D3434" s="10" t="s">
        <v>2680</v>
      </c>
      <c r="F3434" s="2">
        <v>0.0</v>
      </c>
      <c r="G3434" s="9"/>
    </row>
    <row r="3435">
      <c r="A3435" s="1" t="s">
        <v>709</v>
      </c>
      <c r="B3435" s="7" t="str">
        <f>IFERROR(__xludf.DUMMYFUNCTION("IF(C3435=4,GOOGLETRANSLATE(A3435, ""en"",""fil""), """")"),"")</f>
        <v/>
      </c>
      <c r="C3435" s="2">
        <v>0.0</v>
      </c>
      <c r="D3435" s="10" t="s">
        <v>2680</v>
      </c>
      <c r="G3435" s="9"/>
    </row>
    <row r="3436">
      <c r="A3436" s="1" t="s">
        <v>4835</v>
      </c>
      <c r="B3436" s="7" t="str">
        <f>IFERROR(__xludf.DUMMYFUNCTION("IF(C3436=4,GOOGLETRANSLATE(A3436, ""en"",""fil""), """")"),"")</f>
        <v/>
      </c>
      <c r="C3436" s="2">
        <v>0.0</v>
      </c>
      <c r="D3436" s="10" t="s">
        <v>2680</v>
      </c>
      <c r="F3436" s="2">
        <v>0.0</v>
      </c>
      <c r="G3436" s="9"/>
    </row>
    <row r="3437">
      <c r="A3437" s="1" t="s">
        <v>4836</v>
      </c>
      <c r="B3437" s="7" t="str">
        <f>IFERROR(__xludf.DUMMYFUNCTION("IF(C3437=4,GOOGLETRANSLATE(A3437, ""en"",""fil""), """")"),"")</f>
        <v/>
      </c>
      <c r="C3437" s="2">
        <v>0.0</v>
      </c>
      <c r="D3437" s="10" t="s">
        <v>2680</v>
      </c>
      <c r="G3437" s="9"/>
    </row>
    <row r="3438">
      <c r="A3438" s="1" t="s">
        <v>4837</v>
      </c>
      <c r="B3438" s="7" t="str">
        <f>IFERROR(__xludf.DUMMYFUNCTION("IF(C3438=4,GOOGLETRANSLATE(A3438, ""en"",""fil""), """")"),"")</f>
        <v/>
      </c>
      <c r="C3438" s="2">
        <v>0.0</v>
      </c>
      <c r="D3438" s="10" t="s">
        <v>2680</v>
      </c>
      <c r="G3438" s="9"/>
    </row>
    <row r="3439">
      <c r="A3439" s="1" t="s">
        <v>4838</v>
      </c>
      <c r="B3439" s="7" t="str">
        <f>IFERROR(__xludf.DUMMYFUNCTION("IF(C3439=4,GOOGLETRANSLATE(A3439, ""en"",""fil""), """")"),"")</f>
        <v/>
      </c>
      <c r="C3439" s="2">
        <v>0.0</v>
      </c>
      <c r="D3439" s="10" t="s">
        <v>2680</v>
      </c>
      <c r="F3439" s="2">
        <v>1.0</v>
      </c>
      <c r="G3439" s="9"/>
    </row>
    <row r="3440">
      <c r="A3440" s="1" t="s">
        <v>4839</v>
      </c>
      <c r="B3440" s="7" t="str">
        <f>IFERROR(__xludf.DUMMYFUNCTION("IF(C3440=4,GOOGLETRANSLATE(A3440, ""en"",""fil""), """")"),"")</f>
        <v/>
      </c>
      <c r="C3440" s="2">
        <v>0.0</v>
      </c>
      <c r="D3440" s="10" t="s">
        <v>2680</v>
      </c>
      <c r="G3440" s="9"/>
    </row>
    <row r="3441">
      <c r="A3441" s="1" t="s">
        <v>4840</v>
      </c>
      <c r="B3441" s="7" t="str">
        <f>IFERROR(__xludf.DUMMYFUNCTION("IF(C3441=4,GOOGLETRANSLATE(A3441, ""en"",""fil""), """")"),"")</f>
        <v/>
      </c>
      <c r="C3441" s="2">
        <v>0.0</v>
      </c>
      <c r="D3441" s="10" t="s">
        <v>2680</v>
      </c>
      <c r="G3441" s="9"/>
    </row>
    <row r="3442">
      <c r="A3442" s="1" t="s">
        <v>4841</v>
      </c>
      <c r="B3442" s="7" t="str">
        <f>IFERROR(__xludf.DUMMYFUNCTION("IF(C3442=4,GOOGLETRANSLATE(A3442, ""en"",""fil""), """")"),"")</f>
        <v/>
      </c>
      <c r="C3442" s="2">
        <v>0.0</v>
      </c>
      <c r="D3442" s="10" t="s">
        <v>2680</v>
      </c>
      <c r="G3442" s="9"/>
    </row>
    <row r="3443">
      <c r="A3443" s="1" t="s">
        <v>4842</v>
      </c>
      <c r="B3443" s="7" t="str">
        <f>IFERROR(__xludf.DUMMYFUNCTION("IF(C3443=4,GOOGLETRANSLATE(A3443, ""en"",""fil""), """")"),"")</f>
        <v/>
      </c>
      <c r="C3443" s="2">
        <v>0.0</v>
      </c>
      <c r="D3443" s="10" t="s">
        <v>2680</v>
      </c>
      <c r="G3443" s="9"/>
    </row>
    <row r="3444">
      <c r="A3444" s="1" t="s">
        <v>4843</v>
      </c>
      <c r="B3444" s="7" t="str">
        <f>IFERROR(__xludf.DUMMYFUNCTION("IF(C3444=4,GOOGLETRANSLATE(A3444, ""en"",""fil""), """")"),"")</f>
        <v/>
      </c>
      <c r="C3444" s="2">
        <v>0.0</v>
      </c>
      <c r="D3444" s="10" t="s">
        <v>2680</v>
      </c>
      <c r="F3444" s="2">
        <v>0.0</v>
      </c>
      <c r="G3444" s="9"/>
    </row>
    <row r="3445">
      <c r="A3445" s="1" t="s">
        <v>4844</v>
      </c>
      <c r="B3445" s="7" t="str">
        <f>IFERROR(__xludf.DUMMYFUNCTION("IF(C3445=4,GOOGLETRANSLATE(A3445, ""en"",""fil""), """")"),"")</f>
        <v/>
      </c>
      <c r="C3445" s="2">
        <v>0.0</v>
      </c>
      <c r="D3445" s="10" t="s">
        <v>2680</v>
      </c>
      <c r="G3445" s="9"/>
    </row>
    <row r="3446">
      <c r="A3446" s="1" t="s">
        <v>4845</v>
      </c>
      <c r="B3446" s="7" t="str">
        <f>IFERROR(__xludf.DUMMYFUNCTION("IF(C3446=4,GOOGLETRANSLATE(A3446, ""en"",""fil""), """")"),"")</f>
        <v/>
      </c>
      <c r="C3446" s="2">
        <v>0.0</v>
      </c>
      <c r="D3446" s="10" t="s">
        <v>2680</v>
      </c>
      <c r="F3446" s="2">
        <v>0.0</v>
      </c>
      <c r="G3446" s="9"/>
    </row>
    <row r="3447">
      <c r="A3447" s="1" t="s">
        <v>4846</v>
      </c>
      <c r="B3447" s="7" t="str">
        <f>IFERROR(__xludf.DUMMYFUNCTION("IF(C3447=4,GOOGLETRANSLATE(A3447, ""en"",""fil""), """")"),"")</f>
        <v/>
      </c>
      <c r="C3447" s="2">
        <v>0.0</v>
      </c>
      <c r="D3447" s="10" t="s">
        <v>2680</v>
      </c>
      <c r="F3447" s="2">
        <v>0.0</v>
      </c>
      <c r="G3447" s="9"/>
    </row>
    <row r="3448">
      <c r="A3448" s="1" t="s">
        <v>4847</v>
      </c>
      <c r="B3448" s="7" t="str">
        <f>IFERROR(__xludf.DUMMYFUNCTION("IF(C3448=4,GOOGLETRANSLATE(A3448, ""en"",""fil""), """")"),"")</f>
        <v/>
      </c>
      <c r="C3448" s="2">
        <v>0.0</v>
      </c>
      <c r="D3448" s="10" t="s">
        <v>2680</v>
      </c>
      <c r="F3448" s="2">
        <v>1.0</v>
      </c>
      <c r="G3448" s="9"/>
    </row>
    <row r="3449">
      <c r="A3449" s="1" t="s">
        <v>4848</v>
      </c>
      <c r="B3449" s="7" t="str">
        <f>IFERROR(__xludf.DUMMYFUNCTION("IF(C3449=4,GOOGLETRANSLATE(A3449, ""en"",""fil""), """")"),"")</f>
        <v/>
      </c>
      <c r="C3449" s="2">
        <v>0.0</v>
      </c>
      <c r="D3449" s="10" t="s">
        <v>2680</v>
      </c>
      <c r="G3449" s="9"/>
    </row>
    <row r="3450">
      <c r="A3450" s="1" t="s">
        <v>4849</v>
      </c>
      <c r="B3450" s="7" t="str">
        <f>IFERROR(__xludf.DUMMYFUNCTION("IF(C3450=4,GOOGLETRANSLATE(A3450, ""en"",""fil""), """")"),"")</f>
        <v/>
      </c>
      <c r="C3450" s="2">
        <v>0.0</v>
      </c>
      <c r="D3450" s="10" t="s">
        <v>2680</v>
      </c>
      <c r="F3450" s="2">
        <v>0.0</v>
      </c>
      <c r="G3450" s="9"/>
    </row>
    <row r="3451">
      <c r="A3451" s="1" t="s">
        <v>4850</v>
      </c>
      <c r="B3451" s="7" t="str">
        <f>IFERROR(__xludf.DUMMYFUNCTION("IF(C3451=4,GOOGLETRANSLATE(A3451, ""en"",""fil""), """")"),"")</f>
        <v/>
      </c>
      <c r="C3451" s="2">
        <v>0.0</v>
      </c>
      <c r="D3451" s="10" t="s">
        <v>2680</v>
      </c>
      <c r="F3451" s="2">
        <v>0.0</v>
      </c>
      <c r="G3451" s="9"/>
    </row>
    <row r="3452">
      <c r="A3452" s="1" t="s">
        <v>4851</v>
      </c>
      <c r="B3452" s="7" t="str">
        <f>IFERROR(__xludf.DUMMYFUNCTION("IF(C3452=4,GOOGLETRANSLATE(A3452, ""en"",""fil""), """")"),"")</f>
        <v/>
      </c>
      <c r="C3452" s="2">
        <v>0.0</v>
      </c>
      <c r="D3452" s="10" t="s">
        <v>2680</v>
      </c>
      <c r="F3452" s="2">
        <v>1.0</v>
      </c>
      <c r="G3452" s="9"/>
    </row>
    <row r="3453">
      <c r="A3453" s="1" t="s">
        <v>4852</v>
      </c>
      <c r="B3453" s="7" t="str">
        <f>IFERROR(__xludf.DUMMYFUNCTION("IF(C3453=4,GOOGLETRANSLATE(A3453, ""en"",""fil""), """")"),"")</f>
        <v/>
      </c>
      <c r="C3453" s="2">
        <v>0.0</v>
      </c>
      <c r="D3453" s="10" t="s">
        <v>2680</v>
      </c>
      <c r="G3453" s="9"/>
    </row>
    <row r="3454">
      <c r="A3454" s="1" t="s">
        <v>4853</v>
      </c>
      <c r="B3454" s="7" t="str">
        <f>IFERROR(__xludf.DUMMYFUNCTION("IF(C3454=4,GOOGLETRANSLATE(A3454, ""en"",""fil""), """")"),"")</f>
        <v/>
      </c>
      <c r="C3454" s="2">
        <v>0.0</v>
      </c>
      <c r="D3454" s="10" t="s">
        <v>2680</v>
      </c>
      <c r="G3454" s="9"/>
    </row>
    <row r="3455">
      <c r="A3455" s="1" t="s">
        <v>4854</v>
      </c>
      <c r="B3455" s="7" t="str">
        <f>IFERROR(__xludf.DUMMYFUNCTION("IF(C3455=4,GOOGLETRANSLATE(A3455, ""en"",""fil""), """")"),"")</f>
        <v/>
      </c>
      <c r="C3455" s="2">
        <v>0.0</v>
      </c>
      <c r="D3455" s="10" t="s">
        <v>2680</v>
      </c>
      <c r="G3455" s="9"/>
    </row>
    <row r="3456">
      <c r="A3456" s="1" t="s">
        <v>4855</v>
      </c>
      <c r="B3456" s="7" t="str">
        <f>IFERROR(__xludf.DUMMYFUNCTION("IF(C3456=4,GOOGLETRANSLATE(A3456, ""en"",""fil""), """")"),"")</f>
        <v/>
      </c>
      <c r="C3456" s="2">
        <v>0.0</v>
      </c>
      <c r="D3456" s="10" t="s">
        <v>2680</v>
      </c>
      <c r="F3456" s="2">
        <v>1.0</v>
      </c>
      <c r="G3456" s="9"/>
    </row>
    <row r="3457">
      <c r="A3457" s="1" t="s">
        <v>4856</v>
      </c>
      <c r="B3457" s="7" t="str">
        <f>IFERROR(__xludf.DUMMYFUNCTION("IF(C3457=4,GOOGLETRANSLATE(A3457, ""en"",""fil""), """")"),"")</f>
        <v/>
      </c>
      <c r="C3457" s="2">
        <v>0.0</v>
      </c>
      <c r="D3457" s="10" t="s">
        <v>2680</v>
      </c>
      <c r="F3457" s="2">
        <v>0.0</v>
      </c>
      <c r="G3457" s="9"/>
    </row>
    <row r="3458">
      <c r="A3458" s="1" t="s">
        <v>4857</v>
      </c>
      <c r="B3458" s="7" t="str">
        <f>IFERROR(__xludf.DUMMYFUNCTION("IF(C3458=4,GOOGLETRANSLATE(A3458, ""en"",""fil""), """")"),"")</f>
        <v/>
      </c>
      <c r="C3458" s="2">
        <v>0.0</v>
      </c>
      <c r="D3458" s="10" t="s">
        <v>2680</v>
      </c>
      <c r="F3458" s="2">
        <v>1.0</v>
      </c>
      <c r="G3458" s="9"/>
    </row>
    <row r="3459">
      <c r="A3459" s="1" t="s">
        <v>4858</v>
      </c>
      <c r="B3459" s="7" t="str">
        <f>IFERROR(__xludf.DUMMYFUNCTION("IF(C3459=4,GOOGLETRANSLATE(A3459, ""en"",""fil""), """")"),"")</f>
        <v/>
      </c>
      <c r="C3459" s="2">
        <v>0.0</v>
      </c>
      <c r="D3459" s="10" t="s">
        <v>2680</v>
      </c>
      <c r="F3459" s="2">
        <v>0.0</v>
      </c>
      <c r="G3459" s="9"/>
    </row>
    <row r="3460">
      <c r="A3460" s="1" t="s">
        <v>4859</v>
      </c>
      <c r="B3460" s="7" t="str">
        <f>IFERROR(__xludf.DUMMYFUNCTION("IF(C3460=4,GOOGLETRANSLATE(A3460, ""en"",""fil""), """")"),"")</f>
        <v/>
      </c>
      <c r="C3460" s="2">
        <v>0.0</v>
      </c>
      <c r="D3460" s="10" t="s">
        <v>2680</v>
      </c>
      <c r="F3460" s="2">
        <v>0.0</v>
      </c>
      <c r="G3460" s="9"/>
    </row>
    <row r="3461">
      <c r="A3461" s="1" t="s">
        <v>4860</v>
      </c>
      <c r="B3461" s="7" t="str">
        <f>IFERROR(__xludf.DUMMYFUNCTION("IF(C3461=4,GOOGLETRANSLATE(A3461, ""en"",""fil""), """")"),"")</f>
        <v/>
      </c>
      <c r="C3461" s="2">
        <v>0.0</v>
      </c>
      <c r="D3461" s="10" t="s">
        <v>2680</v>
      </c>
      <c r="F3461" s="2">
        <v>1.0</v>
      </c>
      <c r="G3461" s="9"/>
    </row>
    <row r="3462">
      <c r="A3462" s="1" t="s">
        <v>4861</v>
      </c>
      <c r="B3462" s="7" t="str">
        <f>IFERROR(__xludf.DUMMYFUNCTION("IF(C3462=4,GOOGLETRANSLATE(A3462, ""en"",""fil""), """")"),"")</f>
        <v/>
      </c>
      <c r="C3462" s="2">
        <v>0.0</v>
      </c>
      <c r="D3462" s="10" t="s">
        <v>2680</v>
      </c>
      <c r="F3462" s="2">
        <v>1.0</v>
      </c>
      <c r="G3462" s="9"/>
    </row>
    <row r="3463">
      <c r="A3463" s="1" t="s">
        <v>4862</v>
      </c>
      <c r="B3463" s="7" t="str">
        <f>IFERROR(__xludf.DUMMYFUNCTION("IF(C3463=4,GOOGLETRANSLATE(A3463, ""en"",""fil""), """")"),"")</f>
        <v/>
      </c>
      <c r="C3463" s="2">
        <v>0.0</v>
      </c>
      <c r="D3463" s="10" t="s">
        <v>2680</v>
      </c>
      <c r="F3463" s="2">
        <v>1.0</v>
      </c>
      <c r="G3463" s="9"/>
    </row>
    <row r="3464">
      <c r="A3464" s="1" t="s">
        <v>4863</v>
      </c>
      <c r="B3464" s="7" t="str">
        <f>IFERROR(__xludf.DUMMYFUNCTION("IF(C3464=4,GOOGLETRANSLATE(A3464, ""en"",""fil""), """")"),"")</f>
        <v/>
      </c>
      <c r="C3464" s="2">
        <v>0.0</v>
      </c>
      <c r="D3464" s="10" t="s">
        <v>2680</v>
      </c>
      <c r="F3464" s="2">
        <v>1.0</v>
      </c>
      <c r="G3464" s="9"/>
    </row>
    <row r="3465">
      <c r="A3465" s="1" t="s">
        <v>4864</v>
      </c>
      <c r="B3465" s="7" t="str">
        <f>IFERROR(__xludf.DUMMYFUNCTION("IF(C3465=4,GOOGLETRANSLATE(A3465, ""en"",""fil""), """")"),"")</f>
        <v/>
      </c>
      <c r="C3465" s="2">
        <v>0.0</v>
      </c>
      <c r="D3465" s="10" t="s">
        <v>2680</v>
      </c>
      <c r="F3465" s="2">
        <v>0.0</v>
      </c>
      <c r="G3465" s="9"/>
    </row>
    <row r="3466">
      <c r="A3466" s="1" t="s">
        <v>4865</v>
      </c>
      <c r="B3466" s="7" t="str">
        <f>IFERROR(__xludf.DUMMYFUNCTION("IF(C3466=4,GOOGLETRANSLATE(A3466, ""en"",""fil""), """")"),"")</f>
        <v/>
      </c>
      <c r="C3466" s="2">
        <v>0.0</v>
      </c>
      <c r="D3466" s="10" t="s">
        <v>2680</v>
      </c>
      <c r="F3466" s="2">
        <v>0.0</v>
      </c>
      <c r="G3466" s="9"/>
    </row>
    <row r="3467">
      <c r="A3467" s="1" t="s">
        <v>4866</v>
      </c>
      <c r="B3467" s="7" t="str">
        <f>IFERROR(__xludf.DUMMYFUNCTION("IF(C3467=4,GOOGLETRANSLATE(A3467, ""en"",""fil""), """")"),"")</f>
        <v/>
      </c>
      <c r="C3467" s="2">
        <v>0.0</v>
      </c>
      <c r="D3467" s="10" t="s">
        <v>2680</v>
      </c>
      <c r="F3467" s="2">
        <v>1.0</v>
      </c>
      <c r="G3467" s="9"/>
    </row>
    <row r="3468">
      <c r="A3468" s="1" t="s">
        <v>4867</v>
      </c>
      <c r="B3468" s="7" t="str">
        <f>IFERROR(__xludf.DUMMYFUNCTION("IF(C3468=4,GOOGLETRANSLATE(A3468, ""en"",""fil""), """")"),"")</f>
        <v/>
      </c>
      <c r="C3468" s="2">
        <v>0.0</v>
      </c>
      <c r="D3468" s="10" t="s">
        <v>2680</v>
      </c>
      <c r="F3468" s="2">
        <v>1.0</v>
      </c>
      <c r="G3468" s="9"/>
    </row>
    <row r="3469">
      <c r="A3469" s="1" t="s">
        <v>4868</v>
      </c>
      <c r="B3469" s="7" t="str">
        <f>IFERROR(__xludf.DUMMYFUNCTION("IF(C3469=4,GOOGLETRANSLATE(A3469, ""en"",""fil""), """")"),"")</f>
        <v/>
      </c>
      <c r="C3469" s="2">
        <v>0.0</v>
      </c>
      <c r="D3469" s="10" t="s">
        <v>2680</v>
      </c>
      <c r="G3469" s="9"/>
    </row>
    <row r="3470">
      <c r="A3470" s="1" t="s">
        <v>4869</v>
      </c>
      <c r="B3470" s="7" t="str">
        <f>IFERROR(__xludf.DUMMYFUNCTION("IF(C3470=4,GOOGLETRANSLATE(A3470, ""en"",""fil""), """")"),"")</f>
        <v/>
      </c>
      <c r="C3470" s="2">
        <v>0.0</v>
      </c>
      <c r="D3470" s="10" t="s">
        <v>2680</v>
      </c>
      <c r="G3470" s="9"/>
    </row>
    <row r="3471">
      <c r="A3471" s="1" t="s">
        <v>4870</v>
      </c>
      <c r="B3471" s="7" t="str">
        <f>IFERROR(__xludf.DUMMYFUNCTION("IF(C3471=4,GOOGLETRANSLATE(A3471, ""en"",""fil""), """")"),"")</f>
        <v/>
      </c>
      <c r="C3471" s="2">
        <v>0.0</v>
      </c>
      <c r="D3471" s="10" t="s">
        <v>2680</v>
      </c>
      <c r="G3471" s="9"/>
    </row>
    <row r="3472">
      <c r="A3472" s="1" t="s">
        <v>4871</v>
      </c>
      <c r="B3472" s="7" t="str">
        <f>IFERROR(__xludf.DUMMYFUNCTION("IF(C3472=4,GOOGLETRANSLATE(A3472, ""en"",""fil""), """")"),"")</f>
        <v/>
      </c>
      <c r="C3472" s="2">
        <v>0.0</v>
      </c>
      <c r="D3472" s="10" t="s">
        <v>2680</v>
      </c>
      <c r="G3472" s="9"/>
    </row>
    <row r="3473">
      <c r="A3473" s="1" t="s">
        <v>4872</v>
      </c>
      <c r="B3473" s="7" t="str">
        <f>IFERROR(__xludf.DUMMYFUNCTION("IF(C3473=4,GOOGLETRANSLATE(A3473, ""en"",""fil""), """")"),"")</f>
        <v/>
      </c>
      <c r="C3473" s="2">
        <v>0.0</v>
      </c>
      <c r="D3473" s="10" t="s">
        <v>2680</v>
      </c>
      <c r="G3473" s="9"/>
    </row>
    <row r="3474">
      <c r="A3474" s="1" t="s">
        <v>4873</v>
      </c>
      <c r="B3474" s="7" t="str">
        <f>IFERROR(__xludf.DUMMYFUNCTION("IF(C3474=4,GOOGLETRANSLATE(A3474, ""en"",""fil""), """")"),"")</f>
        <v/>
      </c>
      <c r="C3474" s="2">
        <v>0.0</v>
      </c>
      <c r="D3474" s="10" t="s">
        <v>2680</v>
      </c>
      <c r="G3474" s="9"/>
    </row>
    <row r="3475">
      <c r="A3475" s="1" t="s">
        <v>4874</v>
      </c>
      <c r="B3475" s="7" t="str">
        <f>IFERROR(__xludf.DUMMYFUNCTION("IF(C3475=4,GOOGLETRANSLATE(A3475, ""en"",""fil""), """")"),"")</f>
        <v/>
      </c>
      <c r="C3475" s="2">
        <v>0.0</v>
      </c>
      <c r="D3475" s="10" t="s">
        <v>2680</v>
      </c>
      <c r="F3475" s="2">
        <v>1.0</v>
      </c>
      <c r="G3475" s="9"/>
    </row>
    <row r="3476">
      <c r="A3476" s="1" t="s">
        <v>4875</v>
      </c>
      <c r="B3476" s="7" t="str">
        <f>IFERROR(__xludf.DUMMYFUNCTION("IF(C3476=4,GOOGLETRANSLATE(A3476, ""en"",""fil""), """")"),"")</f>
        <v/>
      </c>
      <c r="C3476" s="2">
        <v>0.0</v>
      </c>
      <c r="D3476" s="10" t="s">
        <v>2680</v>
      </c>
      <c r="F3476" s="2">
        <v>1.0</v>
      </c>
      <c r="G3476" s="9"/>
    </row>
    <row r="3477">
      <c r="A3477" s="1" t="s">
        <v>4876</v>
      </c>
      <c r="B3477" s="7" t="str">
        <f>IFERROR(__xludf.DUMMYFUNCTION("IF(C3477=4,GOOGLETRANSLATE(A3477, ""en"",""fil""), """")"),"")</f>
        <v/>
      </c>
      <c r="C3477" s="2">
        <v>0.0</v>
      </c>
      <c r="D3477" s="10" t="s">
        <v>2680</v>
      </c>
      <c r="F3477" s="2">
        <v>1.0</v>
      </c>
      <c r="G3477" s="9"/>
    </row>
    <row r="3478">
      <c r="A3478" s="1" t="s">
        <v>4877</v>
      </c>
      <c r="B3478" s="7" t="str">
        <f>IFERROR(__xludf.DUMMYFUNCTION("IF(C3478=4,GOOGLETRANSLATE(A3478, ""en"",""fil""), """")"),"")</f>
        <v/>
      </c>
      <c r="C3478" s="2">
        <v>0.0</v>
      </c>
      <c r="D3478" s="10" t="s">
        <v>2680</v>
      </c>
      <c r="G3478" s="9"/>
    </row>
    <row r="3479">
      <c r="A3479" s="1" t="s">
        <v>4878</v>
      </c>
      <c r="B3479" s="7" t="str">
        <f>IFERROR(__xludf.DUMMYFUNCTION("IF(C3479=4,GOOGLETRANSLATE(A3479, ""en"",""fil""), """")"),"")</f>
        <v/>
      </c>
      <c r="C3479" s="2">
        <v>0.0</v>
      </c>
      <c r="D3479" s="10" t="s">
        <v>2680</v>
      </c>
      <c r="G3479" s="9"/>
    </row>
    <row r="3480">
      <c r="A3480" s="1" t="s">
        <v>4879</v>
      </c>
      <c r="B3480" s="7" t="str">
        <f>IFERROR(__xludf.DUMMYFUNCTION("IF(C3480=4,GOOGLETRANSLATE(A3480, ""en"",""fil""), """")"),"")</f>
        <v/>
      </c>
      <c r="C3480" s="2">
        <v>0.0</v>
      </c>
      <c r="D3480" s="10" t="s">
        <v>2680</v>
      </c>
      <c r="F3480" s="2">
        <v>0.0</v>
      </c>
      <c r="G3480" s="9"/>
    </row>
    <row r="3481">
      <c r="A3481" s="1" t="s">
        <v>4880</v>
      </c>
      <c r="B3481" s="7" t="str">
        <f>IFERROR(__xludf.DUMMYFUNCTION("IF(C3481=4,GOOGLETRANSLATE(A3481, ""en"",""fil""), """")"),"")</f>
        <v/>
      </c>
      <c r="C3481" s="2">
        <v>0.0</v>
      </c>
      <c r="D3481" s="10" t="s">
        <v>2680</v>
      </c>
      <c r="F3481" s="2">
        <v>1.0</v>
      </c>
      <c r="G3481" s="9"/>
    </row>
    <row r="3482">
      <c r="A3482" s="1" t="s">
        <v>4881</v>
      </c>
      <c r="B3482" s="7" t="str">
        <f>IFERROR(__xludf.DUMMYFUNCTION("IF(C3482=4,GOOGLETRANSLATE(A3482, ""en"",""fil""), """")"),"")</f>
        <v/>
      </c>
      <c r="C3482" s="2">
        <v>0.0</v>
      </c>
      <c r="D3482" s="10" t="s">
        <v>2680</v>
      </c>
      <c r="F3482" s="2">
        <v>0.0</v>
      </c>
      <c r="G3482" s="9"/>
    </row>
    <row r="3483">
      <c r="A3483" s="1" t="s">
        <v>4882</v>
      </c>
      <c r="B3483" s="7" t="str">
        <f>IFERROR(__xludf.DUMMYFUNCTION("IF(C3483=4,GOOGLETRANSLATE(A3483, ""en"",""fil""), """")"),"")</f>
        <v/>
      </c>
      <c r="C3483" s="2">
        <v>0.0</v>
      </c>
      <c r="D3483" s="10" t="s">
        <v>2680</v>
      </c>
      <c r="F3483" s="2">
        <v>0.0</v>
      </c>
      <c r="G3483" s="9"/>
    </row>
    <row r="3484">
      <c r="A3484" s="1" t="s">
        <v>4883</v>
      </c>
      <c r="B3484" s="7" t="str">
        <f>IFERROR(__xludf.DUMMYFUNCTION("IF(C3484=4,GOOGLETRANSLATE(A3484, ""en"",""fil""), """")"),"")</f>
        <v/>
      </c>
      <c r="C3484" s="2">
        <v>0.0</v>
      </c>
      <c r="D3484" s="10" t="s">
        <v>2680</v>
      </c>
      <c r="F3484" s="2">
        <v>1.0</v>
      </c>
      <c r="G3484" s="9"/>
    </row>
    <row r="3485">
      <c r="A3485" s="1" t="s">
        <v>4884</v>
      </c>
      <c r="B3485" s="7" t="str">
        <f>IFERROR(__xludf.DUMMYFUNCTION("IF(C3485=4,GOOGLETRANSLATE(A3485, ""en"",""fil""), """")"),"")</f>
        <v/>
      </c>
      <c r="C3485" s="2">
        <v>0.0</v>
      </c>
      <c r="D3485" s="10" t="s">
        <v>2680</v>
      </c>
      <c r="F3485" s="2">
        <v>0.0</v>
      </c>
      <c r="G3485" s="9"/>
    </row>
    <row r="3486">
      <c r="A3486" s="1" t="s">
        <v>4885</v>
      </c>
      <c r="B3486" s="7" t="str">
        <f>IFERROR(__xludf.DUMMYFUNCTION("IF(C3486=4,GOOGLETRANSLATE(A3486, ""en"",""fil""), """")"),"")</f>
        <v/>
      </c>
      <c r="C3486" s="2">
        <v>0.0</v>
      </c>
      <c r="D3486" s="10" t="s">
        <v>2680</v>
      </c>
      <c r="F3486" s="2">
        <v>0.0</v>
      </c>
      <c r="G3486" s="9"/>
    </row>
    <row r="3487">
      <c r="A3487" s="1" t="s">
        <v>4886</v>
      </c>
      <c r="B3487" s="7" t="str">
        <f>IFERROR(__xludf.DUMMYFUNCTION("IF(C3487=4,GOOGLETRANSLATE(A3487, ""en"",""fil""), """")"),"")</f>
        <v/>
      </c>
      <c r="C3487" s="2">
        <v>0.0</v>
      </c>
      <c r="D3487" s="10" t="s">
        <v>2680</v>
      </c>
      <c r="F3487" s="2">
        <v>0.0</v>
      </c>
      <c r="G3487" s="9"/>
    </row>
    <row r="3488">
      <c r="A3488" s="1" t="s">
        <v>4887</v>
      </c>
      <c r="B3488" s="7" t="str">
        <f>IFERROR(__xludf.DUMMYFUNCTION("IF(C3488=4,GOOGLETRANSLATE(A3488, ""en"",""fil""), """")"),"")</f>
        <v/>
      </c>
      <c r="C3488" s="2">
        <v>0.0</v>
      </c>
      <c r="D3488" s="10" t="s">
        <v>2680</v>
      </c>
      <c r="F3488" s="2">
        <v>1.0</v>
      </c>
      <c r="G3488" s="9"/>
    </row>
    <row r="3489">
      <c r="A3489" s="1" t="s">
        <v>4888</v>
      </c>
      <c r="B3489" s="7" t="str">
        <f>IFERROR(__xludf.DUMMYFUNCTION("IF(C3489=4,GOOGLETRANSLATE(A3489, ""en"",""fil""), """")"),"")</f>
        <v/>
      </c>
      <c r="C3489" s="2">
        <v>0.0</v>
      </c>
      <c r="D3489" s="10" t="s">
        <v>2680</v>
      </c>
      <c r="F3489" s="2">
        <v>0.0</v>
      </c>
      <c r="G3489" s="9"/>
    </row>
    <row r="3490">
      <c r="A3490" s="1" t="s">
        <v>4889</v>
      </c>
      <c r="B3490" s="7" t="str">
        <f>IFERROR(__xludf.DUMMYFUNCTION("IF(C3490=4,GOOGLETRANSLATE(A3490, ""en"",""fil""), """")"),"")</f>
        <v/>
      </c>
      <c r="C3490" s="2">
        <v>0.0</v>
      </c>
      <c r="D3490" s="10" t="s">
        <v>2680</v>
      </c>
      <c r="F3490" s="2">
        <v>0.0</v>
      </c>
      <c r="G3490" s="9"/>
    </row>
    <row r="3491">
      <c r="A3491" s="1" t="s">
        <v>4890</v>
      </c>
      <c r="B3491" s="7" t="str">
        <f>IFERROR(__xludf.DUMMYFUNCTION("IF(C3491=4,GOOGLETRANSLATE(A3491, ""en"",""fil""), """")"),"")</f>
        <v/>
      </c>
      <c r="C3491" s="2">
        <v>0.0</v>
      </c>
      <c r="D3491" s="10" t="s">
        <v>2680</v>
      </c>
      <c r="F3491" s="2">
        <v>0.0</v>
      </c>
      <c r="G3491" s="9"/>
    </row>
    <row r="3492">
      <c r="A3492" s="1" t="s">
        <v>4891</v>
      </c>
      <c r="B3492" s="7" t="str">
        <f>IFERROR(__xludf.DUMMYFUNCTION("IF(C3492=4,GOOGLETRANSLATE(A3492, ""en"",""fil""), """")"),"")</f>
        <v/>
      </c>
      <c r="C3492" s="2">
        <v>0.0</v>
      </c>
      <c r="D3492" s="10" t="s">
        <v>2680</v>
      </c>
      <c r="F3492" s="2">
        <v>1.0</v>
      </c>
      <c r="G3492" s="9"/>
    </row>
    <row r="3493">
      <c r="A3493" s="1" t="s">
        <v>4892</v>
      </c>
      <c r="B3493" s="7" t="str">
        <f>IFERROR(__xludf.DUMMYFUNCTION("IF(C3493=4,GOOGLETRANSLATE(A3493, ""en"",""fil""), """")"),"")</f>
        <v/>
      </c>
      <c r="C3493" s="2">
        <v>0.0</v>
      </c>
      <c r="D3493" s="10" t="s">
        <v>2680</v>
      </c>
      <c r="F3493" s="2">
        <v>1.0</v>
      </c>
      <c r="G3493" s="9"/>
    </row>
    <row r="3494">
      <c r="A3494" s="22" t="s">
        <v>4893</v>
      </c>
      <c r="B3494" s="7" t="str">
        <f>IFERROR(__xludf.DUMMYFUNCTION("IF(C3494=4,GOOGLETRANSLATE(A3494, ""en"",""fil""), """")"),"")</f>
        <v/>
      </c>
      <c r="C3494" s="2">
        <v>0.0</v>
      </c>
      <c r="D3494" s="10" t="s">
        <v>2680</v>
      </c>
      <c r="G3494" s="9"/>
    </row>
    <row r="3495">
      <c r="A3495" s="1" t="s">
        <v>4894</v>
      </c>
      <c r="B3495" s="7" t="str">
        <f>IFERROR(__xludf.DUMMYFUNCTION("IF(C3495=4,GOOGLETRANSLATE(A3495, ""en"",""fil""), """")"),"")</f>
        <v/>
      </c>
      <c r="C3495" s="2">
        <v>0.0</v>
      </c>
      <c r="D3495" s="10" t="s">
        <v>2680</v>
      </c>
      <c r="F3495" s="2">
        <v>0.0</v>
      </c>
      <c r="G3495" s="9"/>
    </row>
    <row r="3496">
      <c r="A3496" s="1" t="s">
        <v>4895</v>
      </c>
      <c r="B3496" s="7" t="str">
        <f>IFERROR(__xludf.DUMMYFUNCTION("IF(C3496=4,GOOGLETRANSLATE(A3496, ""en"",""fil""), """")"),"")</f>
        <v/>
      </c>
      <c r="C3496" s="2">
        <v>0.0</v>
      </c>
      <c r="D3496" s="10" t="s">
        <v>2680</v>
      </c>
      <c r="G3496" s="9"/>
    </row>
    <row r="3497">
      <c r="A3497" s="1" t="s">
        <v>4896</v>
      </c>
      <c r="B3497" s="7" t="str">
        <f>IFERROR(__xludf.DUMMYFUNCTION("IF(C3497=4,GOOGLETRANSLATE(A3497, ""en"",""fil""), """")"),"")</f>
        <v/>
      </c>
      <c r="C3497" s="2">
        <v>0.0</v>
      </c>
      <c r="D3497" s="10" t="s">
        <v>2680</v>
      </c>
      <c r="G3497" s="9"/>
    </row>
    <row r="3498">
      <c r="A3498" s="1" t="s">
        <v>4897</v>
      </c>
      <c r="B3498" s="7" t="str">
        <f>IFERROR(__xludf.DUMMYFUNCTION("IF(C3498=4,GOOGLETRANSLATE(A3498, ""en"",""fil""), """")"),"")</f>
        <v/>
      </c>
      <c r="C3498" s="2">
        <v>0.0</v>
      </c>
      <c r="D3498" s="10" t="s">
        <v>2680</v>
      </c>
      <c r="G3498" s="9"/>
    </row>
    <row r="3499">
      <c r="A3499" s="1" t="s">
        <v>398</v>
      </c>
      <c r="B3499" s="7" t="str">
        <f>IFERROR(__xludf.DUMMYFUNCTION("IF(C3499=4,GOOGLETRANSLATE(A3499, ""en"",""fil""), """")"),"")</f>
        <v/>
      </c>
      <c r="C3499" s="2">
        <v>0.0</v>
      </c>
      <c r="D3499" s="10" t="s">
        <v>2680</v>
      </c>
      <c r="F3499" s="2">
        <v>1.0</v>
      </c>
      <c r="G3499" s="9"/>
    </row>
    <row r="3500">
      <c r="A3500" s="1" t="s">
        <v>4898</v>
      </c>
      <c r="B3500" s="7" t="str">
        <f>IFERROR(__xludf.DUMMYFUNCTION("IF(C3500=4,GOOGLETRANSLATE(A3500, ""en"",""fil""), """")"),"")</f>
        <v/>
      </c>
      <c r="C3500" s="2">
        <v>0.0</v>
      </c>
      <c r="D3500" s="10" t="s">
        <v>2680</v>
      </c>
      <c r="F3500" s="2">
        <v>0.0</v>
      </c>
      <c r="G3500" s="9"/>
    </row>
    <row r="3501">
      <c r="A3501" s="1" t="s">
        <v>4899</v>
      </c>
      <c r="B3501" s="7" t="str">
        <f>IFERROR(__xludf.DUMMYFUNCTION("IF(C3501=4,GOOGLETRANSLATE(A3501, ""en"",""fil""), """")"),"")</f>
        <v/>
      </c>
      <c r="C3501" s="2">
        <v>0.0</v>
      </c>
      <c r="D3501" s="10" t="s">
        <v>2680</v>
      </c>
      <c r="F3501" s="2">
        <v>1.0</v>
      </c>
      <c r="G3501" s="9"/>
    </row>
    <row r="3502">
      <c r="A3502" s="1" t="s">
        <v>4900</v>
      </c>
      <c r="B3502" s="7" t="str">
        <f>IFERROR(__xludf.DUMMYFUNCTION("IF(C3502=4,GOOGLETRANSLATE(A3502, ""en"",""fil""), """")"),"")</f>
        <v/>
      </c>
      <c r="C3502" s="2">
        <v>0.0</v>
      </c>
      <c r="D3502" s="10" t="s">
        <v>2680</v>
      </c>
      <c r="G3502" s="9"/>
    </row>
    <row r="3503">
      <c r="A3503" s="1" t="s">
        <v>4901</v>
      </c>
      <c r="B3503" s="7" t="str">
        <f>IFERROR(__xludf.DUMMYFUNCTION("IF(C3503=4,GOOGLETRANSLATE(A3503, ""en"",""fil""), """")"),"")</f>
        <v/>
      </c>
      <c r="C3503" s="2">
        <v>0.0</v>
      </c>
      <c r="D3503" s="10" t="s">
        <v>2680</v>
      </c>
      <c r="F3503" s="2">
        <v>1.0</v>
      </c>
      <c r="G3503" s="9"/>
    </row>
    <row r="3504">
      <c r="A3504" s="1" t="s">
        <v>4902</v>
      </c>
      <c r="B3504" s="7" t="str">
        <f>IFERROR(__xludf.DUMMYFUNCTION("IF(C3504=4,GOOGLETRANSLATE(A3504, ""en"",""fil""), """")"),"")</f>
        <v/>
      </c>
      <c r="C3504" s="2">
        <v>0.0</v>
      </c>
      <c r="D3504" s="10" t="s">
        <v>2680</v>
      </c>
      <c r="F3504" s="2">
        <v>1.0</v>
      </c>
      <c r="G3504" s="9"/>
    </row>
    <row r="3505">
      <c r="A3505" s="1" t="s">
        <v>4903</v>
      </c>
      <c r="B3505" s="7" t="str">
        <f>IFERROR(__xludf.DUMMYFUNCTION("IF(C3505=4,GOOGLETRANSLATE(A3505, ""en"",""fil""), """")"),"")</f>
        <v/>
      </c>
      <c r="C3505" s="2">
        <v>0.0</v>
      </c>
      <c r="D3505" s="10" t="s">
        <v>2680</v>
      </c>
      <c r="F3505" s="2">
        <v>0.0</v>
      </c>
      <c r="G3505" s="9"/>
    </row>
    <row r="3506">
      <c r="A3506" s="1" t="s">
        <v>4904</v>
      </c>
      <c r="B3506" s="7" t="str">
        <f>IFERROR(__xludf.DUMMYFUNCTION("IF(C3506=4,GOOGLETRANSLATE(A3506, ""en"",""fil""), """")"),"")</f>
        <v/>
      </c>
      <c r="C3506" s="2">
        <v>0.0</v>
      </c>
      <c r="D3506" s="10" t="s">
        <v>2680</v>
      </c>
      <c r="F3506" s="2">
        <v>1.0</v>
      </c>
      <c r="G3506" s="9"/>
    </row>
    <row r="3507">
      <c r="A3507" s="1" t="s">
        <v>4905</v>
      </c>
      <c r="B3507" s="7" t="str">
        <f>IFERROR(__xludf.DUMMYFUNCTION("IF(C3507=4,GOOGLETRANSLATE(A3507, ""en"",""fil""), """")"),"")</f>
        <v/>
      </c>
      <c r="C3507" s="2">
        <v>0.0</v>
      </c>
      <c r="D3507" s="10" t="s">
        <v>2680</v>
      </c>
      <c r="F3507" s="2">
        <v>1.0</v>
      </c>
      <c r="G3507" s="9"/>
    </row>
    <row r="3508">
      <c r="A3508" s="1" t="s">
        <v>4906</v>
      </c>
      <c r="B3508" s="7" t="str">
        <f>IFERROR(__xludf.DUMMYFUNCTION("IF(C3508=4,GOOGLETRANSLATE(A3508, ""en"",""fil""), """")"),"")</f>
        <v/>
      </c>
      <c r="C3508" s="2">
        <v>0.0</v>
      </c>
      <c r="D3508" s="10" t="s">
        <v>2680</v>
      </c>
      <c r="F3508" s="2">
        <v>0.0</v>
      </c>
      <c r="G3508" s="9"/>
    </row>
    <row r="3509">
      <c r="A3509" s="1" t="s">
        <v>398</v>
      </c>
      <c r="B3509" s="7" t="str">
        <f>IFERROR(__xludf.DUMMYFUNCTION("IF(C3509=4,GOOGLETRANSLATE(A3509, ""en"",""fil""), """")"),"")</f>
        <v/>
      </c>
      <c r="C3509" s="2">
        <v>0.0</v>
      </c>
      <c r="D3509" s="10" t="s">
        <v>2680</v>
      </c>
      <c r="F3509" s="2">
        <v>0.0</v>
      </c>
      <c r="G3509" s="9"/>
    </row>
    <row r="3510">
      <c r="A3510" s="1" t="s">
        <v>4483</v>
      </c>
      <c r="B3510" s="7" t="str">
        <f>IFERROR(__xludf.DUMMYFUNCTION("IF(C3510=4,GOOGLETRANSLATE(A3510, ""en"",""fil""), """")"),"")</f>
        <v/>
      </c>
      <c r="C3510" s="2">
        <v>0.0</v>
      </c>
      <c r="D3510" s="10" t="s">
        <v>2680</v>
      </c>
      <c r="F3510" s="2">
        <v>0.0</v>
      </c>
      <c r="G3510" s="9"/>
    </row>
    <row r="3511">
      <c r="A3511" s="1" t="s">
        <v>4907</v>
      </c>
      <c r="B3511" s="7" t="str">
        <f>IFERROR(__xludf.DUMMYFUNCTION("IF(C3511=4,GOOGLETRANSLATE(A3511, ""en"",""fil""), """")"),"")</f>
        <v/>
      </c>
      <c r="C3511" s="2">
        <v>0.0</v>
      </c>
      <c r="D3511" s="10" t="s">
        <v>2680</v>
      </c>
      <c r="F3511" s="2">
        <v>0.0</v>
      </c>
      <c r="G3511" s="9"/>
    </row>
    <row r="3512">
      <c r="A3512" s="1" t="s">
        <v>4908</v>
      </c>
      <c r="B3512" s="7" t="str">
        <f>IFERROR(__xludf.DUMMYFUNCTION("IF(C3512=4,GOOGLETRANSLATE(A3512, ""en"",""fil""), """")"),"")</f>
        <v/>
      </c>
      <c r="C3512" s="2">
        <v>0.0</v>
      </c>
      <c r="D3512" s="10" t="s">
        <v>2680</v>
      </c>
      <c r="F3512" s="2">
        <v>0.0</v>
      </c>
      <c r="G3512" s="9"/>
    </row>
    <row r="3513">
      <c r="A3513" s="1" t="s">
        <v>4909</v>
      </c>
      <c r="B3513" s="7" t="str">
        <f>IFERROR(__xludf.DUMMYFUNCTION("IF(C3513=4,GOOGLETRANSLATE(A3513, ""en"",""fil""), """")"),"")</f>
        <v/>
      </c>
      <c r="C3513" s="2">
        <v>0.0</v>
      </c>
      <c r="D3513" s="10" t="s">
        <v>2680</v>
      </c>
      <c r="F3513" s="2">
        <v>0.0</v>
      </c>
      <c r="G3513" s="9"/>
    </row>
    <row r="3514">
      <c r="A3514" s="1" t="s">
        <v>4910</v>
      </c>
      <c r="B3514" s="7" t="str">
        <f>IFERROR(__xludf.DUMMYFUNCTION("IF(C3514=4,GOOGLETRANSLATE(A3514, ""en"",""fil""), """")"),"")</f>
        <v/>
      </c>
      <c r="C3514" s="2">
        <v>0.0</v>
      </c>
      <c r="D3514" s="10" t="s">
        <v>2680</v>
      </c>
      <c r="F3514" s="2">
        <v>0.0</v>
      </c>
      <c r="G3514" s="9"/>
    </row>
    <row r="3515">
      <c r="A3515" s="1" t="s">
        <v>4911</v>
      </c>
      <c r="B3515" s="7" t="str">
        <f>IFERROR(__xludf.DUMMYFUNCTION("IF(C3515=4,GOOGLETRANSLATE(A3515, ""en"",""fil""), """")"),"")</f>
        <v/>
      </c>
      <c r="C3515" s="2">
        <v>0.0</v>
      </c>
      <c r="D3515" s="10" t="s">
        <v>2680</v>
      </c>
      <c r="F3515" s="2">
        <v>0.0</v>
      </c>
      <c r="G3515" s="9"/>
    </row>
    <row r="3516">
      <c r="A3516" s="1" t="s">
        <v>4912</v>
      </c>
      <c r="B3516" s="7" t="str">
        <f>IFERROR(__xludf.DUMMYFUNCTION("IF(C3516=4,GOOGLETRANSLATE(A3516, ""en"",""fil""), """")"),"")</f>
        <v/>
      </c>
      <c r="C3516" s="2">
        <v>0.0</v>
      </c>
      <c r="D3516" s="10" t="s">
        <v>2680</v>
      </c>
      <c r="F3516" s="2">
        <v>1.0</v>
      </c>
      <c r="G3516" s="9"/>
    </row>
    <row r="3517">
      <c r="A3517" s="1" t="s">
        <v>4913</v>
      </c>
      <c r="B3517" s="7" t="str">
        <f>IFERROR(__xludf.DUMMYFUNCTION("IF(C3517=4,GOOGLETRANSLATE(A3517, ""en"",""fil""), """")"),"")</f>
        <v/>
      </c>
      <c r="C3517" s="2">
        <v>0.0</v>
      </c>
      <c r="D3517" s="10" t="s">
        <v>2680</v>
      </c>
      <c r="F3517" s="2">
        <v>0.0</v>
      </c>
      <c r="G3517" s="9"/>
    </row>
    <row r="3518">
      <c r="A3518" s="1" t="s">
        <v>4914</v>
      </c>
      <c r="B3518" s="7" t="str">
        <f>IFERROR(__xludf.DUMMYFUNCTION("IF(C3518=4,GOOGLETRANSLATE(A3518, ""en"",""fil""), """")"),"")</f>
        <v/>
      </c>
      <c r="C3518" s="2">
        <v>0.0</v>
      </c>
      <c r="D3518" s="10" t="s">
        <v>2680</v>
      </c>
      <c r="F3518" s="2">
        <v>0.0</v>
      </c>
      <c r="G3518" s="9"/>
    </row>
    <row r="3519">
      <c r="A3519" s="1" t="s">
        <v>4915</v>
      </c>
      <c r="B3519" s="7" t="str">
        <f>IFERROR(__xludf.DUMMYFUNCTION("IF(C3519=4,GOOGLETRANSLATE(A3519, ""en"",""fil""), """")"),"")</f>
        <v/>
      </c>
      <c r="C3519" s="2">
        <v>0.0</v>
      </c>
      <c r="D3519" s="10" t="s">
        <v>2680</v>
      </c>
      <c r="F3519" s="2">
        <v>0.0</v>
      </c>
      <c r="G3519" s="9"/>
    </row>
    <row r="3520">
      <c r="A3520" s="1" t="s">
        <v>4916</v>
      </c>
      <c r="B3520" s="7" t="str">
        <f>IFERROR(__xludf.DUMMYFUNCTION("IF(C3520=4,GOOGLETRANSLATE(A3520, ""en"",""fil""), """")"),"")</f>
        <v/>
      </c>
      <c r="C3520" s="2">
        <v>0.0</v>
      </c>
      <c r="D3520" s="10" t="s">
        <v>2680</v>
      </c>
      <c r="F3520" s="2">
        <v>1.0</v>
      </c>
      <c r="G3520" s="9"/>
    </row>
    <row r="3521">
      <c r="A3521" s="1" t="s">
        <v>4917</v>
      </c>
      <c r="B3521" s="7" t="str">
        <f>IFERROR(__xludf.DUMMYFUNCTION("IF(C3521=4,GOOGLETRANSLATE(A3521, ""en"",""fil""), """")"),"")</f>
        <v/>
      </c>
      <c r="C3521" s="2">
        <v>0.0</v>
      </c>
      <c r="D3521" s="10" t="s">
        <v>2680</v>
      </c>
      <c r="F3521" s="2">
        <v>0.0</v>
      </c>
      <c r="G3521" s="9"/>
    </row>
    <row r="3522">
      <c r="A3522" s="1" t="s">
        <v>4918</v>
      </c>
      <c r="B3522" s="7" t="str">
        <f>IFERROR(__xludf.DUMMYFUNCTION("IF(C3522=4,GOOGLETRANSLATE(A3522, ""en"",""fil""), """")"),"")</f>
        <v/>
      </c>
      <c r="C3522" s="2">
        <v>0.0</v>
      </c>
      <c r="D3522" s="10" t="s">
        <v>2680</v>
      </c>
      <c r="F3522" s="2">
        <v>1.0</v>
      </c>
      <c r="G3522" s="9"/>
    </row>
    <row r="3523">
      <c r="A3523" s="1" t="s">
        <v>4919</v>
      </c>
      <c r="B3523" s="7" t="str">
        <f>IFERROR(__xludf.DUMMYFUNCTION("IF(C3523=4,GOOGLETRANSLATE(A3523, ""en"",""fil""), """")"),"")</f>
        <v/>
      </c>
      <c r="C3523" s="2">
        <v>0.0</v>
      </c>
      <c r="D3523" s="10" t="s">
        <v>2680</v>
      </c>
      <c r="F3523" s="2">
        <v>0.0</v>
      </c>
      <c r="G3523" s="9"/>
    </row>
    <row r="3524">
      <c r="A3524" s="1" t="s">
        <v>4920</v>
      </c>
      <c r="B3524" s="7" t="str">
        <f>IFERROR(__xludf.DUMMYFUNCTION("IF(C3524=4,GOOGLETRANSLATE(A3524, ""en"",""fil""), """")"),"")</f>
        <v/>
      </c>
      <c r="C3524" s="2">
        <v>0.0</v>
      </c>
      <c r="D3524" s="10" t="s">
        <v>2680</v>
      </c>
      <c r="F3524" s="2">
        <v>1.0</v>
      </c>
      <c r="G3524" s="9"/>
    </row>
    <row r="3525">
      <c r="A3525" s="1" t="s">
        <v>4921</v>
      </c>
      <c r="B3525" s="7" t="str">
        <f>IFERROR(__xludf.DUMMYFUNCTION("IF(C3525=4,GOOGLETRANSLATE(A3525, ""en"",""fil""), """")"),"")</f>
        <v/>
      </c>
      <c r="C3525" s="2">
        <v>0.0</v>
      </c>
      <c r="D3525" s="10" t="s">
        <v>2680</v>
      </c>
      <c r="F3525" s="2">
        <v>0.0</v>
      </c>
      <c r="G3525" s="9"/>
    </row>
    <row r="3526">
      <c r="A3526" s="1" t="s">
        <v>4922</v>
      </c>
      <c r="B3526" s="7" t="str">
        <f>IFERROR(__xludf.DUMMYFUNCTION("IF(C3526=4,GOOGLETRANSLATE(A3526, ""en"",""fil""), """")"),"")</f>
        <v/>
      </c>
      <c r="C3526" s="2">
        <v>0.0</v>
      </c>
      <c r="D3526" s="10" t="s">
        <v>2680</v>
      </c>
      <c r="G3526" s="9"/>
    </row>
    <row r="3527">
      <c r="A3527" s="1" t="s">
        <v>4923</v>
      </c>
      <c r="B3527" s="7" t="str">
        <f>IFERROR(__xludf.DUMMYFUNCTION("IF(C3527=4,GOOGLETRANSLATE(A3527, ""en"",""fil""), """")"),"")</f>
        <v/>
      </c>
      <c r="C3527" s="2">
        <v>0.0</v>
      </c>
      <c r="D3527" s="10" t="s">
        <v>2680</v>
      </c>
      <c r="G3527" s="9"/>
    </row>
    <row r="3528">
      <c r="A3528" s="1" t="s">
        <v>4924</v>
      </c>
      <c r="B3528" s="7" t="str">
        <f>IFERROR(__xludf.DUMMYFUNCTION("IF(C3528=4,GOOGLETRANSLATE(A3528, ""en"",""fil""), """")"),"")</f>
        <v/>
      </c>
      <c r="C3528" s="2">
        <v>0.0</v>
      </c>
      <c r="D3528" s="10" t="s">
        <v>2680</v>
      </c>
      <c r="F3528" s="2">
        <v>0.0</v>
      </c>
      <c r="G3528" s="9"/>
    </row>
    <row r="3529">
      <c r="A3529" s="1" t="s">
        <v>4925</v>
      </c>
      <c r="B3529" s="7" t="str">
        <f>IFERROR(__xludf.DUMMYFUNCTION("IF(C3529=4,GOOGLETRANSLATE(A3529, ""en"",""fil""), """")"),"")</f>
        <v/>
      </c>
      <c r="C3529" s="2">
        <v>0.0</v>
      </c>
      <c r="D3529" s="10" t="s">
        <v>2680</v>
      </c>
      <c r="F3529" s="2">
        <v>0.0</v>
      </c>
      <c r="G3529" s="9"/>
    </row>
    <row r="3530">
      <c r="A3530" s="1" t="s">
        <v>4926</v>
      </c>
      <c r="B3530" s="7" t="str">
        <f>IFERROR(__xludf.DUMMYFUNCTION("IF(C3530=4,GOOGLETRANSLATE(A3530, ""en"",""fil""), """")"),"")</f>
        <v/>
      </c>
      <c r="C3530" s="2">
        <v>0.0</v>
      </c>
      <c r="D3530" s="10" t="s">
        <v>2680</v>
      </c>
      <c r="F3530" s="2">
        <v>1.0</v>
      </c>
      <c r="G3530" s="9"/>
    </row>
    <row r="3531">
      <c r="A3531" s="1" t="s">
        <v>4927</v>
      </c>
      <c r="B3531" s="7" t="str">
        <f>IFERROR(__xludf.DUMMYFUNCTION("IF(C3531=4,GOOGLETRANSLATE(A3531, ""en"",""fil""), """")"),"")</f>
        <v/>
      </c>
      <c r="C3531" s="2">
        <v>0.0</v>
      </c>
      <c r="D3531" s="10" t="s">
        <v>2680</v>
      </c>
      <c r="F3531" s="2">
        <v>0.0</v>
      </c>
      <c r="G3531" s="9"/>
    </row>
    <row r="3532">
      <c r="A3532" s="1" t="s">
        <v>4928</v>
      </c>
      <c r="B3532" s="7" t="str">
        <f>IFERROR(__xludf.DUMMYFUNCTION("IF(C3532=4,GOOGLETRANSLATE(A3532, ""en"",""fil""), """")"),"")</f>
        <v/>
      </c>
      <c r="C3532" s="2">
        <v>0.0</v>
      </c>
      <c r="D3532" s="10" t="s">
        <v>2680</v>
      </c>
      <c r="F3532" s="2">
        <v>1.0</v>
      </c>
      <c r="G3532" s="9"/>
    </row>
    <row r="3533">
      <c r="A3533" s="1" t="s">
        <v>4929</v>
      </c>
      <c r="B3533" s="7" t="str">
        <f>IFERROR(__xludf.DUMMYFUNCTION("IF(C3533=4,GOOGLETRANSLATE(A3533, ""en"",""fil""), """")"),"")</f>
        <v/>
      </c>
      <c r="C3533" s="2">
        <v>0.0</v>
      </c>
      <c r="D3533" s="10" t="s">
        <v>2680</v>
      </c>
      <c r="F3533" s="2">
        <v>0.0</v>
      </c>
      <c r="G3533" s="9"/>
    </row>
    <row r="3534">
      <c r="A3534" s="1" t="s">
        <v>4930</v>
      </c>
      <c r="B3534" s="7" t="str">
        <f>IFERROR(__xludf.DUMMYFUNCTION("IF(C3534=4,GOOGLETRANSLATE(A3534, ""en"",""fil""), """")"),"")</f>
        <v/>
      </c>
      <c r="C3534" s="2">
        <v>0.0</v>
      </c>
      <c r="D3534" s="10" t="s">
        <v>2680</v>
      </c>
      <c r="F3534" s="2">
        <v>0.0</v>
      </c>
      <c r="G3534" s="9"/>
    </row>
    <row r="3535">
      <c r="A3535" s="1" t="s">
        <v>4931</v>
      </c>
      <c r="B3535" s="7" t="str">
        <f>IFERROR(__xludf.DUMMYFUNCTION("IF(C3535=4,GOOGLETRANSLATE(A3535, ""en"",""fil""), """")"),"")</f>
        <v/>
      </c>
      <c r="C3535" s="2">
        <v>0.0</v>
      </c>
      <c r="D3535" s="10" t="s">
        <v>2680</v>
      </c>
      <c r="G3535" s="9"/>
    </row>
    <row r="3536">
      <c r="A3536" s="1" t="s">
        <v>4932</v>
      </c>
      <c r="B3536" s="7" t="str">
        <f>IFERROR(__xludf.DUMMYFUNCTION("IF(C3536=4,GOOGLETRANSLATE(A3536, ""en"",""fil""), """")"),"")</f>
        <v/>
      </c>
      <c r="C3536" s="2">
        <v>0.0</v>
      </c>
      <c r="D3536" s="10" t="s">
        <v>2680</v>
      </c>
      <c r="G3536" s="9"/>
    </row>
    <row r="3537">
      <c r="A3537" s="1" t="s">
        <v>4933</v>
      </c>
      <c r="B3537" s="7" t="str">
        <f>IFERROR(__xludf.DUMMYFUNCTION("IF(C3537=4,GOOGLETRANSLATE(A3537, ""en"",""fil""), """")"),"")</f>
        <v/>
      </c>
      <c r="C3537" s="2">
        <v>0.0</v>
      </c>
      <c r="D3537" s="10" t="s">
        <v>2680</v>
      </c>
      <c r="G3537" s="9"/>
    </row>
    <row r="3538">
      <c r="A3538" s="1" t="s">
        <v>4934</v>
      </c>
      <c r="B3538" s="7" t="str">
        <f>IFERROR(__xludf.DUMMYFUNCTION("IF(C3538=4,GOOGLETRANSLATE(A3538, ""en"",""fil""), """")"),"")</f>
        <v/>
      </c>
      <c r="C3538" s="2">
        <v>0.0</v>
      </c>
      <c r="D3538" s="10" t="s">
        <v>2680</v>
      </c>
      <c r="G3538" s="9"/>
    </row>
    <row r="3539">
      <c r="A3539" s="1" t="s">
        <v>398</v>
      </c>
      <c r="B3539" s="7" t="str">
        <f>IFERROR(__xludf.DUMMYFUNCTION("IF(C3539=4,GOOGLETRANSLATE(A3539, ""en"",""fil""), """")"),"")</f>
        <v/>
      </c>
      <c r="C3539" s="2">
        <v>0.0</v>
      </c>
      <c r="D3539" s="10" t="s">
        <v>2680</v>
      </c>
      <c r="F3539" s="2">
        <v>0.0</v>
      </c>
      <c r="G3539" s="9"/>
    </row>
    <row r="3540">
      <c r="A3540" s="1" t="s">
        <v>4935</v>
      </c>
      <c r="B3540" s="7" t="str">
        <f>IFERROR(__xludf.DUMMYFUNCTION("IF(C3540=4,GOOGLETRANSLATE(A3540, ""en"",""fil""), """")"),"")</f>
        <v/>
      </c>
      <c r="C3540" s="2">
        <v>0.0</v>
      </c>
      <c r="D3540" s="10" t="s">
        <v>2680</v>
      </c>
      <c r="F3540" s="2">
        <v>1.0</v>
      </c>
      <c r="G3540" s="9"/>
    </row>
    <row r="3541">
      <c r="A3541" s="1" t="s">
        <v>4936</v>
      </c>
      <c r="B3541" s="7" t="str">
        <f>IFERROR(__xludf.DUMMYFUNCTION("IF(C3541=4,GOOGLETRANSLATE(A3541, ""en"",""fil""), """")"),"")</f>
        <v/>
      </c>
      <c r="C3541" s="2">
        <v>0.0</v>
      </c>
      <c r="D3541" s="10" t="s">
        <v>2680</v>
      </c>
      <c r="F3541" s="2">
        <v>0.0</v>
      </c>
      <c r="G3541" s="9"/>
    </row>
    <row r="3542">
      <c r="A3542" s="1" t="s">
        <v>4937</v>
      </c>
      <c r="B3542" s="7" t="str">
        <f>IFERROR(__xludf.DUMMYFUNCTION("IF(C3542=4,GOOGLETRANSLATE(A3542, ""en"",""fil""), """")"),"")</f>
        <v/>
      </c>
      <c r="C3542" s="2">
        <v>0.0</v>
      </c>
      <c r="D3542" s="10" t="s">
        <v>2680</v>
      </c>
      <c r="G3542" s="9"/>
    </row>
    <row r="3543">
      <c r="A3543" s="1" t="s">
        <v>4938</v>
      </c>
      <c r="B3543" s="7" t="str">
        <f>IFERROR(__xludf.DUMMYFUNCTION("IF(C3543=4,GOOGLETRANSLATE(A3543, ""en"",""fil""), """")"),"")</f>
        <v/>
      </c>
      <c r="C3543" s="2">
        <v>0.0</v>
      </c>
      <c r="D3543" s="10" t="s">
        <v>2680</v>
      </c>
      <c r="G3543" s="9"/>
    </row>
    <row r="3544">
      <c r="A3544" s="1" t="s">
        <v>4939</v>
      </c>
      <c r="B3544" s="7" t="str">
        <f>IFERROR(__xludf.DUMMYFUNCTION("IF(C3544=4,GOOGLETRANSLATE(A3544, ""en"",""fil""), """")"),"")</f>
        <v/>
      </c>
      <c r="C3544" s="2">
        <v>0.0</v>
      </c>
      <c r="D3544" s="10" t="s">
        <v>2680</v>
      </c>
      <c r="F3544" s="2">
        <v>1.0</v>
      </c>
      <c r="G3544" s="9"/>
    </row>
    <row r="3545">
      <c r="A3545" s="1" t="s">
        <v>4940</v>
      </c>
      <c r="B3545" s="7" t="str">
        <f>IFERROR(__xludf.DUMMYFUNCTION("IF(C3545=4,GOOGLETRANSLATE(A3545, ""en"",""fil""), """")"),"")</f>
        <v/>
      </c>
      <c r="C3545" s="2">
        <v>0.0</v>
      </c>
      <c r="D3545" s="10" t="s">
        <v>2680</v>
      </c>
      <c r="F3545" s="2">
        <v>0.0</v>
      </c>
      <c r="G3545" s="9"/>
    </row>
    <row r="3546">
      <c r="A3546" s="1" t="s">
        <v>4941</v>
      </c>
      <c r="B3546" s="7" t="str">
        <f>IFERROR(__xludf.DUMMYFUNCTION("IF(C3546=4,GOOGLETRANSLATE(A3546, ""en"",""fil""), """")"),"")</f>
        <v/>
      </c>
      <c r="C3546" s="2">
        <v>0.0</v>
      </c>
      <c r="D3546" s="10" t="s">
        <v>2680</v>
      </c>
      <c r="F3546" s="2">
        <v>0.0</v>
      </c>
      <c r="G3546" s="9"/>
    </row>
    <row r="3547">
      <c r="A3547" s="1" t="s">
        <v>4942</v>
      </c>
      <c r="B3547" s="7" t="str">
        <f>IFERROR(__xludf.DUMMYFUNCTION("IF(C3547=4,GOOGLETRANSLATE(A3547, ""en"",""fil""), """")"),"")</f>
        <v/>
      </c>
      <c r="C3547" s="2">
        <v>0.0</v>
      </c>
      <c r="D3547" s="10" t="s">
        <v>2680</v>
      </c>
      <c r="F3547" s="2">
        <v>0.0</v>
      </c>
      <c r="G3547" s="9"/>
    </row>
    <row r="3548">
      <c r="A3548" s="1" t="s">
        <v>4943</v>
      </c>
      <c r="B3548" s="7" t="str">
        <f>IFERROR(__xludf.DUMMYFUNCTION("IF(C3548=4,GOOGLETRANSLATE(A3548, ""en"",""fil""), """")"),"")</f>
        <v/>
      </c>
      <c r="C3548" s="2">
        <v>0.0</v>
      </c>
      <c r="D3548" s="10" t="s">
        <v>2680</v>
      </c>
      <c r="F3548" s="2">
        <v>1.0</v>
      </c>
      <c r="G3548" s="9"/>
    </row>
    <row r="3549">
      <c r="A3549" s="1" t="s">
        <v>4944</v>
      </c>
      <c r="B3549" s="7" t="str">
        <f>IFERROR(__xludf.DUMMYFUNCTION("IF(C3549=4,GOOGLETRANSLATE(A3549, ""en"",""fil""), """")"),"")</f>
        <v/>
      </c>
      <c r="C3549" s="2">
        <v>0.0</v>
      </c>
      <c r="D3549" s="10" t="s">
        <v>2680</v>
      </c>
      <c r="F3549" s="2">
        <v>1.0</v>
      </c>
      <c r="G3549" s="9"/>
    </row>
    <row r="3550">
      <c r="A3550" s="1" t="s">
        <v>4945</v>
      </c>
      <c r="B3550" s="7" t="str">
        <f>IFERROR(__xludf.DUMMYFUNCTION("IF(C3550=4,GOOGLETRANSLATE(A3550, ""en"",""fil""), """")"),"")</f>
        <v/>
      </c>
      <c r="C3550" s="2">
        <v>0.0</v>
      </c>
      <c r="D3550" s="10" t="s">
        <v>2680</v>
      </c>
      <c r="F3550" s="2">
        <v>1.0</v>
      </c>
      <c r="G3550" s="9"/>
    </row>
    <row r="3551">
      <c r="A3551" s="1" t="s">
        <v>4946</v>
      </c>
      <c r="B3551" s="7" t="str">
        <f>IFERROR(__xludf.DUMMYFUNCTION("IF(C3551=4,GOOGLETRANSLATE(A3551, ""en"",""fil""), """")"),"")</f>
        <v/>
      </c>
      <c r="C3551" s="2">
        <v>0.0</v>
      </c>
      <c r="D3551" s="10" t="s">
        <v>2680</v>
      </c>
      <c r="F3551" s="2">
        <v>0.0</v>
      </c>
      <c r="G3551" s="9"/>
    </row>
    <row r="3552">
      <c r="A3552" s="1" t="s">
        <v>4186</v>
      </c>
      <c r="B3552" s="7" t="str">
        <f>IFERROR(__xludf.DUMMYFUNCTION("IF(C3552=4,GOOGLETRANSLATE(A3552, ""en"",""fil""), """")"),"")</f>
        <v/>
      </c>
      <c r="C3552" s="2">
        <v>0.0</v>
      </c>
      <c r="D3552" s="10" t="s">
        <v>2680</v>
      </c>
      <c r="F3552" s="2">
        <v>0.0</v>
      </c>
      <c r="G3552" s="9"/>
    </row>
    <row r="3553">
      <c r="A3553" s="1" t="s">
        <v>4947</v>
      </c>
      <c r="B3553" s="7" t="str">
        <f>IFERROR(__xludf.DUMMYFUNCTION("IF(C3553=4,GOOGLETRANSLATE(A3553, ""en"",""fil""), """")"),"")</f>
        <v/>
      </c>
      <c r="C3553" s="2">
        <v>0.0</v>
      </c>
      <c r="D3553" s="10" t="s">
        <v>2680</v>
      </c>
      <c r="G3553" s="9"/>
    </row>
    <row r="3554">
      <c r="A3554" s="1" t="s">
        <v>4948</v>
      </c>
      <c r="B3554" s="7" t="str">
        <f>IFERROR(__xludf.DUMMYFUNCTION("IF(C3554=4,GOOGLETRANSLATE(A3554, ""en"",""fil""), """")"),"")</f>
        <v/>
      </c>
      <c r="C3554" s="2">
        <v>0.0</v>
      </c>
      <c r="D3554" s="10" t="s">
        <v>2680</v>
      </c>
      <c r="F3554" s="2">
        <v>0.0</v>
      </c>
      <c r="G3554" s="9"/>
    </row>
    <row r="3555">
      <c r="A3555" s="1" t="s">
        <v>4949</v>
      </c>
      <c r="B3555" s="7" t="str">
        <f>IFERROR(__xludf.DUMMYFUNCTION("IF(C3555=4,GOOGLETRANSLATE(A3555, ""en"",""fil""), """")"),"")</f>
        <v/>
      </c>
      <c r="C3555" s="2">
        <v>0.0</v>
      </c>
      <c r="D3555" s="10" t="s">
        <v>2680</v>
      </c>
      <c r="F3555" s="2">
        <v>0.0</v>
      </c>
      <c r="G3555" s="9"/>
    </row>
    <row r="3556">
      <c r="A3556" s="1" t="s">
        <v>4950</v>
      </c>
      <c r="B3556" s="7" t="str">
        <f>IFERROR(__xludf.DUMMYFUNCTION("IF(C3556=4,GOOGLETRANSLATE(A3556, ""en"",""fil""), """")"),"")</f>
        <v/>
      </c>
      <c r="C3556" s="2">
        <v>0.0</v>
      </c>
      <c r="D3556" s="10" t="s">
        <v>2680</v>
      </c>
      <c r="F3556" s="2">
        <v>0.0</v>
      </c>
      <c r="G3556" s="9"/>
    </row>
    <row r="3557">
      <c r="A3557" s="1" t="s">
        <v>4951</v>
      </c>
      <c r="B3557" s="7" t="str">
        <f>IFERROR(__xludf.DUMMYFUNCTION("IF(C3557=4,GOOGLETRANSLATE(A3557, ""en"",""fil""), """")"),"")</f>
        <v/>
      </c>
      <c r="C3557" s="2">
        <v>0.0</v>
      </c>
      <c r="D3557" s="10" t="s">
        <v>2680</v>
      </c>
      <c r="F3557" s="2">
        <v>0.0</v>
      </c>
      <c r="G3557" s="9"/>
    </row>
    <row r="3558">
      <c r="A3558" s="1" t="s">
        <v>4952</v>
      </c>
      <c r="B3558" s="7" t="str">
        <f>IFERROR(__xludf.DUMMYFUNCTION("IF(C3558=4,GOOGLETRANSLATE(A3558, ""en"",""fil""), """")"),"")</f>
        <v/>
      </c>
      <c r="C3558" s="2">
        <v>0.0</v>
      </c>
      <c r="D3558" s="10" t="s">
        <v>2680</v>
      </c>
      <c r="F3558" s="2">
        <v>1.0</v>
      </c>
      <c r="G3558" s="9"/>
    </row>
    <row r="3559">
      <c r="A3559" s="1" t="s">
        <v>4953</v>
      </c>
      <c r="B3559" s="7" t="str">
        <f>IFERROR(__xludf.DUMMYFUNCTION("IF(C3559=4,GOOGLETRANSLATE(A3559, ""en"",""fil""), """")"),"")</f>
        <v/>
      </c>
      <c r="C3559" s="2">
        <v>0.0</v>
      </c>
      <c r="D3559" s="10" t="s">
        <v>2680</v>
      </c>
      <c r="F3559" s="2">
        <v>1.0</v>
      </c>
      <c r="G3559" s="9"/>
    </row>
    <row r="3560">
      <c r="A3560" s="1" t="s">
        <v>4954</v>
      </c>
      <c r="B3560" s="7" t="str">
        <f>IFERROR(__xludf.DUMMYFUNCTION("IF(C3560=4,GOOGLETRANSLATE(A3560, ""en"",""fil""), """")"),"")</f>
        <v/>
      </c>
      <c r="C3560" s="2">
        <v>0.0</v>
      </c>
      <c r="D3560" s="10" t="s">
        <v>2680</v>
      </c>
      <c r="F3560" s="2">
        <v>0.0</v>
      </c>
      <c r="G3560" s="9"/>
    </row>
    <row r="3561">
      <c r="A3561" s="1" t="s">
        <v>4955</v>
      </c>
      <c r="B3561" s="7" t="str">
        <f>IFERROR(__xludf.DUMMYFUNCTION("IF(C3561=4,GOOGLETRANSLATE(A3561, ""en"",""fil""), """")"),"")</f>
        <v/>
      </c>
      <c r="C3561" s="2">
        <v>0.0</v>
      </c>
      <c r="D3561" s="10" t="s">
        <v>2680</v>
      </c>
      <c r="F3561" s="2">
        <v>0.0</v>
      </c>
      <c r="G3561" s="9"/>
    </row>
    <row r="3562">
      <c r="A3562" s="1" t="s">
        <v>4956</v>
      </c>
      <c r="B3562" s="7" t="str">
        <f>IFERROR(__xludf.DUMMYFUNCTION("IF(C3562=4,GOOGLETRANSLATE(A3562, ""en"",""fil""), """")"),"")</f>
        <v/>
      </c>
      <c r="C3562" s="2">
        <v>0.0</v>
      </c>
      <c r="D3562" s="10" t="s">
        <v>2680</v>
      </c>
      <c r="F3562" s="2">
        <v>1.0</v>
      </c>
      <c r="G3562" s="9"/>
    </row>
    <row r="3563">
      <c r="A3563" s="1" t="s">
        <v>4957</v>
      </c>
      <c r="B3563" s="7" t="str">
        <f>IFERROR(__xludf.DUMMYFUNCTION("IF(C3563=4,GOOGLETRANSLATE(A3563, ""en"",""fil""), """")"),"")</f>
        <v/>
      </c>
      <c r="C3563" s="2">
        <v>0.0</v>
      </c>
      <c r="D3563" s="10" t="s">
        <v>2680</v>
      </c>
      <c r="F3563" s="2">
        <v>1.0</v>
      </c>
      <c r="G3563" s="9"/>
    </row>
    <row r="3564">
      <c r="A3564" s="1" t="s">
        <v>4958</v>
      </c>
      <c r="B3564" s="7" t="str">
        <f>IFERROR(__xludf.DUMMYFUNCTION("IF(C3564=4,GOOGLETRANSLATE(A3564, ""en"",""fil""), """")"),"")</f>
        <v/>
      </c>
      <c r="C3564" s="2">
        <v>0.0</v>
      </c>
      <c r="D3564" s="10" t="s">
        <v>2680</v>
      </c>
      <c r="F3564" s="2">
        <v>1.0</v>
      </c>
      <c r="G3564" s="9"/>
    </row>
    <row r="3565">
      <c r="A3565" s="11" t="s">
        <v>4959</v>
      </c>
      <c r="B3565" s="7" t="str">
        <f>IFERROR(__xludf.DUMMYFUNCTION("IF(C3565=4,GOOGLETRANSLATE(A3565, ""en"",""fil""), """")"),"")</f>
        <v/>
      </c>
      <c r="C3565" s="2">
        <v>0.0</v>
      </c>
      <c r="D3565" s="10" t="s">
        <v>2680</v>
      </c>
      <c r="F3565" s="2">
        <v>1.0</v>
      </c>
      <c r="G3565" s="9"/>
    </row>
    <row r="3566">
      <c r="A3566" s="1" t="s">
        <v>4960</v>
      </c>
      <c r="B3566" s="7" t="str">
        <f>IFERROR(__xludf.DUMMYFUNCTION("IF(C3566=4,GOOGLETRANSLATE(A3566, ""en"",""fil""), """")"),"")</f>
        <v/>
      </c>
      <c r="C3566" s="2">
        <v>0.0</v>
      </c>
      <c r="D3566" s="10" t="s">
        <v>2680</v>
      </c>
      <c r="G3566" s="9"/>
    </row>
    <row r="3567">
      <c r="A3567" s="1" t="s">
        <v>4961</v>
      </c>
      <c r="B3567" s="7" t="str">
        <f>IFERROR(__xludf.DUMMYFUNCTION("IF(C3567=4,GOOGLETRANSLATE(A3567, ""en"",""fil""), """")"),"")</f>
        <v/>
      </c>
      <c r="C3567" s="2">
        <v>0.0</v>
      </c>
      <c r="D3567" s="10" t="s">
        <v>2680</v>
      </c>
      <c r="G3567" s="9"/>
    </row>
    <row r="3568">
      <c r="A3568" s="1" t="s">
        <v>4962</v>
      </c>
      <c r="B3568" s="7" t="str">
        <f>IFERROR(__xludf.DUMMYFUNCTION("IF(C3568=4,GOOGLETRANSLATE(A3568, ""en"",""fil""), """")"),"")</f>
        <v/>
      </c>
      <c r="C3568" s="2">
        <v>0.0</v>
      </c>
      <c r="D3568" s="10" t="s">
        <v>2680</v>
      </c>
      <c r="F3568" s="2">
        <v>1.0</v>
      </c>
      <c r="G3568" s="9"/>
    </row>
    <row r="3569">
      <c r="A3569" s="1" t="s">
        <v>4963</v>
      </c>
      <c r="B3569" s="7" t="str">
        <f>IFERROR(__xludf.DUMMYFUNCTION("IF(C3569=4,GOOGLETRANSLATE(A3569, ""en"",""fil""), """")"),"")</f>
        <v/>
      </c>
      <c r="C3569" s="2">
        <v>0.0</v>
      </c>
      <c r="D3569" s="10" t="s">
        <v>2680</v>
      </c>
      <c r="F3569" s="2">
        <v>1.0</v>
      </c>
      <c r="G3569" s="9"/>
    </row>
    <row r="3570">
      <c r="A3570" s="1" t="s">
        <v>4964</v>
      </c>
      <c r="B3570" s="7" t="str">
        <f>IFERROR(__xludf.DUMMYFUNCTION("IF(C3570=4,GOOGLETRANSLATE(A3570, ""en"",""fil""), """")"),"")</f>
        <v/>
      </c>
      <c r="C3570" s="2">
        <v>0.0</v>
      </c>
      <c r="D3570" s="10" t="s">
        <v>2680</v>
      </c>
      <c r="F3570" s="2">
        <v>1.0</v>
      </c>
      <c r="G3570" s="9"/>
    </row>
    <row r="3571">
      <c r="A3571" s="1" t="s">
        <v>4965</v>
      </c>
      <c r="B3571" s="7" t="str">
        <f>IFERROR(__xludf.DUMMYFUNCTION("IF(C3571=4,GOOGLETRANSLATE(A3571, ""en"",""fil""), """")"),"")</f>
        <v/>
      </c>
      <c r="C3571" s="2">
        <v>0.0</v>
      </c>
      <c r="D3571" s="10" t="s">
        <v>2680</v>
      </c>
      <c r="F3571" s="2">
        <v>1.0</v>
      </c>
      <c r="G3571" s="9"/>
    </row>
    <row r="3572">
      <c r="A3572" s="1" t="s">
        <v>4966</v>
      </c>
      <c r="B3572" s="7" t="str">
        <f>IFERROR(__xludf.DUMMYFUNCTION("IF(C3572=4,GOOGLETRANSLATE(A3572, ""en"",""fil""), """")"),"")</f>
        <v/>
      </c>
      <c r="C3572" s="2">
        <v>0.0</v>
      </c>
      <c r="D3572" s="10" t="s">
        <v>2680</v>
      </c>
      <c r="F3572" s="2">
        <v>1.0</v>
      </c>
      <c r="G3572" s="9"/>
    </row>
    <row r="3573">
      <c r="A3573" s="1" t="s">
        <v>4967</v>
      </c>
      <c r="B3573" s="7" t="str">
        <f>IFERROR(__xludf.DUMMYFUNCTION("IF(C3573=4,GOOGLETRANSLATE(A3573, ""en"",""fil""), """")"),"")</f>
        <v/>
      </c>
      <c r="C3573" s="2">
        <v>0.0</v>
      </c>
      <c r="D3573" s="10" t="s">
        <v>2680</v>
      </c>
      <c r="F3573" s="2">
        <v>1.0</v>
      </c>
      <c r="G3573" s="9"/>
    </row>
    <row r="3574">
      <c r="A3574" s="1" t="s">
        <v>4968</v>
      </c>
      <c r="B3574" s="7" t="str">
        <f>IFERROR(__xludf.DUMMYFUNCTION("IF(C3574=4,GOOGLETRANSLATE(A3574, ""en"",""fil""), """")"),"")</f>
        <v/>
      </c>
      <c r="C3574" s="2">
        <v>0.0</v>
      </c>
      <c r="D3574" s="10" t="s">
        <v>2680</v>
      </c>
      <c r="F3574" s="2">
        <v>0.0</v>
      </c>
      <c r="G3574" s="9"/>
    </row>
    <row r="3575">
      <c r="A3575" s="1" t="s">
        <v>4969</v>
      </c>
      <c r="B3575" s="7" t="str">
        <f>IFERROR(__xludf.DUMMYFUNCTION("IF(C3575=4,GOOGLETRANSLATE(A3575, ""en"",""fil""), """")"),"")</f>
        <v/>
      </c>
      <c r="C3575" s="2">
        <v>0.0</v>
      </c>
      <c r="D3575" s="10" t="s">
        <v>2680</v>
      </c>
      <c r="F3575" s="2">
        <v>1.0</v>
      </c>
      <c r="G3575" s="9"/>
    </row>
    <row r="3576">
      <c r="A3576" s="1" t="s">
        <v>4970</v>
      </c>
      <c r="B3576" s="7" t="str">
        <f>IFERROR(__xludf.DUMMYFUNCTION("IF(C3576=4,GOOGLETRANSLATE(A3576, ""en"",""fil""), """")"),"")</f>
        <v/>
      </c>
      <c r="C3576" s="2">
        <v>0.0</v>
      </c>
      <c r="D3576" s="10" t="s">
        <v>2680</v>
      </c>
      <c r="F3576" s="2">
        <v>0.0</v>
      </c>
      <c r="G3576" s="9"/>
    </row>
    <row r="3577">
      <c r="A3577" s="1" t="s">
        <v>4971</v>
      </c>
      <c r="B3577" s="7" t="str">
        <f>IFERROR(__xludf.DUMMYFUNCTION("IF(C3577=4,GOOGLETRANSLATE(A3577, ""en"",""fil""), """")"),"")</f>
        <v/>
      </c>
      <c r="C3577" s="2">
        <v>0.0</v>
      </c>
      <c r="D3577" s="10" t="s">
        <v>2680</v>
      </c>
      <c r="F3577" s="2">
        <v>1.0</v>
      </c>
      <c r="G3577" s="9"/>
    </row>
    <row r="3578">
      <c r="A3578" s="1" t="s">
        <v>4972</v>
      </c>
      <c r="B3578" s="7" t="str">
        <f>IFERROR(__xludf.DUMMYFUNCTION("IF(C3578=4,GOOGLETRANSLATE(A3578, ""en"",""fil""), """")"),"")</f>
        <v/>
      </c>
      <c r="C3578" s="2">
        <v>0.0</v>
      </c>
      <c r="D3578" s="10" t="s">
        <v>2680</v>
      </c>
      <c r="F3578" s="2">
        <v>0.0</v>
      </c>
      <c r="G3578" s="9"/>
    </row>
    <row r="3579">
      <c r="A3579" s="1" t="s">
        <v>4973</v>
      </c>
      <c r="B3579" s="7" t="str">
        <f>IFERROR(__xludf.DUMMYFUNCTION("IF(C3579=4,GOOGLETRANSLATE(A3579, ""en"",""fil""), """")"),"")</f>
        <v/>
      </c>
      <c r="C3579" s="2">
        <v>0.0</v>
      </c>
      <c r="D3579" s="10" t="s">
        <v>2680</v>
      </c>
      <c r="F3579" s="2">
        <v>1.0</v>
      </c>
      <c r="G3579" s="9"/>
    </row>
    <row r="3580">
      <c r="A3580" s="1" t="s">
        <v>4974</v>
      </c>
      <c r="B3580" s="7" t="str">
        <f>IFERROR(__xludf.DUMMYFUNCTION("IF(C3580=4,GOOGLETRANSLATE(A3580, ""en"",""fil""), """")"),"")</f>
        <v/>
      </c>
      <c r="C3580" s="2">
        <v>0.0</v>
      </c>
      <c r="D3580" s="10" t="s">
        <v>2680</v>
      </c>
      <c r="F3580" s="2">
        <v>1.0</v>
      </c>
      <c r="G3580" s="9"/>
    </row>
    <row r="3581">
      <c r="A3581" s="1" t="s">
        <v>4595</v>
      </c>
      <c r="B3581" s="7" t="str">
        <f>IFERROR(__xludf.DUMMYFUNCTION("IF(C3581=4,GOOGLETRANSLATE(A3581, ""en"",""fil""), """")"),"")</f>
        <v/>
      </c>
      <c r="C3581" s="2">
        <v>0.0</v>
      </c>
      <c r="D3581" s="10" t="s">
        <v>2680</v>
      </c>
      <c r="G3581" s="9"/>
    </row>
    <row r="3582">
      <c r="A3582" s="1" t="s">
        <v>4596</v>
      </c>
      <c r="B3582" s="7" t="str">
        <f>IFERROR(__xludf.DUMMYFUNCTION("IF(C3582=4,GOOGLETRANSLATE(A3582, ""en"",""fil""), """")"),"")</f>
        <v/>
      </c>
      <c r="C3582" s="2">
        <v>0.0</v>
      </c>
      <c r="D3582" s="10" t="s">
        <v>2680</v>
      </c>
      <c r="G3582" s="9"/>
    </row>
    <row r="3583">
      <c r="A3583" s="1" t="s">
        <v>4975</v>
      </c>
      <c r="B3583" s="7" t="str">
        <f>IFERROR(__xludf.DUMMYFUNCTION("IF(C3583=4,GOOGLETRANSLATE(A3583, ""en"",""fil""), """")"),"")</f>
        <v/>
      </c>
      <c r="C3583" s="2">
        <v>0.0</v>
      </c>
      <c r="D3583" s="10" t="s">
        <v>2680</v>
      </c>
      <c r="G3583" s="9"/>
    </row>
    <row r="3584">
      <c r="A3584" s="1" t="s">
        <v>4597</v>
      </c>
      <c r="B3584" s="7" t="str">
        <f>IFERROR(__xludf.DUMMYFUNCTION("IF(C3584=4,GOOGLETRANSLATE(A3584, ""en"",""fil""), """")"),"")</f>
        <v/>
      </c>
      <c r="C3584" s="2">
        <v>0.0</v>
      </c>
      <c r="D3584" s="10" t="s">
        <v>2680</v>
      </c>
      <c r="G3584" s="9"/>
    </row>
    <row r="3585">
      <c r="A3585" s="1" t="s">
        <v>4976</v>
      </c>
      <c r="B3585" s="7" t="str">
        <f>IFERROR(__xludf.DUMMYFUNCTION("IF(C3585=4,GOOGLETRANSLATE(A3585, ""en"",""fil""), """")"),"")</f>
        <v/>
      </c>
      <c r="C3585" s="2">
        <v>0.0</v>
      </c>
      <c r="D3585" s="10" t="s">
        <v>2680</v>
      </c>
      <c r="F3585" s="2">
        <v>0.0</v>
      </c>
      <c r="G3585" s="9"/>
    </row>
    <row r="3586">
      <c r="A3586" s="1" t="s">
        <v>4977</v>
      </c>
      <c r="B3586" s="7" t="str">
        <f>IFERROR(__xludf.DUMMYFUNCTION("IF(C3586=4,GOOGLETRANSLATE(A3586, ""en"",""fil""), """")"),"")</f>
        <v/>
      </c>
      <c r="C3586" s="2">
        <v>0.0</v>
      </c>
      <c r="D3586" s="10" t="s">
        <v>2680</v>
      </c>
      <c r="G3586" s="9"/>
    </row>
    <row r="3587">
      <c r="A3587" s="1" t="s">
        <v>4978</v>
      </c>
      <c r="B3587" s="7" t="str">
        <f>IFERROR(__xludf.DUMMYFUNCTION("IF(C3587=4,GOOGLETRANSLATE(A3587, ""en"",""fil""), """")"),"")</f>
        <v/>
      </c>
      <c r="C3587" s="2">
        <v>0.0</v>
      </c>
      <c r="D3587" s="10" t="s">
        <v>2680</v>
      </c>
      <c r="G3587" s="9"/>
    </row>
    <row r="3588">
      <c r="A3588" s="22" t="s">
        <v>4979</v>
      </c>
      <c r="B3588" s="7" t="str">
        <f>IFERROR(__xludf.DUMMYFUNCTION("IF(C3588=4,GOOGLETRANSLATE(A3588, ""en"",""fil""), """")"),"")</f>
        <v/>
      </c>
      <c r="C3588" s="2">
        <v>0.0</v>
      </c>
      <c r="D3588" s="10" t="s">
        <v>2680</v>
      </c>
      <c r="F3588" s="2">
        <v>1.0</v>
      </c>
      <c r="G3588" s="9"/>
    </row>
    <row r="3589">
      <c r="A3589" s="1" t="s">
        <v>4980</v>
      </c>
      <c r="B3589" s="7" t="str">
        <f>IFERROR(__xludf.DUMMYFUNCTION("IF(C3589=4,GOOGLETRANSLATE(A3589, ""en"",""fil""), """")"),"")</f>
        <v/>
      </c>
      <c r="C3589" s="2">
        <v>0.0</v>
      </c>
      <c r="D3589" s="10" t="s">
        <v>2680</v>
      </c>
      <c r="F3589" s="2">
        <v>0.0</v>
      </c>
      <c r="G3589" s="9"/>
    </row>
    <row r="3590">
      <c r="A3590" s="1" t="s">
        <v>4981</v>
      </c>
      <c r="B3590" s="7" t="str">
        <f>IFERROR(__xludf.DUMMYFUNCTION("IF(C3590=4,GOOGLETRANSLATE(A3590, ""en"",""fil""), """")"),"")</f>
        <v/>
      </c>
      <c r="C3590" s="2">
        <v>0.0</v>
      </c>
      <c r="D3590" s="10" t="s">
        <v>2680</v>
      </c>
      <c r="F3590" s="2">
        <v>1.0</v>
      </c>
      <c r="G3590" s="9"/>
    </row>
    <row r="3591">
      <c r="A3591" s="1" t="s">
        <v>4982</v>
      </c>
      <c r="B3591" s="7" t="str">
        <f>IFERROR(__xludf.DUMMYFUNCTION("IF(C3591=4,GOOGLETRANSLATE(A3591, ""en"",""fil""), """")"),"")</f>
        <v/>
      </c>
      <c r="C3591" s="2">
        <v>0.0</v>
      </c>
      <c r="D3591" s="10" t="s">
        <v>2680</v>
      </c>
      <c r="F3591" s="2">
        <v>0.0</v>
      </c>
      <c r="G3591" s="9"/>
    </row>
    <row r="3592">
      <c r="A3592" s="1" t="s">
        <v>4983</v>
      </c>
      <c r="B3592" s="7" t="str">
        <f>IFERROR(__xludf.DUMMYFUNCTION("IF(C3592=4,GOOGLETRANSLATE(A3592, ""en"",""fil""), """")"),"")</f>
        <v/>
      </c>
      <c r="C3592" s="2">
        <v>0.0</v>
      </c>
      <c r="D3592" s="10" t="s">
        <v>2680</v>
      </c>
      <c r="F3592" s="2">
        <v>0.0</v>
      </c>
      <c r="G3592" s="9"/>
    </row>
    <row r="3593">
      <c r="A3593" s="1" t="s">
        <v>4984</v>
      </c>
      <c r="B3593" s="7" t="str">
        <f>IFERROR(__xludf.DUMMYFUNCTION("IF(C3593=4,GOOGLETRANSLATE(A3593, ""en"",""fil""), """")"),"")</f>
        <v/>
      </c>
      <c r="C3593" s="2">
        <v>0.0</v>
      </c>
      <c r="D3593" s="10" t="s">
        <v>2680</v>
      </c>
      <c r="F3593" s="2">
        <v>0.0</v>
      </c>
      <c r="G3593" s="9"/>
    </row>
    <row r="3594">
      <c r="A3594" s="1" t="s">
        <v>4985</v>
      </c>
      <c r="B3594" s="7" t="str">
        <f>IFERROR(__xludf.DUMMYFUNCTION("IF(C3594=4,GOOGLETRANSLATE(A3594, ""en"",""fil""), """")"),"")</f>
        <v/>
      </c>
      <c r="C3594" s="2">
        <v>0.0</v>
      </c>
      <c r="D3594" s="10" t="s">
        <v>2680</v>
      </c>
      <c r="F3594" s="2">
        <v>0.0</v>
      </c>
      <c r="G3594" s="9"/>
    </row>
    <row r="3595">
      <c r="A3595" s="1" t="s">
        <v>4986</v>
      </c>
      <c r="B3595" s="7" t="str">
        <f>IFERROR(__xludf.DUMMYFUNCTION("IF(C3595=4,GOOGLETRANSLATE(A3595, ""en"",""fil""), """")"),"")</f>
        <v/>
      </c>
      <c r="C3595" s="2">
        <v>0.0</v>
      </c>
      <c r="D3595" s="10" t="s">
        <v>2680</v>
      </c>
      <c r="F3595" s="2">
        <v>1.0</v>
      </c>
      <c r="G3595" s="9"/>
    </row>
    <row r="3596">
      <c r="A3596" s="1" t="s">
        <v>4987</v>
      </c>
      <c r="B3596" s="7" t="str">
        <f>IFERROR(__xludf.DUMMYFUNCTION("IF(C3596=4,GOOGLETRANSLATE(A3596, ""en"",""fil""), """")"),"")</f>
        <v/>
      </c>
      <c r="C3596" s="2">
        <v>0.0</v>
      </c>
      <c r="D3596" s="10" t="s">
        <v>2680</v>
      </c>
      <c r="F3596" s="2">
        <v>0.0</v>
      </c>
      <c r="G3596" s="9"/>
    </row>
    <row r="3597">
      <c r="A3597" s="1" t="s">
        <v>4988</v>
      </c>
      <c r="B3597" s="7" t="str">
        <f>IFERROR(__xludf.DUMMYFUNCTION("IF(C3597=4,GOOGLETRANSLATE(A3597, ""en"",""fil""), """")"),"")</f>
        <v/>
      </c>
      <c r="C3597" s="2">
        <v>0.0</v>
      </c>
      <c r="D3597" s="10" t="s">
        <v>2680</v>
      </c>
      <c r="F3597" s="2">
        <v>1.0</v>
      </c>
      <c r="G3597" s="9"/>
    </row>
    <row r="3598">
      <c r="A3598" s="1" t="s">
        <v>4989</v>
      </c>
      <c r="B3598" s="7" t="str">
        <f>IFERROR(__xludf.DUMMYFUNCTION("IF(C3598=4,GOOGLETRANSLATE(A3598, ""en"",""fil""), """")"),"")</f>
        <v/>
      </c>
      <c r="C3598" s="2">
        <v>0.0</v>
      </c>
      <c r="D3598" s="10" t="s">
        <v>2680</v>
      </c>
      <c r="G3598" s="9"/>
    </row>
    <row r="3599">
      <c r="A3599" s="1" t="s">
        <v>4990</v>
      </c>
      <c r="B3599" s="7" t="str">
        <f>IFERROR(__xludf.DUMMYFUNCTION("IF(C3599=4,GOOGLETRANSLATE(A3599, ""en"",""fil""), """")"),"")</f>
        <v/>
      </c>
      <c r="C3599" s="2">
        <v>0.0</v>
      </c>
      <c r="D3599" s="10" t="s">
        <v>2680</v>
      </c>
      <c r="F3599" s="2">
        <v>1.0</v>
      </c>
      <c r="G3599" s="9"/>
    </row>
    <row r="3600">
      <c r="A3600" s="1" t="s">
        <v>4991</v>
      </c>
      <c r="B3600" s="7" t="str">
        <f>IFERROR(__xludf.DUMMYFUNCTION("IF(C3600=4,GOOGLETRANSLATE(A3600, ""en"",""fil""), """")"),"")</f>
        <v/>
      </c>
      <c r="C3600" s="2">
        <v>0.0</v>
      </c>
      <c r="D3600" s="10" t="s">
        <v>2680</v>
      </c>
      <c r="F3600" s="2">
        <v>0.0</v>
      </c>
      <c r="G3600" s="9"/>
    </row>
    <row r="3601">
      <c r="A3601" s="1" t="s">
        <v>4992</v>
      </c>
      <c r="B3601" s="7" t="str">
        <f>IFERROR(__xludf.DUMMYFUNCTION("IF(C3601=4,GOOGLETRANSLATE(A3601, ""en"",""fil""), """")"),"")</f>
        <v/>
      </c>
      <c r="C3601" s="2">
        <v>0.0</v>
      </c>
      <c r="D3601" s="10" t="s">
        <v>2680</v>
      </c>
      <c r="F3601" s="2">
        <v>0.0</v>
      </c>
      <c r="G3601" s="9"/>
    </row>
    <row r="3602">
      <c r="A3602" s="1" t="s">
        <v>4993</v>
      </c>
      <c r="B3602" s="7" t="str">
        <f>IFERROR(__xludf.DUMMYFUNCTION("IF(C3602=4,GOOGLETRANSLATE(A3602, ""en"",""fil""), """")"),"")</f>
        <v/>
      </c>
      <c r="C3602" s="2">
        <v>0.0</v>
      </c>
      <c r="D3602" s="10" t="s">
        <v>2680</v>
      </c>
      <c r="F3602" s="2">
        <v>1.0</v>
      </c>
      <c r="G3602" s="9"/>
    </row>
    <row r="3603">
      <c r="A3603" s="1" t="s">
        <v>4994</v>
      </c>
      <c r="B3603" s="7" t="str">
        <f>IFERROR(__xludf.DUMMYFUNCTION("IF(C3603=4,GOOGLETRANSLATE(A3603, ""en"",""fil""), """")"),"")</f>
        <v/>
      </c>
      <c r="C3603" s="2">
        <v>0.0</v>
      </c>
      <c r="D3603" s="10" t="s">
        <v>2680</v>
      </c>
      <c r="F3603" s="2">
        <v>0.0</v>
      </c>
      <c r="G3603" s="9"/>
    </row>
    <row r="3604">
      <c r="A3604" s="1" t="s">
        <v>4995</v>
      </c>
      <c r="B3604" s="7" t="str">
        <f>IFERROR(__xludf.DUMMYFUNCTION("IF(C3604=4,GOOGLETRANSLATE(A3604, ""en"",""fil""), """")"),"")</f>
        <v/>
      </c>
      <c r="C3604" s="2">
        <v>0.0</v>
      </c>
      <c r="D3604" s="10" t="s">
        <v>2680</v>
      </c>
      <c r="F3604" s="2">
        <v>0.0</v>
      </c>
      <c r="G3604" s="9"/>
    </row>
    <row r="3605">
      <c r="A3605" s="1" t="s">
        <v>4996</v>
      </c>
      <c r="B3605" s="7" t="str">
        <f>IFERROR(__xludf.DUMMYFUNCTION("IF(C3605=4,GOOGLETRANSLATE(A3605, ""en"",""fil""), """")"),"")</f>
        <v/>
      </c>
      <c r="C3605" s="2">
        <v>0.0</v>
      </c>
      <c r="D3605" s="10" t="s">
        <v>2680</v>
      </c>
      <c r="F3605" s="2">
        <v>0.0</v>
      </c>
      <c r="G3605" s="9"/>
    </row>
    <row r="3606">
      <c r="A3606" s="1" t="s">
        <v>4483</v>
      </c>
      <c r="B3606" s="7" t="str">
        <f>IFERROR(__xludf.DUMMYFUNCTION("IF(C3606=4,GOOGLETRANSLATE(A3606, ""en"",""fil""), """")"),"")</f>
        <v/>
      </c>
      <c r="C3606" s="2">
        <v>0.0</v>
      </c>
      <c r="D3606" s="10" t="s">
        <v>2680</v>
      </c>
      <c r="F3606" s="2">
        <v>0.0</v>
      </c>
      <c r="G3606" s="9"/>
    </row>
    <row r="3607">
      <c r="A3607" s="1" t="s">
        <v>4997</v>
      </c>
      <c r="B3607" s="7" t="str">
        <f>IFERROR(__xludf.DUMMYFUNCTION("IF(C3607=4,GOOGLETRANSLATE(A3607, ""en"",""fil""), """")"),"")</f>
        <v/>
      </c>
      <c r="C3607" s="2">
        <v>0.0</v>
      </c>
      <c r="D3607" s="10" t="s">
        <v>2680</v>
      </c>
      <c r="F3607" s="2">
        <v>0.0</v>
      </c>
      <c r="G3607" s="9"/>
    </row>
    <row r="3608">
      <c r="A3608" s="1" t="s">
        <v>4998</v>
      </c>
      <c r="B3608" s="7" t="str">
        <f>IFERROR(__xludf.DUMMYFUNCTION("IF(C3608=4,GOOGLETRANSLATE(A3608, ""en"",""fil""), """")"),"")</f>
        <v/>
      </c>
      <c r="C3608" s="2">
        <v>0.0</v>
      </c>
      <c r="D3608" s="10" t="s">
        <v>2680</v>
      </c>
      <c r="F3608" s="2">
        <v>1.0</v>
      </c>
      <c r="G3608" s="9"/>
    </row>
    <row r="3609">
      <c r="A3609" s="1" t="s">
        <v>4999</v>
      </c>
      <c r="B3609" s="7" t="str">
        <f>IFERROR(__xludf.DUMMYFUNCTION("IF(C3609=4,GOOGLETRANSLATE(A3609, ""en"",""fil""), """")"),"")</f>
        <v/>
      </c>
      <c r="C3609" s="2">
        <v>0.0</v>
      </c>
      <c r="D3609" s="10" t="s">
        <v>2680</v>
      </c>
      <c r="F3609" s="2">
        <v>0.0</v>
      </c>
      <c r="G3609" s="9"/>
    </row>
    <row r="3610">
      <c r="A3610" s="1" t="s">
        <v>5000</v>
      </c>
      <c r="B3610" s="7" t="str">
        <f>IFERROR(__xludf.DUMMYFUNCTION("IF(C3610=4,GOOGLETRANSLATE(A3610, ""en"",""fil""), """")"),"")</f>
        <v/>
      </c>
      <c r="C3610" s="2">
        <v>0.0</v>
      </c>
      <c r="D3610" s="10" t="s">
        <v>2680</v>
      </c>
      <c r="F3610" s="2">
        <v>1.0</v>
      </c>
      <c r="G3610" s="9"/>
    </row>
    <row r="3611">
      <c r="A3611" s="1" t="s">
        <v>5001</v>
      </c>
      <c r="B3611" s="7" t="str">
        <f>IFERROR(__xludf.DUMMYFUNCTION("IF(C3611=4,GOOGLETRANSLATE(A3611, ""en"",""fil""), """")"),"")</f>
        <v/>
      </c>
      <c r="C3611" s="2">
        <v>0.0</v>
      </c>
      <c r="D3611" s="10" t="s">
        <v>2680</v>
      </c>
      <c r="F3611" s="2">
        <v>0.0</v>
      </c>
      <c r="G3611" s="9"/>
    </row>
    <row r="3612">
      <c r="A3612" s="1" t="s">
        <v>5002</v>
      </c>
      <c r="B3612" s="7" t="str">
        <f>IFERROR(__xludf.DUMMYFUNCTION("IF(C3612=4,GOOGLETRANSLATE(A3612, ""en"",""fil""), """")"),"")</f>
        <v/>
      </c>
      <c r="C3612" s="2">
        <v>0.0</v>
      </c>
      <c r="D3612" s="10" t="s">
        <v>2680</v>
      </c>
      <c r="F3612" s="2">
        <v>1.0</v>
      </c>
      <c r="G3612" s="9"/>
    </row>
    <row r="3613">
      <c r="A3613" s="1" t="s">
        <v>5003</v>
      </c>
      <c r="B3613" s="7" t="str">
        <f>IFERROR(__xludf.DUMMYFUNCTION("IF(C3613=4,GOOGLETRANSLATE(A3613, ""en"",""fil""), """")"),"")</f>
        <v/>
      </c>
      <c r="C3613" s="2">
        <v>0.0</v>
      </c>
      <c r="D3613" s="10" t="s">
        <v>2680</v>
      </c>
      <c r="F3613" s="2">
        <v>0.0</v>
      </c>
      <c r="G3613" s="9"/>
    </row>
    <row r="3614">
      <c r="A3614" s="1" t="s">
        <v>5004</v>
      </c>
      <c r="B3614" s="7" t="str">
        <f>IFERROR(__xludf.DUMMYFUNCTION("IF(C3614=4,GOOGLETRANSLATE(A3614, ""en"",""fil""), """")"),"")</f>
        <v/>
      </c>
      <c r="C3614" s="2">
        <v>0.0</v>
      </c>
      <c r="D3614" s="10" t="s">
        <v>2680</v>
      </c>
      <c r="F3614" s="2">
        <v>0.0</v>
      </c>
      <c r="G3614" s="9"/>
    </row>
    <row r="3615">
      <c r="A3615" s="1" t="s">
        <v>5005</v>
      </c>
      <c r="B3615" s="7" t="str">
        <f>IFERROR(__xludf.DUMMYFUNCTION("IF(C3615=4,GOOGLETRANSLATE(A3615, ""en"",""fil""), """")"),"")</f>
        <v/>
      </c>
      <c r="C3615" s="2">
        <v>0.0</v>
      </c>
      <c r="D3615" s="10" t="s">
        <v>2680</v>
      </c>
      <c r="F3615" s="2">
        <v>0.0</v>
      </c>
      <c r="G3615" s="9"/>
    </row>
    <row r="3616">
      <c r="A3616" s="1" t="s">
        <v>5006</v>
      </c>
      <c r="B3616" s="7" t="str">
        <f>IFERROR(__xludf.DUMMYFUNCTION("IF(C3616=4,GOOGLETRANSLATE(A3616, ""en"",""fil""), """")"),"")</f>
        <v/>
      </c>
      <c r="C3616" s="2">
        <v>0.0</v>
      </c>
      <c r="D3616" s="10" t="s">
        <v>2680</v>
      </c>
      <c r="F3616" s="2">
        <v>1.0</v>
      </c>
      <c r="G3616" s="9"/>
    </row>
    <row r="3617">
      <c r="A3617" s="1" t="s">
        <v>5007</v>
      </c>
      <c r="B3617" s="7" t="str">
        <f>IFERROR(__xludf.DUMMYFUNCTION("IF(C3617=4,GOOGLETRANSLATE(A3617, ""en"",""fil""), """")"),"")</f>
        <v/>
      </c>
      <c r="C3617" s="2">
        <v>0.0</v>
      </c>
      <c r="D3617" s="10" t="s">
        <v>2680</v>
      </c>
      <c r="F3617" s="2">
        <v>0.0</v>
      </c>
      <c r="G3617" s="9"/>
    </row>
    <row r="3618">
      <c r="A3618" s="1" t="s">
        <v>5008</v>
      </c>
      <c r="B3618" s="7" t="str">
        <f>IFERROR(__xludf.DUMMYFUNCTION("IF(C3618=4,GOOGLETRANSLATE(A3618, ""en"",""fil""), """")"),"")</f>
        <v/>
      </c>
      <c r="C3618" s="2">
        <v>0.0</v>
      </c>
      <c r="D3618" s="10" t="s">
        <v>2680</v>
      </c>
      <c r="F3618" s="2">
        <v>0.0</v>
      </c>
      <c r="G3618" s="9"/>
    </row>
    <row r="3619">
      <c r="A3619" s="1" t="s">
        <v>5009</v>
      </c>
      <c r="B3619" s="7" t="str">
        <f>IFERROR(__xludf.DUMMYFUNCTION("IF(C3619=4,GOOGLETRANSLATE(A3619, ""en"",""fil""), """")"),"")</f>
        <v/>
      </c>
      <c r="C3619" s="2">
        <v>0.0</v>
      </c>
      <c r="D3619" s="10" t="s">
        <v>2680</v>
      </c>
      <c r="F3619" s="2">
        <v>1.0</v>
      </c>
      <c r="G3619" s="9"/>
    </row>
    <row r="3620">
      <c r="A3620" s="1" t="s">
        <v>5010</v>
      </c>
      <c r="B3620" s="7" t="str">
        <f>IFERROR(__xludf.DUMMYFUNCTION("IF(C3620=4,GOOGLETRANSLATE(A3620, ""en"",""fil""), """")"),"")</f>
        <v/>
      </c>
      <c r="C3620" s="2">
        <v>0.0</v>
      </c>
      <c r="D3620" s="10" t="s">
        <v>2680</v>
      </c>
      <c r="F3620" s="2">
        <v>0.0</v>
      </c>
      <c r="G3620" s="9"/>
    </row>
    <row r="3621">
      <c r="A3621" s="1" t="s">
        <v>5011</v>
      </c>
      <c r="B3621" s="7" t="str">
        <f>IFERROR(__xludf.DUMMYFUNCTION("IF(C3621=4,GOOGLETRANSLATE(A3621, ""en"",""fil""), """")"),"")</f>
        <v/>
      </c>
      <c r="C3621" s="2">
        <v>0.0</v>
      </c>
      <c r="D3621" s="10" t="s">
        <v>2680</v>
      </c>
      <c r="F3621" s="2">
        <v>0.0</v>
      </c>
      <c r="G3621" s="9"/>
    </row>
    <row r="3622">
      <c r="A3622" s="1" t="s">
        <v>5012</v>
      </c>
      <c r="B3622" s="7" t="str">
        <f>IFERROR(__xludf.DUMMYFUNCTION("IF(C3622=4,GOOGLETRANSLATE(A3622, ""en"",""fil""), """")"),"")</f>
        <v/>
      </c>
      <c r="C3622" s="2">
        <v>0.0</v>
      </c>
      <c r="D3622" s="10" t="s">
        <v>2680</v>
      </c>
      <c r="F3622" s="2">
        <v>0.0</v>
      </c>
      <c r="G3622" s="9"/>
    </row>
    <row r="3623">
      <c r="A3623" s="1" t="s">
        <v>5013</v>
      </c>
      <c r="B3623" s="7" t="str">
        <f>IFERROR(__xludf.DUMMYFUNCTION("IF(C3623=4,GOOGLETRANSLATE(A3623, ""en"",""fil""), """")"),"")</f>
        <v/>
      </c>
      <c r="C3623" s="2">
        <v>0.0</v>
      </c>
      <c r="D3623" s="10" t="s">
        <v>2680</v>
      </c>
      <c r="F3623" s="2">
        <v>0.0</v>
      </c>
      <c r="G3623" s="9"/>
    </row>
    <row r="3624">
      <c r="A3624" s="1" t="s">
        <v>5014</v>
      </c>
      <c r="B3624" s="7" t="str">
        <f>IFERROR(__xludf.DUMMYFUNCTION("IF(C3624=4,GOOGLETRANSLATE(A3624, ""en"",""fil""), """")"),"")</f>
        <v/>
      </c>
      <c r="C3624" s="2">
        <v>0.0</v>
      </c>
      <c r="D3624" s="10" t="s">
        <v>2680</v>
      </c>
      <c r="F3624" s="2">
        <v>0.0</v>
      </c>
      <c r="G3624" s="9"/>
    </row>
    <row r="3625">
      <c r="A3625" s="1" t="s">
        <v>5015</v>
      </c>
      <c r="B3625" s="7" t="str">
        <f>IFERROR(__xludf.DUMMYFUNCTION("IF(C3625=4,GOOGLETRANSLATE(A3625, ""en"",""fil""), """")"),"")</f>
        <v/>
      </c>
      <c r="C3625" s="2">
        <v>0.0</v>
      </c>
      <c r="D3625" s="10" t="s">
        <v>2680</v>
      </c>
      <c r="F3625" s="2">
        <v>0.0</v>
      </c>
      <c r="G3625" s="9"/>
    </row>
    <row r="3626">
      <c r="A3626" s="1" t="s">
        <v>5016</v>
      </c>
      <c r="B3626" s="7" t="str">
        <f>IFERROR(__xludf.DUMMYFUNCTION("IF(C3626=4,GOOGLETRANSLATE(A3626, ""en"",""fil""), """")"),"")</f>
        <v/>
      </c>
      <c r="C3626" s="2">
        <v>0.0</v>
      </c>
      <c r="D3626" s="10" t="s">
        <v>2680</v>
      </c>
      <c r="F3626" s="2">
        <v>0.0</v>
      </c>
      <c r="G3626" s="9"/>
    </row>
    <row r="3627">
      <c r="A3627" s="1" t="s">
        <v>5017</v>
      </c>
      <c r="B3627" s="7" t="str">
        <f>IFERROR(__xludf.DUMMYFUNCTION("IF(C3627=4,GOOGLETRANSLATE(A3627, ""en"",""fil""), """")"),"")</f>
        <v/>
      </c>
      <c r="C3627" s="2">
        <v>0.0</v>
      </c>
      <c r="D3627" s="10" t="s">
        <v>2680</v>
      </c>
      <c r="F3627" s="2">
        <v>0.0</v>
      </c>
      <c r="G3627" s="9"/>
    </row>
    <row r="3628">
      <c r="A3628" s="1" t="s">
        <v>5018</v>
      </c>
      <c r="B3628" s="7" t="str">
        <f>IFERROR(__xludf.DUMMYFUNCTION("IF(C3628=4,GOOGLETRANSLATE(A3628, ""en"",""fil""), """")"),"")</f>
        <v/>
      </c>
      <c r="C3628" s="2">
        <v>0.0</v>
      </c>
      <c r="D3628" s="10" t="s">
        <v>2680</v>
      </c>
      <c r="G3628" s="9"/>
    </row>
    <row r="3629">
      <c r="A3629" s="1" t="s">
        <v>5019</v>
      </c>
      <c r="B3629" s="7" t="str">
        <f>IFERROR(__xludf.DUMMYFUNCTION("IF(C3629=4,GOOGLETRANSLATE(A3629, ""en"",""fil""), """")"),"")</f>
        <v/>
      </c>
      <c r="C3629" s="2">
        <v>0.0</v>
      </c>
      <c r="D3629" s="10" t="s">
        <v>2680</v>
      </c>
      <c r="G3629" s="9"/>
    </row>
    <row r="3630">
      <c r="A3630" s="1" t="s">
        <v>5020</v>
      </c>
      <c r="B3630" s="7" t="str">
        <f>IFERROR(__xludf.DUMMYFUNCTION("IF(C3630=4,GOOGLETRANSLATE(A3630, ""en"",""fil""), """")"),"")</f>
        <v/>
      </c>
      <c r="C3630" s="2">
        <v>0.0</v>
      </c>
      <c r="D3630" s="10" t="s">
        <v>2680</v>
      </c>
      <c r="F3630" s="2">
        <v>0.0</v>
      </c>
      <c r="G3630" s="9"/>
    </row>
    <row r="3631">
      <c r="A3631" s="1" t="s">
        <v>5021</v>
      </c>
      <c r="B3631" s="7" t="str">
        <f>IFERROR(__xludf.DUMMYFUNCTION("IF(C3631=4,GOOGLETRANSLATE(A3631, ""en"",""fil""), """")"),"")</f>
        <v/>
      </c>
      <c r="C3631" s="2">
        <v>0.0</v>
      </c>
      <c r="D3631" s="10" t="s">
        <v>2680</v>
      </c>
      <c r="F3631" s="2">
        <v>1.0</v>
      </c>
      <c r="G3631" s="9"/>
    </row>
    <row r="3632">
      <c r="A3632" s="1" t="s">
        <v>5022</v>
      </c>
      <c r="B3632" s="7" t="str">
        <f>IFERROR(__xludf.DUMMYFUNCTION("IF(C3632=4,GOOGLETRANSLATE(A3632, ""en"",""fil""), """")"),"")</f>
        <v/>
      </c>
      <c r="C3632" s="2">
        <v>0.0</v>
      </c>
      <c r="D3632" s="10" t="s">
        <v>2680</v>
      </c>
      <c r="F3632" s="2">
        <v>1.0</v>
      </c>
      <c r="G3632" s="9"/>
    </row>
    <row r="3633">
      <c r="A3633" s="1" t="s">
        <v>5023</v>
      </c>
      <c r="B3633" s="7" t="str">
        <f>IFERROR(__xludf.DUMMYFUNCTION("IF(C3633=4,GOOGLETRANSLATE(A3633, ""en"",""fil""), """")"),"")</f>
        <v/>
      </c>
      <c r="C3633" s="2">
        <v>0.0</v>
      </c>
      <c r="D3633" s="10" t="s">
        <v>2680</v>
      </c>
      <c r="F3633" s="2">
        <v>0.0</v>
      </c>
      <c r="G3633" s="9"/>
    </row>
    <row r="3634">
      <c r="A3634" s="1" t="s">
        <v>5024</v>
      </c>
      <c r="B3634" s="7" t="str">
        <f>IFERROR(__xludf.DUMMYFUNCTION("IF(C3634=4,GOOGLETRANSLATE(A3634, ""en"",""fil""), """")"),"")</f>
        <v/>
      </c>
      <c r="C3634" s="2">
        <v>0.0</v>
      </c>
      <c r="D3634" s="10" t="s">
        <v>2680</v>
      </c>
      <c r="F3634" s="2">
        <v>0.0</v>
      </c>
      <c r="G3634" s="9"/>
    </row>
    <row r="3635">
      <c r="A3635" s="1" t="s">
        <v>5025</v>
      </c>
      <c r="B3635" s="7" t="str">
        <f>IFERROR(__xludf.DUMMYFUNCTION("IF(C3635=4,GOOGLETRANSLATE(A3635, ""en"",""fil""), """")"),"")</f>
        <v/>
      </c>
      <c r="C3635" s="2">
        <v>0.0</v>
      </c>
      <c r="D3635" s="10" t="s">
        <v>2680</v>
      </c>
      <c r="F3635" s="2">
        <v>1.0</v>
      </c>
      <c r="G3635" s="9"/>
    </row>
    <row r="3636">
      <c r="A3636" s="1" t="s">
        <v>5026</v>
      </c>
      <c r="B3636" s="7" t="str">
        <f>IFERROR(__xludf.DUMMYFUNCTION("IF(C3636=4,GOOGLETRANSLATE(A3636, ""en"",""fil""), """")"),"")</f>
        <v/>
      </c>
      <c r="C3636" s="2">
        <v>0.0</v>
      </c>
      <c r="D3636" s="10" t="s">
        <v>2680</v>
      </c>
      <c r="F3636" s="2">
        <v>0.0</v>
      </c>
      <c r="G3636" s="9"/>
    </row>
    <row r="3637">
      <c r="A3637" s="1" t="s">
        <v>5027</v>
      </c>
      <c r="B3637" s="7" t="str">
        <f>IFERROR(__xludf.DUMMYFUNCTION("IF(C3637=4,GOOGLETRANSLATE(A3637, ""en"",""fil""), """")"),"")</f>
        <v/>
      </c>
      <c r="C3637" s="2">
        <v>0.0</v>
      </c>
      <c r="D3637" s="10" t="s">
        <v>2680</v>
      </c>
      <c r="F3637" s="2">
        <v>0.0</v>
      </c>
      <c r="G3637" s="9"/>
    </row>
    <row r="3638">
      <c r="A3638" s="1" t="s">
        <v>5028</v>
      </c>
      <c r="B3638" s="7" t="str">
        <f>IFERROR(__xludf.DUMMYFUNCTION("IF(C3638=4,GOOGLETRANSLATE(A3638, ""en"",""fil""), """")"),"")</f>
        <v/>
      </c>
      <c r="C3638" s="2">
        <v>0.0</v>
      </c>
      <c r="D3638" s="10" t="s">
        <v>2680</v>
      </c>
      <c r="F3638" s="2">
        <v>0.0</v>
      </c>
      <c r="G3638" s="9"/>
    </row>
    <row r="3639">
      <c r="A3639" s="1" t="s">
        <v>5029</v>
      </c>
      <c r="B3639" s="7" t="str">
        <f>IFERROR(__xludf.DUMMYFUNCTION("IF(C3639=4,GOOGLETRANSLATE(A3639, ""en"",""fil""), """")"),"")</f>
        <v/>
      </c>
      <c r="C3639" s="2">
        <v>0.0</v>
      </c>
      <c r="D3639" s="10" t="s">
        <v>2680</v>
      </c>
      <c r="F3639" s="2">
        <v>0.0</v>
      </c>
      <c r="G3639" s="9"/>
    </row>
    <row r="3640">
      <c r="A3640" s="1" t="s">
        <v>5030</v>
      </c>
      <c r="B3640" s="7" t="str">
        <f>IFERROR(__xludf.DUMMYFUNCTION("IF(C3640=4,GOOGLETRANSLATE(A3640, ""en"",""fil""), """")"),"")</f>
        <v/>
      </c>
      <c r="C3640" s="2">
        <v>0.0</v>
      </c>
      <c r="D3640" s="10" t="s">
        <v>2680</v>
      </c>
      <c r="G3640" s="9"/>
    </row>
    <row r="3641">
      <c r="A3641" s="1" t="s">
        <v>4545</v>
      </c>
      <c r="B3641" s="7" t="str">
        <f>IFERROR(__xludf.DUMMYFUNCTION("IF(C3641=4,GOOGLETRANSLATE(A3641, ""en"",""fil""), """")"),"")</f>
        <v/>
      </c>
      <c r="C3641" s="2">
        <v>0.0</v>
      </c>
      <c r="D3641" s="10" t="s">
        <v>2680</v>
      </c>
      <c r="F3641" s="2">
        <v>0.0</v>
      </c>
      <c r="G3641" s="9"/>
    </row>
    <row r="3642">
      <c r="A3642" s="1" t="s">
        <v>5031</v>
      </c>
      <c r="B3642" s="7" t="str">
        <f>IFERROR(__xludf.DUMMYFUNCTION("IF(C3642=4,GOOGLETRANSLATE(A3642, ""en"",""fil""), """")"),"")</f>
        <v/>
      </c>
      <c r="C3642" s="2">
        <v>0.0</v>
      </c>
      <c r="D3642" s="10" t="s">
        <v>2680</v>
      </c>
      <c r="G3642" s="9"/>
    </row>
    <row r="3643">
      <c r="A3643" s="1" t="s">
        <v>5032</v>
      </c>
      <c r="B3643" s="7" t="str">
        <f>IFERROR(__xludf.DUMMYFUNCTION("IF(C3643=4,GOOGLETRANSLATE(A3643, ""en"",""fil""), """")"),"")</f>
        <v/>
      </c>
      <c r="C3643" s="2">
        <v>0.0</v>
      </c>
      <c r="D3643" s="10" t="s">
        <v>2680</v>
      </c>
      <c r="G3643" s="9"/>
    </row>
    <row r="3644">
      <c r="A3644" s="1" t="s">
        <v>5033</v>
      </c>
      <c r="B3644" s="7" t="str">
        <f>IFERROR(__xludf.DUMMYFUNCTION("IF(C3644=4,GOOGLETRANSLATE(A3644, ""en"",""fil""), """")"),"")</f>
        <v/>
      </c>
      <c r="C3644" s="2">
        <v>0.0</v>
      </c>
      <c r="D3644" s="10" t="s">
        <v>2680</v>
      </c>
      <c r="F3644" s="2">
        <v>0.0</v>
      </c>
      <c r="G3644" s="9"/>
    </row>
    <row r="3645">
      <c r="A3645" s="1" t="s">
        <v>5034</v>
      </c>
      <c r="B3645" s="7" t="str">
        <f>IFERROR(__xludf.DUMMYFUNCTION("IF(C3645=4,GOOGLETRANSLATE(A3645, ""en"",""fil""), """")"),"")</f>
        <v/>
      </c>
      <c r="C3645" s="2">
        <v>0.0</v>
      </c>
      <c r="D3645" s="10" t="s">
        <v>2680</v>
      </c>
      <c r="F3645" s="2">
        <v>0.0</v>
      </c>
      <c r="G3645" s="9"/>
    </row>
    <row r="3646">
      <c r="A3646" s="1" t="s">
        <v>5035</v>
      </c>
      <c r="B3646" s="7" t="str">
        <f>IFERROR(__xludf.DUMMYFUNCTION("IF(C3646=4,GOOGLETRANSLATE(A3646, ""en"",""fil""), """")"),"")</f>
        <v/>
      </c>
      <c r="C3646" s="2">
        <v>0.0</v>
      </c>
      <c r="D3646" s="10" t="s">
        <v>2680</v>
      </c>
      <c r="F3646" s="2">
        <v>0.0</v>
      </c>
      <c r="G3646" s="9"/>
    </row>
    <row r="3647">
      <c r="A3647" s="1" t="s">
        <v>5036</v>
      </c>
      <c r="B3647" s="7" t="str">
        <f>IFERROR(__xludf.DUMMYFUNCTION("IF(C3647=4,GOOGLETRANSLATE(A3647, ""en"",""fil""), """")"),"")</f>
        <v/>
      </c>
      <c r="C3647" s="2">
        <v>0.0</v>
      </c>
      <c r="D3647" s="10" t="s">
        <v>2680</v>
      </c>
      <c r="F3647" s="2">
        <v>1.0</v>
      </c>
      <c r="G3647" s="9"/>
    </row>
    <row r="3648">
      <c r="A3648" s="1" t="s">
        <v>5037</v>
      </c>
      <c r="B3648" s="7" t="str">
        <f>IFERROR(__xludf.DUMMYFUNCTION("IF(C3648=4,GOOGLETRANSLATE(A3648, ""en"",""fil""), """")"),"")</f>
        <v/>
      </c>
      <c r="C3648" s="2">
        <v>0.0</v>
      </c>
      <c r="D3648" s="10" t="s">
        <v>2680</v>
      </c>
      <c r="F3648" s="2">
        <v>1.0</v>
      </c>
      <c r="G3648" s="9"/>
    </row>
    <row r="3649">
      <c r="A3649" s="1" t="s">
        <v>5038</v>
      </c>
      <c r="B3649" s="7" t="str">
        <f>IFERROR(__xludf.DUMMYFUNCTION("IF(C3649=4,GOOGLETRANSLATE(A3649, ""en"",""fil""), """")"),"")</f>
        <v/>
      </c>
      <c r="C3649" s="2">
        <v>0.0</v>
      </c>
      <c r="D3649" s="10" t="s">
        <v>2680</v>
      </c>
      <c r="F3649" s="2">
        <v>1.0</v>
      </c>
      <c r="G3649" s="9"/>
    </row>
    <row r="3650">
      <c r="A3650" s="1" t="s">
        <v>5039</v>
      </c>
      <c r="B3650" s="7" t="str">
        <f>IFERROR(__xludf.DUMMYFUNCTION("IF(C3650=4,GOOGLETRANSLATE(A3650, ""en"",""fil""), """")"),"")</f>
        <v/>
      </c>
      <c r="C3650" s="2">
        <v>0.0</v>
      </c>
      <c r="D3650" s="10" t="s">
        <v>2680</v>
      </c>
      <c r="F3650" s="2">
        <v>0.0</v>
      </c>
      <c r="G3650" s="9"/>
    </row>
    <row r="3651">
      <c r="A3651" s="1" t="s">
        <v>5040</v>
      </c>
      <c r="B3651" s="7" t="str">
        <f>IFERROR(__xludf.DUMMYFUNCTION("IF(C3651=4,GOOGLETRANSLATE(A3651, ""en"",""fil""), """")"),"")</f>
        <v/>
      </c>
      <c r="C3651" s="2">
        <v>0.0</v>
      </c>
      <c r="D3651" s="10" t="s">
        <v>2680</v>
      </c>
      <c r="F3651" s="2">
        <v>0.0</v>
      </c>
      <c r="G3651" s="9"/>
    </row>
    <row r="3652">
      <c r="A3652" s="1" t="s">
        <v>5041</v>
      </c>
      <c r="B3652" s="7" t="str">
        <f>IFERROR(__xludf.DUMMYFUNCTION("IF(C3652=4,GOOGLETRANSLATE(A3652, ""en"",""fil""), """")"),"")</f>
        <v/>
      </c>
      <c r="C3652" s="2">
        <v>0.0</v>
      </c>
      <c r="D3652" s="10" t="s">
        <v>2680</v>
      </c>
      <c r="F3652" s="2">
        <v>1.0</v>
      </c>
      <c r="G3652" s="9"/>
    </row>
    <row r="3653">
      <c r="A3653" s="1" t="s">
        <v>5042</v>
      </c>
      <c r="B3653" s="7" t="str">
        <f>IFERROR(__xludf.DUMMYFUNCTION("IF(C3653=4,GOOGLETRANSLATE(A3653, ""en"",""fil""), """")"),"")</f>
        <v/>
      </c>
      <c r="C3653" s="2">
        <v>0.0</v>
      </c>
      <c r="D3653" s="10" t="s">
        <v>2680</v>
      </c>
      <c r="F3653" s="2">
        <v>1.0</v>
      </c>
      <c r="G3653" s="9"/>
    </row>
    <row r="3654">
      <c r="A3654" s="1" t="s">
        <v>5043</v>
      </c>
      <c r="B3654" s="7" t="str">
        <f>IFERROR(__xludf.DUMMYFUNCTION("IF(C3654=4,GOOGLETRANSLATE(A3654, ""en"",""fil""), """")"),"")</f>
        <v/>
      </c>
      <c r="C3654" s="2">
        <v>0.0</v>
      </c>
      <c r="D3654" s="10" t="s">
        <v>2680</v>
      </c>
      <c r="F3654" s="2">
        <v>1.0</v>
      </c>
      <c r="G3654" s="9"/>
    </row>
    <row r="3655">
      <c r="A3655" s="1" t="s">
        <v>5044</v>
      </c>
      <c r="B3655" s="7" t="str">
        <f>IFERROR(__xludf.DUMMYFUNCTION("IF(C3655=4,GOOGLETRANSLATE(A3655, ""en"",""fil""), """")"),"")</f>
        <v/>
      </c>
      <c r="C3655" s="2">
        <v>0.0</v>
      </c>
      <c r="D3655" s="10" t="s">
        <v>2680</v>
      </c>
      <c r="G3655" s="9"/>
    </row>
    <row r="3656">
      <c r="A3656" s="1" t="s">
        <v>5045</v>
      </c>
      <c r="B3656" s="7" t="str">
        <f>IFERROR(__xludf.DUMMYFUNCTION("IF(C3656=4,GOOGLETRANSLATE(A3656, ""en"",""fil""), """")"),"")</f>
        <v/>
      </c>
      <c r="C3656" s="2">
        <v>0.0</v>
      </c>
      <c r="D3656" s="10" t="s">
        <v>2680</v>
      </c>
      <c r="F3656" s="2">
        <v>0.0</v>
      </c>
      <c r="G3656" s="9"/>
    </row>
    <row r="3657">
      <c r="A3657" s="1" t="s">
        <v>5046</v>
      </c>
      <c r="B3657" s="7" t="str">
        <f>IFERROR(__xludf.DUMMYFUNCTION("IF(C3657=4,GOOGLETRANSLATE(A3657, ""en"",""fil""), """")"),"")</f>
        <v/>
      </c>
      <c r="C3657" s="2">
        <v>0.0</v>
      </c>
      <c r="D3657" s="10" t="s">
        <v>2680</v>
      </c>
      <c r="F3657" s="2">
        <v>1.0</v>
      </c>
      <c r="G3657" s="9"/>
    </row>
    <row r="3658">
      <c r="A3658" s="1" t="s">
        <v>5047</v>
      </c>
      <c r="B3658" s="7" t="str">
        <f>IFERROR(__xludf.DUMMYFUNCTION("IF(C3658=4,GOOGLETRANSLATE(A3658, ""en"",""fil""), """")"),"")</f>
        <v/>
      </c>
      <c r="C3658" s="2">
        <v>0.0</v>
      </c>
      <c r="D3658" s="10" t="s">
        <v>2680</v>
      </c>
      <c r="F3658" s="2">
        <v>1.0</v>
      </c>
      <c r="G3658" s="9"/>
    </row>
    <row r="3659">
      <c r="A3659" s="1" t="s">
        <v>5048</v>
      </c>
      <c r="B3659" s="7" t="str">
        <f>IFERROR(__xludf.DUMMYFUNCTION("IF(C3659=4,GOOGLETRANSLATE(A3659, ""en"",""fil""), """")"),"")</f>
        <v/>
      </c>
      <c r="C3659" s="2">
        <v>0.0</v>
      </c>
      <c r="D3659" s="10" t="s">
        <v>2680</v>
      </c>
      <c r="F3659" s="2">
        <v>1.0</v>
      </c>
      <c r="G3659" s="9"/>
    </row>
    <row r="3660">
      <c r="A3660" s="1" t="s">
        <v>5049</v>
      </c>
      <c r="B3660" s="7" t="str">
        <f>IFERROR(__xludf.DUMMYFUNCTION("IF(C3660=4,GOOGLETRANSLATE(A3660, ""en"",""fil""), """")"),"")</f>
        <v/>
      </c>
      <c r="C3660" s="2">
        <v>0.0</v>
      </c>
      <c r="D3660" s="10" t="s">
        <v>2680</v>
      </c>
      <c r="F3660" s="2">
        <v>0.0</v>
      </c>
      <c r="G3660" s="9"/>
    </row>
    <row r="3661">
      <c r="A3661" s="1" t="s">
        <v>5050</v>
      </c>
      <c r="B3661" s="7" t="str">
        <f>IFERROR(__xludf.DUMMYFUNCTION("IF(C3661=4,GOOGLETRANSLATE(A3661, ""en"",""fil""), """")"),"")</f>
        <v/>
      </c>
      <c r="C3661" s="2">
        <v>0.0</v>
      </c>
      <c r="D3661" s="10" t="s">
        <v>2680</v>
      </c>
      <c r="G3661" s="9"/>
    </row>
    <row r="3662">
      <c r="A3662" s="1" t="s">
        <v>5051</v>
      </c>
      <c r="B3662" s="7" t="str">
        <f>IFERROR(__xludf.DUMMYFUNCTION("IF(C3662=4,GOOGLETRANSLATE(A3662, ""en"",""fil""), """")"),"")</f>
        <v/>
      </c>
      <c r="C3662" s="2">
        <v>0.0</v>
      </c>
      <c r="D3662" s="10" t="s">
        <v>2680</v>
      </c>
      <c r="G3662" s="9"/>
    </row>
    <row r="3663">
      <c r="A3663" s="1" t="s">
        <v>5052</v>
      </c>
      <c r="B3663" s="7" t="str">
        <f>IFERROR(__xludf.DUMMYFUNCTION("IF(C3663=4,GOOGLETRANSLATE(A3663, ""en"",""fil""), """")"),"")</f>
        <v/>
      </c>
      <c r="C3663" s="2">
        <v>0.0</v>
      </c>
      <c r="D3663" s="10" t="s">
        <v>2680</v>
      </c>
      <c r="G3663" s="9"/>
    </row>
    <row r="3664">
      <c r="A3664" s="1" t="s">
        <v>5053</v>
      </c>
      <c r="B3664" s="7" t="str">
        <f>IFERROR(__xludf.DUMMYFUNCTION("IF(C3664=4,GOOGLETRANSLATE(A3664, ""en"",""fil""), """")"),"")</f>
        <v/>
      </c>
      <c r="C3664" s="2">
        <v>0.0</v>
      </c>
      <c r="D3664" s="10" t="s">
        <v>2680</v>
      </c>
      <c r="F3664" s="2">
        <v>0.0</v>
      </c>
      <c r="G3664" s="9"/>
    </row>
    <row r="3665">
      <c r="A3665" s="1" t="s">
        <v>5054</v>
      </c>
      <c r="B3665" s="7" t="str">
        <f>IFERROR(__xludf.DUMMYFUNCTION("IF(C3665=4,GOOGLETRANSLATE(A3665, ""en"",""fil""), """")"),"")</f>
        <v/>
      </c>
      <c r="C3665" s="2">
        <v>0.0</v>
      </c>
      <c r="D3665" s="10" t="s">
        <v>2680</v>
      </c>
      <c r="F3665" s="2">
        <v>0.0</v>
      </c>
      <c r="G3665" s="9"/>
    </row>
    <row r="3666">
      <c r="A3666" s="1" t="s">
        <v>5055</v>
      </c>
      <c r="B3666" s="7" t="str">
        <f>IFERROR(__xludf.DUMMYFUNCTION("IF(C3666=4,GOOGLETRANSLATE(A3666, ""en"",""fil""), """")"),"")</f>
        <v/>
      </c>
      <c r="C3666" s="2">
        <v>0.0</v>
      </c>
      <c r="D3666" s="10" t="s">
        <v>2680</v>
      </c>
      <c r="F3666" s="2">
        <v>1.0</v>
      </c>
      <c r="G3666" s="9"/>
    </row>
    <row r="3667">
      <c r="A3667" s="1" t="s">
        <v>5056</v>
      </c>
      <c r="B3667" s="7" t="str">
        <f>IFERROR(__xludf.DUMMYFUNCTION("IF(C3667=4,GOOGLETRANSLATE(A3667, ""en"",""fil""), """")"),"")</f>
        <v/>
      </c>
      <c r="C3667" s="2">
        <v>0.0</v>
      </c>
      <c r="D3667" s="10" t="s">
        <v>2680</v>
      </c>
      <c r="F3667" s="2">
        <v>1.0</v>
      </c>
      <c r="G3667" s="9"/>
    </row>
    <row r="3668">
      <c r="A3668" s="1" t="s">
        <v>5057</v>
      </c>
      <c r="B3668" s="7" t="str">
        <f>IFERROR(__xludf.DUMMYFUNCTION("IF(C3668=4,GOOGLETRANSLATE(A3668, ""en"",""fil""), """")"),"")</f>
        <v/>
      </c>
      <c r="C3668" s="2">
        <v>0.0</v>
      </c>
      <c r="D3668" s="10" t="s">
        <v>2680</v>
      </c>
      <c r="F3668" s="2">
        <v>1.0</v>
      </c>
      <c r="G3668" s="9"/>
    </row>
    <row r="3669">
      <c r="A3669" s="1" t="s">
        <v>5058</v>
      </c>
      <c r="B3669" s="7" t="str">
        <f>IFERROR(__xludf.DUMMYFUNCTION("IF(C3669=4,GOOGLETRANSLATE(A3669, ""en"",""fil""), """")"),"")</f>
        <v/>
      </c>
      <c r="C3669" s="2">
        <v>0.0</v>
      </c>
      <c r="D3669" s="10" t="s">
        <v>2680</v>
      </c>
      <c r="F3669" s="2">
        <v>0.0</v>
      </c>
      <c r="G3669" s="9"/>
    </row>
    <row r="3670">
      <c r="A3670" s="1" t="s">
        <v>5059</v>
      </c>
      <c r="B3670" s="7" t="str">
        <f>IFERROR(__xludf.DUMMYFUNCTION("IF(C3670=4,GOOGLETRANSLATE(A3670, ""en"",""fil""), """")"),"")</f>
        <v/>
      </c>
      <c r="C3670" s="2">
        <v>0.0</v>
      </c>
      <c r="D3670" s="10" t="s">
        <v>2680</v>
      </c>
      <c r="G3670" s="9"/>
    </row>
    <row r="3671">
      <c r="A3671" s="1" t="s">
        <v>5060</v>
      </c>
      <c r="B3671" s="7" t="str">
        <f>IFERROR(__xludf.DUMMYFUNCTION("IF(C3671=4,GOOGLETRANSLATE(A3671, ""en"",""fil""), """")"),"")</f>
        <v/>
      </c>
      <c r="C3671" s="2">
        <v>0.0</v>
      </c>
      <c r="D3671" s="10" t="s">
        <v>2680</v>
      </c>
      <c r="F3671" s="2">
        <v>0.0</v>
      </c>
      <c r="G3671" s="9"/>
    </row>
    <row r="3672">
      <c r="A3672" s="1" t="s">
        <v>5061</v>
      </c>
      <c r="B3672" s="7" t="str">
        <f>IFERROR(__xludf.DUMMYFUNCTION("IF(C3672=4,GOOGLETRANSLATE(A3672, ""en"",""fil""), """")"),"")</f>
        <v/>
      </c>
      <c r="C3672" s="2">
        <v>0.0</v>
      </c>
      <c r="D3672" s="10" t="s">
        <v>2680</v>
      </c>
      <c r="F3672" s="2">
        <v>1.0</v>
      </c>
      <c r="G3672" s="9"/>
    </row>
    <row r="3673">
      <c r="A3673" s="1" t="s">
        <v>5062</v>
      </c>
      <c r="B3673" s="7" t="str">
        <f>IFERROR(__xludf.DUMMYFUNCTION("IF(C3673=4,GOOGLETRANSLATE(A3673, ""en"",""fil""), """")"),"")</f>
        <v/>
      </c>
      <c r="C3673" s="2">
        <v>0.0</v>
      </c>
      <c r="D3673" s="10" t="s">
        <v>2680</v>
      </c>
      <c r="F3673" s="2">
        <v>1.0</v>
      </c>
      <c r="G3673" s="9"/>
    </row>
    <row r="3674">
      <c r="A3674" s="1" t="s">
        <v>5063</v>
      </c>
      <c r="B3674" s="7" t="str">
        <f>IFERROR(__xludf.DUMMYFUNCTION("IF(C3674=4,GOOGLETRANSLATE(A3674, ""en"",""fil""), """")"),"")</f>
        <v/>
      </c>
      <c r="C3674" s="2">
        <v>0.0</v>
      </c>
      <c r="D3674" s="10" t="s">
        <v>2680</v>
      </c>
      <c r="F3674" s="2">
        <v>1.0</v>
      </c>
      <c r="G3674" s="9"/>
    </row>
    <row r="3675">
      <c r="A3675" s="1" t="s">
        <v>5064</v>
      </c>
      <c r="B3675" s="7" t="str">
        <f>IFERROR(__xludf.DUMMYFUNCTION("IF(C3675=4,GOOGLETRANSLATE(A3675, ""en"",""fil""), """")"),"")</f>
        <v/>
      </c>
      <c r="C3675" s="2">
        <v>0.0</v>
      </c>
      <c r="D3675" s="10" t="s">
        <v>2680</v>
      </c>
      <c r="G3675" s="9"/>
    </row>
    <row r="3676">
      <c r="A3676" s="1" t="s">
        <v>5065</v>
      </c>
      <c r="B3676" s="7" t="str">
        <f>IFERROR(__xludf.DUMMYFUNCTION("IF(C3676=4,GOOGLETRANSLATE(A3676, ""en"",""fil""), """")"),"")</f>
        <v/>
      </c>
      <c r="C3676" s="2">
        <v>0.0</v>
      </c>
      <c r="D3676" s="10" t="s">
        <v>2680</v>
      </c>
      <c r="F3676" s="2">
        <v>0.0</v>
      </c>
      <c r="G3676" s="9"/>
    </row>
    <row r="3677">
      <c r="A3677" s="1" t="s">
        <v>5066</v>
      </c>
      <c r="B3677" s="7" t="str">
        <f>IFERROR(__xludf.DUMMYFUNCTION("IF(C3677=4,GOOGLETRANSLATE(A3677, ""en"",""fil""), """")"),"")</f>
        <v/>
      </c>
      <c r="C3677" s="2">
        <v>0.0</v>
      </c>
      <c r="D3677" s="10" t="s">
        <v>2680</v>
      </c>
      <c r="F3677" s="2">
        <v>0.0</v>
      </c>
      <c r="G3677" s="9"/>
    </row>
    <row r="3678">
      <c r="A3678" s="1" t="s">
        <v>5067</v>
      </c>
      <c r="B3678" s="7" t="str">
        <f>IFERROR(__xludf.DUMMYFUNCTION("IF(C3678=4,GOOGLETRANSLATE(A3678, ""en"",""fil""), """")"),"")</f>
        <v/>
      </c>
      <c r="C3678" s="2">
        <v>0.0</v>
      </c>
      <c r="D3678" s="10" t="s">
        <v>2680</v>
      </c>
      <c r="G3678" s="9"/>
    </row>
    <row r="3679">
      <c r="A3679" s="22" t="s">
        <v>5068</v>
      </c>
      <c r="B3679" s="7" t="str">
        <f>IFERROR(__xludf.DUMMYFUNCTION("IF(C3679=4,GOOGLETRANSLATE(A3679, ""en"",""fil""), """")"),"")</f>
        <v/>
      </c>
      <c r="C3679" s="2">
        <v>0.0</v>
      </c>
      <c r="D3679" s="10" t="s">
        <v>2680</v>
      </c>
      <c r="F3679" s="2">
        <v>0.0</v>
      </c>
      <c r="G3679" s="9"/>
    </row>
    <row r="3680">
      <c r="A3680" s="1" t="s">
        <v>5069</v>
      </c>
      <c r="B3680" s="7" t="str">
        <f>IFERROR(__xludf.DUMMYFUNCTION("IF(C3680=4,GOOGLETRANSLATE(A3680, ""en"",""fil""), """")"),"")</f>
        <v/>
      </c>
      <c r="C3680" s="2">
        <v>0.0</v>
      </c>
      <c r="D3680" s="10" t="s">
        <v>2680</v>
      </c>
      <c r="F3680" s="2">
        <v>0.0</v>
      </c>
      <c r="G3680" s="9"/>
    </row>
    <row r="3681">
      <c r="A3681" s="1" t="s">
        <v>5070</v>
      </c>
      <c r="B3681" s="7" t="str">
        <f>IFERROR(__xludf.DUMMYFUNCTION("IF(C3681=4,GOOGLETRANSLATE(A3681, ""en"",""fil""), """")"),"")</f>
        <v/>
      </c>
      <c r="C3681" s="2">
        <v>0.0</v>
      </c>
      <c r="D3681" s="10" t="s">
        <v>2680</v>
      </c>
      <c r="F3681" s="2">
        <v>0.0</v>
      </c>
      <c r="G3681" s="9"/>
    </row>
    <row r="3682">
      <c r="A3682" s="1" t="s">
        <v>5071</v>
      </c>
      <c r="B3682" s="7" t="str">
        <f>IFERROR(__xludf.DUMMYFUNCTION("IF(C3682=4,GOOGLETRANSLATE(A3682, ""en"",""fil""), """")"),"")</f>
        <v/>
      </c>
      <c r="C3682" s="2">
        <v>0.0</v>
      </c>
      <c r="D3682" s="10" t="s">
        <v>2680</v>
      </c>
      <c r="G3682" s="9"/>
    </row>
    <row r="3683">
      <c r="A3683" s="22" t="s">
        <v>5072</v>
      </c>
      <c r="B3683" s="7" t="str">
        <f>IFERROR(__xludf.DUMMYFUNCTION("IF(C3683=4,GOOGLETRANSLATE(A3683, ""en"",""fil""), """")"),"")</f>
        <v/>
      </c>
      <c r="C3683" s="2">
        <v>0.0</v>
      </c>
      <c r="D3683" s="10" t="s">
        <v>2680</v>
      </c>
      <c r="G3683" s="9"/>
    </row>
    <row r="3684">
      <c r="A3684" s="1" t="s">
        <v>5073</v>
      </c>
      <c r="B3684" s="7" t="str">
        <f>IFERROR(__xludf.DUMMYFUNCTION("IF(C3684=4,GOOGLETRANSLATE(A3684, ""en"",""fil""), """")"),"")</f>
        <v/>
      </c>
      <c r="C3684" s="2">
        <v>0.0</v>
      </c>
      <c r="D3684" s="10" t="s">
        <v>2680</v>
      </c>
      <c r="G3684" s="9"/>
    </row>
    <row r="3685">
      <c r="A3685" s="1" t="s">
        <v>5074</v>
      </c>
      <c r="B3685" s="7" t="str">
        <f>IFERROR(__xludf.DUMMYFUNCTION("IF(C3685=4,GOOGLETRANSLATE(A3685, ""en"",""fil""), """")"),"")</f>
        <v/>
      </c>
      <c r="C3685" s="2">
        <v>0.0</v>
      </c>
      <c r="D3685" s="10" t="s">
        <v>2680</v>
      </c>
      <c r="G3685" s="9"/>
    </row>
    <row r="3686">
      <c r="A3686" s="1" t="s">
        <v>5075</v>
      </c>
      <c r="B3686" s="7" t="str">
        <f>IFERROR(__xludf.DUMMYFUNCTION("IF(C3686=4,GOOGLETRANSLATE(A3686, ""en"",""fil""), """")"),"")</f>
        <v/>
      </c>
      <c r="C3686" s="2">
        <v>0.0</v>
      </c>
      <c r="D3686" s="10" t="s">
        <v>2680</v>
      </c>
      <c r="F3686" s="2">
        <v>1.0</v>
      </c>
      <c r="G3686" s="9"/>
    </row>
    <row r="3687">
      <c r="A3687" s="1" t="s">
        <v>5076</v>
      </c>
      <c r="B3687" s="7" t="str">
        <f>IFERROR(__xludf.DUMMYFUNCTION("IF(C3687=4,GOOGLETRANSLATE(A3687, ""en"",""fil""), """")"),"")</f>
        <v/>
      </c>
      <c r="C3687" s="2">
        <v>0.0</v>
      </c>
      <c r="D3687" s="10" t="s">
        <v>2680</v>
      </c>
      <c r="G3687" s="9"/>
    </row>
    <row r="3688">
      <c r="A3688" s="1" t="s">
        <v>5077</v>
      </c>
      <c r="B3688" s="7" t="str">
        <f>IFERROR(__xludf.DUMMYFUNCTION("IF(C3688=4,GOOGLETRANSLATE(A3688, ""en"",""fil""), """")"),"")</f>
        <v/>
      </c>
      <c r="C3688" s="2">
        <v>0.0</v>
      </c>
      <c r="D3688" s="10" t="s">
        <v>2680</v>
      </c>
      <c r="F3688" s="2">
        <v>1.0</v>
      </c>
      <c r="G3688" s="9"/>
    </row>
    <row r="3689">
      <c r="A3689" s="1" t="s">
        <v>5078</v>
      </c>
      <c r="B3689" s="7" t="str">
        <f>IFERROR(__xludf.DUMMYFUNCTION("IF(C3689=4,GOOGLETRANSLATE(A3689, ""en"",""fil""), """")"),"")</f>
        <v/>
      </c>
      <c r="C3689" s="2">
        <v>0.0</v>
      </c>
      <c r="D3689" s="10" t="s">
        <v>2680</v>
      </c>
      <c r="F3689" s="2">
        <v>0.0</v>
      </c>
      <c r="G3689" s="9"/>
    </row>
    <row r="3690">
      <c r="A3690" s="1" t="s">
        <v>5079</v>
      </c>
      <c r="B3690" s="7" t="str">
        <f>IFERROR(__xludf.DUMMYFUNCTION("IF(C3690=4,GOOGLETRANSLATE(A3690, ""en"",""fil""), """")"),"")</f>
        <v/>
      </c>
      <c r="C3690" s="2">
        <v>0.0</v>
      </c>
      <c r="D3690" s="10" t="s">
        <v>2680</v>
      </c>
      <c r="F3690" s="2">
        <v>1.0</v>
      </c>
      <c r="G3690" s="9"/>
    </row>
    <row r="3691">
      <c r="A3691" s="1" t="s">
        <v>5080</v>
      </c>
      <c r="B3691" s="7" t="str">
        <f>IFERROR(__xludf.DUMMYFUNCTION("IF(C3691=4,GOOGLETRANSLATE(A3691, ""en"",""fil""), """")"),"")</f>
        <v/>
      </c>
      <c r="C3691" s="2">
        <v>0.0</v>
      </c>
      <c r="D3691" s="10" t="s">
        <v>2680</v>
      </c>
      <c r="F3691" s="2">
        <v>1.0</v>
      </c>
      <c r="G3691" s="9"/>
    </row>
    <row r="3692">
      <c r="A3692" s="1" t="s">
        <v>5081</v>
      </c>
      <c r="B3692" s="7" t="str">
        <f>IFERROR(__xludf.DUMMYFUNCTION("IF(C3692=4,GOOGLETRANSLATE(A3692, ""en"",""fil""), """")"),"")</f>
        <v/>
      </c>
      <c r="C3692" s="2">
        <v>0.0</v>
      </c>
      <c r="D3692" s="10" t="s">
        <v>2680</v>
      </c>
      <c r="F3692" s="2">
        <v>0.0</v>
      </c>
      <c r="G3692" s="9"/>
    </row>
    <row r="3693">
      <c r="A3693" s="1" t="s">
        <v>5082</v>
      </c>
      <c r="B3693" s="7" t="str">
        <f>IFERROR(__xludf.DUMMYFUNCTION("IF(C3693=4,GOOGLETRANSLATE(A3693, ""en"",""fil""), """")"),"")</f>
        <v/>
      </c>
      <c r="C3693" s="2">
        <v>0.0</v>
      </c>
      <c r="D3693" s="10" t="s">
        <v>2680</v>
      </c>
      <c r="F3693" s="2">
        <v>1.0</v>
      </c>
      <c r="G3693" s="9"/>
    </row>
    <row r="3694">
      <c r="A3694" s="1" t="s">
        <v>5083</v>
      </c>
      <c r="B3694" s="7" t="str">
        <f>IFERROR(__xludf.DUMMYFUNCTION("IF(C3694=4,GOOGLETRANSLATE(A3694, ""en"",""fil""), """")"),"")</f>
        <v/>
      </c>
      <c r="C3694" s="2">
        <v>0.0</v>
      </c>
      <c r="D3694" s="10" t="s">
        <v>2680</v>
      </c>
      <c r="F3694" s="2">
        <v>0.0</v>
      </c>
      <c r="G3694" s="9"/>
    </row>
    <row r="3695">
      <c r="A3695" s="1" t="s">
        <v>5084</v>
      </c>
      <c r="B3695" s="7" t="str">
        <f>IFERROR(__xludf.DUMMYFUNCTION("IF(C3695=4,GOOGLETRANSLATE(A3695, ""en"",""fil""), """")"),"")</f>
        <v/>
      </c>
      <c r="C3695" s="2">
        <v>0.0</v>
      </c>
      <c r="D3695" s="10" t="s">
        <v>2680</v>
      </c>
      <c r="F3695" s="2">
        <v>0.0</v>
      </c>
      <c r="G3695" s="9"/>
    </row>
    <row r="3696">
      <c r="A3696" s="1" t="s">
        <v>5085</v>
      </c>
      <c r="B3696" s="7" t="str">
        <f>IFERROR(__xludf.DUMMYFUNCTION("IF(C3696=4,GOOGLETRANSLATE(A3696, ""en"",""fil""), """")"),"")</f>
        <v/>
      </c>
      <c r="C3696" s="2">
        <v>0.0</v>
      </c>
      <c r="D3696" s="10" t="s">
        <v>2680</v>
      </c>
      <c r="F3696" s="2">
        <v>1.0</v>
      </c>
      <c r="G3696" s="9"/>
    </row>
    <row r="3697">
      <c r="A3697" s="1" t="s">
        <v>5086</v>
      </c>
      <c r="B3697" s="7" t="str">
        <f>IFERROR(__xludf.DUMMYFUNCTION("IF(C3697=4,GOOGLETRANSLATE(A3697, ""en"",""fil""), """")"),"")</f>
        <v/>
      </c>
      <c r="C3697" s="2">
        <v>0.0</v>
      </c>
      <c r="D3697" s="10" t="s">
        <v>2680</v>
      </c>
      <c r="F3697" s="2">
        <v>0.0</v>
      </c>
      <c r="G3697" s="9"/>
    </row>
    <row r="3698">
      <c r="A3698" s="1" t="s">
        <v>5087</v>
      </c>
      <c r="B3698" s="7" t="str">
        <f>IFERROR(__xludf.DUMMYFUNCTION("IF(C3698=4,GOOGLETRANSLATE(A3698, ""en"",""fil""), """")"),"")</f>
        <v/>
      </c>
      <c r="C3698" s="2">
        <v>0.0</v>
      </c>
      <c r="D3698" s="10" t="s">
        <v>2680</v>
      </c>
      <c r="F3698" s="2">
        <v>0.0</v>
      </c>
      <c r="G3698" s="9"/>
    </row>
    <row r="3699">
      <c r="A3699" s="1" t="s">
        <v>5088</v>
      </c>
      <c r="B3699" s="7" t="str">
        <f>IFERROR(__xludf.DUMMYFUNCTION("IF(C3699=4,GOOGLETRANSLATE(A3699, ""en"",""fil""), """")"),"")</f>
        <v/>
      </c>
      <c r="C3699" s="2">
        <v>0.0</v>
      </c>
      <c r="D3699" s="10" t="s">
        <v>2680</v>
      </c>
      <c r="F3699" s="2">
        <v>0.0</v>
      </c>
      <c r="G3699" s="9"/>
    </row>
    <row r="3700">
      <c r="A3700" s="1" t="s">
        <v>5089</v>
      </c>
      <c r="B3700" s="7" t="str">
        <f>IFERROR(__xludf.DUMMYFUNCTION("IF(C3700=4,GOOGLETRANSLATE(A3700, ""en"",""fil""), """")"),"")</f>
        <v/>
      </c>
      <c r="C3700" s="2">
        <v>0.0</v>
      </c>
      <c r="D3700" s="10" t="s">
        <v>2680</v>
      </c>
      <c r="F3700" s="2">
        <v>1.0</v>
      </c>
      <c r="G3700" s="9"/>
    </row>
    <row r="3701">
      <c r="A3701" s="1" t="s">
        <v>5090</v>
      </c>
      <c r="B3701" s="7" t="str">
        <f>IFERROR(__xludf.DUMMYFUNCTION("IF(C3701=4,GOOGLETRANSLATE(A3701, ""en"",""fil""), """")"),"")</f>
        <v/>
      </c>
      <c r="C3701" s="2">
        <v>0.0</v>
      </c>
      <c r="D3701" s="10" t="s">
        <v>2680</v>
      </c>
      <c r="F3701" s="2">
        <v>1.0</v>
      </c>
      <c r="G3701" s="9"/>
    </row>
    <row r="3702">
      <c r="A3702" s="1" t="s">
        <v>5091</v>
      </c>
      <c r="B3702" s="7" t="str">
        <f>IFERROR(__xludf.DUMMYFUNCTION("IF(C3702=4,GOOGLETRANSLATE(A3702, ""en"",""fil""), """")"),"")</f>
        <v/>
      </c>
      <c r="C3702" s="2">
        <v>0.0</v>
      </c>
      <c r="D3702" s="10" t="s">
        <v>2680</v>
      </c>
      <c r="F3702" s="2">
        <v>1.0</v>
      </c>
      <c r="G3702" s="9"/>
    </row>
    <row r="3703">
      <c r="A3703" s="1" t="s">
        <v>5092</v>
      </c>
      <c r="B3703" s="7" t="str">
        <f>IFERROR(__xludf.DUMMYFUNCTION("IF(C3703=4,GOOGLETRANSLATE(A3703, ""en"",""fil""), """")"),"")</f>
        <v/>
      </c>
      <c r="C3703" s="2">
        <v>0.0</v>
      </c>
      <c r="D3703" s="10" t="s">
        <v>2680</v>
      </c>
      <c r="F3703" s="2">
        <v>0.0</v>
      </c>
      <c r="G3703" s="9"/>
    </row>
    <row r="3704">
      <c r="A3704" s="1" t="s">
        <v>5093</v>
      </c>
      <c r="B3704" s="7" t="str">
        <f>IFERROR(__xludf.DUMMYFUNCTION("IF(C3704=4,GOOGLETRANSLATE(A3704, ""en"",""fil""), """")"),"")</f>
        <v/>
      </c>
      <c r="C3704" s="2">
        <v>0.0</v>
      </c>
      <c r="D3704" s="10" t="s">
        <v>2680</v>
      </c>
      <c r="G3704" s="9"/>
    </row>
    <row r="3705">
      <c r="A3705" s="1" t="s">
        <v>5094</v>
      </c>
      <c r="B3705" s="7" t="str">
        <f>IFERROR(__xludf.DUMMYFUNCTION("IF(C3705=4,GOOGLETRANSLATE(A3705, ""en"",""fil""), """")"),"")</f>
        <v/>
      </c>
      <c r="C3705" s="2">
        <v>0.0</v>
      </c>
      <c r="D3705" s="10" t="s">
        <v>2680</v>
      </c>
      <c r="F3705" s="2">
        <v>1.0</v>
      </c>
      <c r="G3705" s="9"/>
    </row>
    <row r="3706">
      <c r="A3706" s="1" t="s">
        <v>5095</v>
      </c>
      <c r="B3706" s="7" t="str">
        <f>IFERROR(__xludf.DUMMYFUNCTION("IF(C3706=4,GOOGLETRANSLATE(A3706, ""en"",""fil""), """")"),"")</f>
        <v/>
      </c>
      <c r="C3706" s="2">
        <v>0.0</v>
      </c>
      <c r="D3706" s="10" t="s">
        <v>2680</v>
      </c>
      <c r="F3706" s="2">
        <v>0.0</v>
      </c>
      <c r="G3706" s="9"/>
    </row>
    <row r="3707">
      <c r="A3707" s="1" t="s">
        <v>5096</v>
      </c>
      <c r="B3707" s="7" t="str">
        <f>IFERROR(__xludf.DUMMYFUNCTION("IF(C3707=4,GOOGLETRANSLATE(A3707, ""en"",""fil""), """")"),"")</f>
        <v/>
      </c>
      <c r="C3707" s="2">
        <v>0.0</v>
      </c>
      <c r="D3707" s="10" t="s">
        <v>2680</v>
      </c>
      <c r="F3707" s="2">
        <v>1.0</v>
      </c>
      <c r="G3707" s="9"/>
    </row>
    <row r="3708">
      <c r="A3708" s="1" t="s">
        <v>5097</v>
      </c>
      <c r="B3708" s="7" t="str">
        <f>IFERROR(__xludf.DUMMYFUNCTION("IF(C3708=4,GOOGLETRANSLATE(A3708, ""en"",""fil""), """")"),"")</f>
        <v/>
      </c>
      <c r="C3708" s="2">
        <v>0.0</v>
      </c>
      <c r="D3708" s="10" t="s">
        <v>2680</v>
      </c>
      <c r="F3708" s="2">
        <v>0.0</v>
      </c>
      <c r="G3708" s="9"/>
    </row>
    <row r="3709">
      <c r="A3709" s="1" t="s">
        <v>5098</v>
      </c>
      <c r="B3709" s="7" t="str">
        <f>IFERROR(__xludf.DUMMYFUNCTION("IF(C3709=4,GOOGLETRANSLATE(A3709, ""en"",""fil""), """")"),"")</f>
        <v/>
      </c>
      <c r="C3709" s="2">
        <v>0.0</v>
      </c>
      <c r="D3709" s="1"/>
      <c r="F3709" s="2">
        <v>1.0</v>
      </c>
      <c r="G3709" s="9"/>
    </row>
    <row r="3710">
      <c r="A3710" s="1" t="s">
        <v>5099</v>
      </c>
      <c r="B3710" s="7" t="str">
        <f>IFERROR(__xludf.DUMMYFUNCTION("IF(C3710=4,GOOGLETRANSLATE(A3710, ""en"",""fil""), """")"),"")</f>
        <v/>
      </c>
      <c r="C3710" s="2">
        <v>0.0</v>
      </c>
      <c r="D3710" s="10" t="s">
        <v>2680</v>
      </c>
      <c r="F3710" s="2">
        <v>1.0</v>
      </c>
      <c r="G3710" s="9"/>
    </row>
    <row r="3711">
      <c r="A3711" s="1" t="s">
        <v>5100</v>
      </c>
      <c r="B3711" s="7" t="str">
        <f>IFERROR(__xludf.DUMMYFUNCTION("IF(C3711=4,GOOGLETRANSLATE(A3711, ""en"",""fil""), """")"),"")</f>
        <v/>
      </c>
      <c r="C3711" s="2">
        <v>0.0</v>
      </c>
      <c r="D3711" s="10" t="s">
        <v>2680</v>
      </c>
      <c r="G3711" s="9"/>
    </row>
    <row r="3712">
      <c r="A3712" s="1" t="s">
        <v>5101</v>
      </c>
      <c r="B3712" s="7" t="str">
        <f>IFERROR(__xludf.DUMMYFUNCTION("IF(C3712=4,GOOGLETRANSLATE(A3712, ""en"",""fil""), """")"),"")</f>
        <v/>
      </c>
      <c r="C3712" s="2">
        <v>0.0</v>
      </c>
      <c r="D3712" s="10" t="s">
        <v>2680</v>
      </c>
      <c r="F3712" s="2">
        <v>0.0</v>
      </c>
      <c r="G3712" s="9"/>
    </row>
    <row r="3713">
      <c r="A3713" s="1" t="s">
        <v>5102</v>
      </c>
      <c r="B3713" s="7" t="str">
        <f>IFERROR(__xludf.DUMMYFUNCTION("IF(C3713=4,GOOGLETRANSLATE(A3713, ""en"",""fil""), """")"),"")</f>
        <v/>
      </c>
      <c r="C3713" s="2">
        <v>0.0</v>
      </c>
      <c r="D3713" s="10" t="s">
        <v>2680</v>
      </c>
      <c r="F3713" s="2">
        <v>1.0</v>
      </c>
      <c r="G3713" s="9"/>
    </row>
    <row r="3714">
      <c r="A3714" s="1" t="s">
        <v>5103</v>
      </c>
      <c r="B3714" s="7" t="str">
        <f>IFERROR(__xludf.DUMMYFUNCTION("IF(C3714=4,GOOGLETRANSLATE(A3714, ""en"",""fil""), """")"),"")</f>
        <v/>
      </c>
      <c r="C3714" s="2">
        <v>0.0</v>
      </c>
      <c r="D3714" s="10" t="s">
        <v>2680</v>
      </c>
      <c r="F3714" s="2">
        <v>0.0</v>
      </c>
      <c r="G3714" s="9"/>
    </row>
    <row r="3715">
      <c r="A3715" s="1" t="s">
        <v>5104</v>
      </c>
      <c r="B3715" s="7" t="str">
        <f>IFERROR(__xludf.DUMMYFUNCTION("IF(C3715=4,GOOGLETRANSLATE(A3715, ""en"",""fil""), """")"),"")</f>
        <v/>
      </c>
      <c r="C3715" s="2">
        <v>0.0</v>
      </c>
      <c r="D3715" s="10" t="s">
        <v>2680</v>
      </c>
      <c r="F3715" s="2">
        <v>0.0</v>
      </c>
      <c r="G3715" s="9"/>
    </row>
    <row r="3716">
      <c r="A3716" s="1" t="s">
        <v>5105</v>
      </c>
      <c r="B3716" s="7" t="str">
        <f>IFERROR(__xludf.DUMMYFUNCTION("IF(C3716=4,GOOGLETRANSLATE(A3716, ""en"",""fil""), """")"),"")</f>
        <v/>
      </c>
      <c r="C3716" s="2">
        <v>0.0</v>
      </c>
      <c r="D3716" s="10" t="s">
        <v>2680</v>
      </c>
      <c r="F3716" s="2">
        <v>1.0</v>
      </c>
      <c r="G3716" s="9"/>
    </row>
    <row r="3717">
      <c r="A3717" s="1" t="s">
        <v>5106</v>
      </c>
      <c r="B3717" s="7" t="str">
        <f>IFERROR(__xludf.DUMMYFUNCTION("IF(C3717=4,GOOGLETRANSLATE(A3717, ""en"",""fil""), """")"),"")</f>
        <v/>
      </c>
      <c r="C3717" s="2">
        <v>0.0</v>
      </c>
      <c r="D3717" s="10" t="s">
        <v>2680</v>
      </c>
      <c r="F3717" s="2">
        <v>1.0</v>
      </c>
      <c r="G3717" s="9"/>
    </row>
    <row r="3718">
      <c r="A3718" s="1" t="s">
        <v>5107</v>
      </c>
      <c r="B3718" s="7" t="str">
        <f>IFERROR(__xludf.DUMMYFUNCTION("IF(C3718=4,GOOGLETRANSLATE(A3718, ""en"",""fil""), """")"),"")</f>
        <v/>
      </c>
      <c r="C3718" s="2">
        <v>0.0</v>
      </c>
      <c r="D3718" s="10" t="s">
        <v>2680</v>
      </c>
      <c r="F3718" s="2">
        <v>0.0</v>
      </c>
      <c r="G3718" s="9"/>
    </row>
    <row r="3719">
      <c r="A3719" s="1" t="s">
        <v>5108</v>
      </c>
      <c r="B3719" s="7" t="str">
        <f>IFERROR(__xludf.DUMMYFUNCTION("IF(C3719=4,GOOGLETRANSLATE(A3719, ""en"",""fil""), """")"),"")</f>
        <v/>
      </c>
      <c r="C3719" s="2">
        <v>0.0</v>
      </c>
      <c r="D3719" s="10" t="s">
        <v>2680</v>
      </c>
      <c r="F3719" s="2">
        <v>0.0</v>
      </c>
      <c r="G3719" s="9"/>
    </row>
    <row r="3720">
      <c r="A3720" s="1" t="s">
        <v>5109</v>
      </c>
      <c r="B3720" s="7" t="str">
        <f>IFERROR(__xludf.DUMMYFUNCTION("IF(C3720=4,GOOGLETRANSLATE(A3720, ""en"",""fil""), """")"),"")</f>
        <v/>
      </c>
      <c r="C3720" s="2">
        <v>0.0</v>
      </c>
      <c r="D3720" s="10" t="s">
        <v>2680</v>
      </c>
      <c r="G3720" s="9"/>
    </row>
    <row r="3721">
      <c r="A3721" s="1" t="s">
        <v>5110</v>
      </c>
      <c r="B3721" s="7" t="str">
        <f>IFERROR(__xludf.DUMMYFUNCTION("IF(C3721=4,GOOGLETRANSLATE(A3721, ""en"",""fil""), """")"),"")</f>
        <v/>
      </c>
      <c r="C3721" s="2">
        <v>0.0</v>
      </c>
      <c r="D3721" s="10" t="s">
        <v>2680</v>
      </c>
      <c r="G3721" s="9"/>
    </row>
    <row r="3722">
      <c r="A3722" s="1" t="s">
        <v>5111</v>
      </c>
      <c r="B3722" s="7" t="str">
        <f>IFERROR(__xludf.DUMMYFUNCTION("IF(C3722=4,GOOGLETRANSLATE(A3722, ""en"",""fil""), """")"),"")</f>
        <v/>
      </c>
      <c r="C3722" s="2">
        <v>0.0</v>
      </c>
      <c r="D3722" s="10" t="s">
        <v>2680</v>
      </c>
      <c r="F3722" s="2">
        <v>0.0</v>
      </c>
      <c r="G3722" s="9"/>
    </row>
    <row r="3723">
      <c r="A3723" s="1" t="s">
        <v>5112</v>
      </c>
      <c r="B3723" s="7" t="str">
        <f>IFERROR(__xludf.DUMMYFUNCTION("IF(C3723=4,GOOGLETRANSLATE(A3723, ""en"",""fil""), """")"),"")</f>
        <v/>
      </c>
      <c r="C3723" s="2">
        <v>0.0</v>
      </c>
      <c r="D3723" s="10" t="s">
        <v>2680</v>
      </c>
      <c r="F3723" s="2">
        <v>1.0</v>
      </c>
      <c r="G3723" s="9"/>
    </row>
    <row r="3724">
      <c r="A3724" s="1" t="s">
        <v>5113</v>
      </c>
      <c r="B3724" s="7" t="str">
        <f>IFERROR(__xludf.DUMMYFUNCTION("IF(C3724=4,GOOGLETRANSLATE(A3724, ""en"",""fil""), """")"),"")</f>
        <v/>
      </c>
      <c r="C3724" s="2">
        <v>0.0</v>
      </c>
      <c r="D3724" s="10" t="s">
        <v>2680</v>
      </c>
      <c r="F3724" s="2">
        <v>0.0</v>
      </c>
      <c r="G3724" s="9"/>
    </row>
    <row r="3725">
      <c r="A3725" s="1" t="s">
        <v>5114</v>
      </c>
      <c r="B3725" s="7" t="str">
        <f>IFERROR(__xludf.DUMMYFUNCTION("IF(C3725=4,GOOGLETRANSLATE(A3725, ""en"",""fil""), """")"),"")</f>
        <v/>
      </c>
      <c r="C3725" s="2">
        <v>0.0</v>
      </c>
      <c r="D3725" s="10" t="s">
        <v>2680</v>
      </c>
      <c r="F3725" s="2">
        <v>1.0</v>
      </c>
      <c r="G3725" s="9"/>
    </row>
    <row r="3726">
      <c r="A3726" s="1" t="s">
        <v>5115</v>
      </c>
      <c r="B3726" s="7" t="str">
        <f>IFERROR(__xludf.DUMMYFUNCTION("IF(C3726=4,GOOGLETRANSLATE(A3726, ""en"",""fil""), """")"),"")</f>
        <v/>
      </c>
      <c r="C3726" s="2">
        <v>0.0</v>
      </c>
      <c r="D3726" s="10" t="s">
        <v>2680</v>
      </c>
      <c r="F3726" s="2">
        <v>0.0</v>
      </c>
      <c r="G3726" s="9"/>
    </row>
    <row r="3727">
      <c r="A3727" s="1" t="s">
        <v>5116</v>
      </c>
      <c r="B3727" s="7" t="str">
        <f>IFERROR(__xludf.DUMMYFUNCTION("IF(C3727=4,GOOGLETRANSLATE(A3727, ""en"",""fil""), """")"),"")</f>
        <v/>
      </c>
      <c r="C3727" s="2">
        <v>0.0</v>
      </c>
      <c r="D3727" s="10" t="s">
        <v>2680</v>
      </c>
      <c r="F3727" s="2">
        <v>0.0</v>
      </c>
      <c r="G3727" s="9"/>
    </row>
    <row r="3728">
      <c r="A3728" s="1" t="s">
        <v>5117</v>
      </c>
      <c r="B3728" s="7" t="str">
        <f>IFERROR(__xludf.DUMMYFUNCTION("IF(C3728=4,GOOGLETRANSLATE(A3728, ""en"",""fil""), """")"),"")</f>
        <v/>
      </c>
      <c r="C3728" s="2">
        <v>0.0</v>
      </c>
      <c r="D3728" s="10" t="s">
        <v>2680</v>
      </c>
      <c r="F3728" s="2">
        <v>0.0</v>
      </c>
      <c r="G3728" s="9"/>
    </row>
    <row r="3729">
      <c r="A3729" s="1" t="s">
        <v>5118</v>
      </c>
      <c r="B3729" s="7" t="str">
        <f>IFERROR(__xludf.DUMMYFUNCTION("IF(C3729=4,GOOGLETRANSLATE(A3729, ""en"",""fil""), """")"),"")</f>
        <v/>
      </c>
      <c r="C3729" s="2">
        <v>0.0</v>
      </c>
      <c r="D3729" s="10" t="s">
        <v>2680</v>
      </c>
      <c r="F3729" s="2">
        <v>0.0</v>
      </c>
      <c r="G3729" s="9"/>
    </row>
    <row r="3730">
      <c r="A3730" s="1" t="s">
        <v>5119</v>
      </c>
      <c r="B3730" s="7" t="str">
        <f>IFERROR(__xludf.DUMMYFUNCTION("IF(C3730=4,GOOGLETRANSLATE(A3730, ""en"",""fil""), """")"),"")</f>
        <v/>
      </c>
      <c r="C3730" s="2">
        <v>0.0</v>
      </c>
      <c r="D3730" s="10" t="s">
        <v>2680</v>
      </c>
      <c r="F3730" s="2">
        <v>0.0</v>
      </c>
      <c r="G3730" s="9"/>
    </row>
    <row r="3731">
      <c r="A3731" s="1" t="s">
        <v>5120</v>
      </c>
      <c r="B3731" s="7" t="str">
        <f>IFERROR(__xludf.DUMMYFUNCTION("IF(C3731=4,GOOGLETRANSLATE(A3731, ""en"",""fil""), """")"),"")</f>
        <v/>
      </c>
      <c r="C3731" s="2">
        <v>0.0</v>
      </c>
      <c r="D3731" s="10" t="s">
        <v>2680</v>
      </c>
      <c r="F3731" s="2">
        <v>1.0</v>
      </c>
      <c r="G3731" s="9"/>
    </row>
    <row r="3732">
      <c r="A3732" s="1" t="s">
        <v>5121</v>
      </c>
      <c r="B3732" s="7" t="str">
        <f>IFERROR(__xludf.DUMMYFUNCTION("IF(C3732=4,GOOGLETRANSLATE(A3732, ""en"",""fil""), """")"),"")</f>
        <v/>
      </c>
      <c r="C3732" s="2">
        <v>0.0</v>
      </c>
      <c r="D3732" s="10" t="s">
        <v>2680</v>
      </c>
      <c r="F3732" s="2">
        <v>1.0</v>
      </c>
      <c r="G3732" s="9"/>
    </row>
    <row r="3733">
      <c r="A3733" s="1" t="s">
        <v>5122</v>
      </c>
      <c r="B3733" s="7" t="str">
        <f>IFERROR(__xludf.DUMMYFUNCTION("IF(C3733=4,GOOGLETRANSLATE(A3733, ""en"",""fil""), """")"),"")</f>
        <v/>
      </c>
      <c r="C3733" s="2">
        <v>0.0</v>
      </c>
      <c r="D3733" s="10" t="s">
        <v>2680</v>
      </c>
      <c r="F3733" s="2">
        <v>0.0</v>
      </c>
      <c r="G3733" s="9"/>
    </row>
    <row r="3734">
      <c r="A3734" s="1" t="s">
        <v>5123</v>
      </c>
      <c r="B3734" s="7" t="str">
        <f>IFERROR(__xludf.DUMMYFUNCTION("IF(C3734=4,GOOGLETRANSLATE(A3734, ""en"",""fil""), """")"),"")</f>
        <v/>
      </c>
      <c r="C3734" s="2">
        <v>0.0</v>
      </c>
      <c r="D3734" s="10" t="s">
        <v>2680</v>
      </c>
      <c r="F3734" s="2">
        <v>1.0</v>
      </c>
      <c r="G3734" s="9"/>
    </row>
    <row r="3735">
      <c r="A3735" s="1" t="s">
        <v>5124</v>
      </c>
      <c r="B3735" s="7" t="str">
        <f>IFERROR(__xludf.DUMMYFUNCTION("IF(C3735=4,GOOGLETRANSLATE(A3735, ""en"",""fil""), """")"),"")</f>
        <v/>
      </c>
      <c r="C3735" s="2">
        <v>0.0</v>
      </c>
      <c r="D3735" s="10" t="s">
        <v>2680</v>
      </c>
      <c r="F3735" s="2">
        <v>1.0</v>
      </c>
      <c r="G3735" s="9"/>
    </row>
    <row r="3736">
      <c r="A3736" s="1" t="s">
        <v>5125</v>
      </c>
      <c r="B3736" s="7" t="str">
        <f>IFERROR(__xludf.DUMMYFUNCTION("IF(C3736=4,GOOGLETRANSLATE(A3736, ""en"",""fil""), """")"),"")</f>
        <v/>
      </c>
      <c r="C3736" s="2">
        <v>0.0</v>
      </c>
      <c r="D3736" s="10" t="s">
        <v>2680</v>
      </c>
      <c r="F3736" s="2">
        <v>1.0</v>
      </c>
      <c r="G3736" s="9"/>
    </row>
    <row r="3737">
      <c r="A3737" s="1" t="s">
        <v>5126</v>
      </c>
      <c r="B3737" s="7" t="str">
        <f>IFERROR(__xludf.DUMMYFUNCTION("IF(C3737=4,GOOGLETRANSLATE(A3737, ""en"",""fil""), """")"),"")</f>
        <v/>
      </c>
      <c r="C3737" s="2">
        <v>0.0</v>
      </c>
      <c r="D3737" s="10" t="s">
        <v>2680</v>
      </c>
      <c r="F3737" s="2">
        <v>0.0</v>
      </c>
      <c r="G3737" s="9"/>
    </row>
    <row r="3738">
      <c r="A3738" s="1" t="s">
        <v>5127</v>
      </c>
      <c r="B3738" s="7" t="str">
        <f>IFERROR(__xludf.DUMMYFUNCTION("IF(C3738=4,GOOGLETRANSLATE(A3738, ""en"",""fil""), """")"),"")</f>
        <v/>
      </c>
      <c r="C3738" s="2">
        <v>0.0</v>
      </c>
      <c r="D3738" s="10" t="s">
        <v>2680</v>
      </c>
      <c r="F3738" s="2">
        <v>1.0</v>
      </c>
      <c r="G3738" s="9"/>
    </row>
    <row r="3739">
      <c r="A3739" s="1" t="s">
        <v>5128</v>
      </c>
      <c r="B3739" s="7" t="str">
        <f>IFERROR(__xludf.DUMMYFUNCTION("IF(C3739=4,GOOGLETRANSLATE(A3739, ""en"",""fil""), """")"),"")</f>
        <v/>
      </c>
      <c r="C3739" s="2">
        <v>0.0</v>
      </c>
      <c r="D3739" s="10" t="s">
        <v>2680</v>
      </c>
      <c r="F3739" s="2">
        <v>0.0</v>
      </c>
      <c r="G3739" s="9"/>
    </row>
    <row r="3740">
      <c r="A3740" s="1" t="s">
        <v>5129</v>
      </c>
      <c r="B3740" s="7" t="str">
        <f>IFERROR(__xludf.DUMMYFUNCTION("IF(C3740=4,GOOGLETRANSLATE(A3740, ""en"",""fil""), """")"),"")</f>
        <v/>
      </c>
      <c r="C3740" s="2">
        <v>0.0</v>
      </c>
      <c r="D3740" s="10" t="s">
        <v>2680</v>
      </c>
      <c r="F3740" s="2">
        <v>1.0</v>
      </c>
      <c r="G3740" s="9"/>
    </row>
    <row r="3741">
      <c r="A3741" s="1" t="s">
        <v>5130</v>
      </c>
      <c r="B3741" s="7" t="str">
        <f>IFERROR(__xludf.DUMMYFUNCTION("IF(C3741=4,GOOGLETRANSLATE(A3741, ""en"",""fil""), """")"),"")</f>
        <v/>
      </c>
      <c r="C3741" s="2">
        <v>0.0</v>
      </c>
      <c r="D3741" s="10" t="s">
        <v>2680</v>
      </c>
      <c r="F3741" s="2">
        <v>1.0</v>
      </c>
      <c r="G3741" s="9"/>
    </row>
    <row r="3742">
      <c r="A3742" s="1" t="s">
        <v>5131</v>
      </c>
      <c r="B3742" s="7" t="str">
        <f>IFERROR(__xludf.DUMMYFUNCTION("IF(C3742=4,GOOGLETRANSLATE(A3742, ""en"",""fil""), """")"),"")</f>
        <v/>
      </c>
      <c r="C3742" s="2">
        <v>0.0</v>
      </c>
      <c r="D3742" s="10" t="s">
        <v>2680</v>
      </c>
      <c r="F3742" s="2">
        <v>0.0</v>
      </c>
      <c r="G3742" s="9"/>
    </row>
    <row r="3743">
      <c r="A3743" s="1" t="s">
        <v>5132</v>
      </c>
      <c r="B3743" s="7" t="str">
        <f>IFERROR(__xludf.DUMMYFUNCTION("IF(C3743=4,GOOGLETRANSLATE(A3743, ""en"",""fil""), """")"),"")</f>
        <v/>
      </c>
      <c r="C3743" s="2">
        <v>0.0</v>
      </c>
      <c r="D3743" s="10" t="s">
        <v>2680</v>
      </c>
      <c r="F3743" s="2">
        <v>0.0</v>
      </c>
      <c r="G3743" s="9"/>
    </row>
    <row r="3744">
      <c r="A3744" s="1" t="s">
        <v>5133</v>
      </c>
      <c r="B3744" s="7" t="str">
        <f>IFERROR(__xludf.DUMMYFUNCTION("IF(C3744=4,GOOGLETRANSLATE(A3744, ""en"",""fil""), """")"),"")</f>
        <v/>
      </c>
      <c r="C3744" s="2">
        <v>0.0</v>
      </c>
      <c r="D3744" s="10" t="s">
        <v>2680</v>
      </c>
      <c r="G3744" s="9"/>
    </row>
    <row r="3745">
      <c r="A3745" s="1" t="s">
        <v>4150</v>
      </c>
      <c r="B3745" s="7" t="str">
        <f>IFERROR(__xludf.DUMMYFUNCTION("IF(C3745=4,GOOGLETRANSLATE(A3745, ""en"",""fil""), """")"),"")</f>
        <v/>
      </c>
      <c r="C3745" s="2">
        <v>0.0</v>
      </c>
      <c r="D3745" s="10" t="s">
        <v>2680</v>
      </c>
      <c r="F3745" s="2">
        <v>0.0</v>
      </c>
      <c r="G3745" s="9"/>
    </row>
    <row r="3746">
      <c r="A3746" s="1" t="s">
        <v>5134</v>
      </c>
      <c r="B3746" s="7" t="str">
        <f>IFERROR(__xludf.DUMMYFUNCTION("IF(C3746=4,GOOGLETRANSLATE(A3746, ""en"",""fil""), """")"),"")</f>
        <v/>
      </c>
      <c r="C3746" s="2">
        <v>0.0</v>
      </c>
      <c r="D3746" s="10" t="s">
        <v>2680</v>
      </c>
      <c r="G3746" s="9"/>
    </row>
    <row r="3747">
      <c r="A3747" s="1" t="s">
        <v>5135</v>
      </c>
      <c r="B3747" s="7" t="str">
        <f>IFERROR(__xludf.DUMMYFUNCTION("IF(C3747=4,GOOGLETRANSLATE(A3747, ""en"",""fil""), """")"),"")</f>
        <v/>
      </c>
      <c r="C3747" s="2">
        <v>0.0</v>
      </c>
      <c r="D3747" s="10" t="s">
        <v>2680</v>
      </c>
      <c r="F3747" s="2">
        <v>0.0</v>
      </c>
      <c r="G3747" s="9"/>
    </row>
    <row r="3748">
      <c r="A3748" s="1" t="s">
        <v>5136</v>
      </c>
      <c r="B3748" s="7" t="str">
        <f>IFERROR(__xludf.DUMMYFUNCTION("IF(C3748=4,GOOGLETRANSLATE(A3748, ""en"",""fil""), """")"),"")</f>
        <v/>
      </c>
      <c r="C3748" s="2">
        <v>0.0</v>
      </c>
      <c r="D3748" s="10" t="s">
        <v>2680</v>
      </c>
      <c r="F3748" s="2">
        <v>1.0</v>
      </c>
      <c r="G3748" s="9"/>
    </row>
    <row r="3749">
      <c r="A3749" s="1" t="s">
        <v>5137</v>
      </c>
      <c r="B3749" s="7" t="str">
        <f>IFERROR(__xludf.DUMMYFUNCTION("IF(C3749=4,GOOGLETRANSLATE(A3749, ""en"",""fil""), """")"),"")</f>
        <v/>
      </c>
      <c r="C3749" s="2">
        <v>0.0</v>
      </c>
      <c r="D3749" s="10" t="s">
        <v>2680</v>
      </c>
      <c r="F3749" s="2">
        <v>1.0</v>
      </c>
      <c r="G3749" s="9"/>
    </row>
    <row r="3750">
      <c r="A3750" s="1" t="s">
        <v>5138</v>
      </c>
      <c r="B3750" s="7" t="str">
        <f>IFERROR(__xludf.DUMMYFUNCTION("IF(C3750=4,GOOGLETRANSLATE(A3750, ""en"",""fil""), """")"),"")</f>
        <v/>
      </c>
      <c r="C3750" s="2">
        <v>0.0</v>
      </c>
      <c r="D3750" s="10" t="s">
        <v>2680</v>
      </c>
      <c r="F3750" s="2">
        <v>1.0</v>
      </c>
      <c r="G3750" s="9"/>
    </row>
    <row r="3751">
      <c r="A3751" s="1" t="s">
        <v>5139</v>
      </c>
      <c r="B3751" s="7" t="str">
        <f>IFERROR(__xludf.DUMMYFUNCTION("IF(C3751=4,GOOGLETRANSLATE(A3751, ""en"",""fil""), """")"),"")</f>
        <v/>
      </c>
      <c r="C3751" s="2">
        <v>0.0</v>
      </c>
      <c r="D3751" s="10" t="s">
        <v>2680</v>
      </c>
      <c r="F3751" s="2">
        <v>0.0</v>
      </c>
      <c r="G3751" s="9"/>
    </row>
    <row r="3752">
      <c r="A3752" s="1" t="s">
        <v>5140</v>
      </c>
      <c r="B3752" s="7" t="str">
        <f>IFERROR(__xludf.DUMMYFUNCTION("IF(C3752=4,GOOGLETRANSLATE(A3752, ""en"",""fil""), """")"),"")</f>
        <v/>
      </c>
      <c r="C3752" s="2">
        <v>0.0</v>
      </c>
      <c r="D3752" s="10" t="s">
        <v>2680</v>
      </c>
      <c r="F3752" s="2">
        <v>0.0</v>
      </c>
      <c r="G3752" s="9"/>
    </row>
    <row r="3753">
      <c r="A3753" s="1" t="s">
        <v>5141</v>
      </c>
      <c r="B3753" s="7" t="str">
        <f>IFERROR(__xludf.DUMMYFUNCTION("IF(C3753=4,GOOGLETRANSLATE(A3753, ""en"",""fil""), """")"),"")</f>
        <v/>
      </c>
      <c r="C3753" s="2">
        <v>0.0</v>
      </c>
      <c r="D3753" s="10" t="s">
        <v>2680</v>
      </c>
      <c r="G3753" s="9"/>
    </row>
    <row r="3754">
      <c r="A3754" s="1" t="s">
        <v>5142</v>
      </c>
      <c r="B3754" s="7" t="str">
        <f>IFERROR(__xludf.DUMMYFUNCTION("IF(C3754=4,GOOGLETRANSLATE(A3754, ""en"",""fil""), """")"),"")</f>
        <v/>
      </c>
      <c r="C3754" s="2">
        <v>0.0</v>
      </c>
      <c r="D3754" s="10" t="s">
        <v>2680</v>
      </c>
      <c r="G3754" s="9"/>
    </row>
    <row r="3755">
      <c r="A3755" s="1" t="s">
        <v>5143</v>
      </c>
      <c r="B3755" s="7" t="str">
        <f>IFERROR(__xludf.DUMMYFUNCTION("IF(C3755=4,GOOGLETRANSLATE(A3755, ""en"",""fil""), """")"),"")</f>
        <v/>
      </c>
      <c r="C3755" s="2">
        <v>0.0</v>
      </c>
      <c r="D3755" s="10" t="s">
        <v>2680</v>
      </c>
      <c r="G3755" s="9"/>
    </row>
    <row r="3756">
      <c r="A3756" s="1" t="s">
        <v>5144</v>
      </c>
      <c r="B3756" s="7" t="str">
        <f>IFERROR(__xludf.DUMMYFUNCTION("IF(C3756=4,GOOGLETRANSLATE(A3756, ""en"",""fil""), """")"),"")</f>
        <v/>
      </c>
      <c r="C3756" s="2">
        <v>0.0</v>
      </c>
      <c r="D3756" s="10" t="s">
        <v>2680</v>
      </c>
      <c r="G3756" s="9"/>
    </row>
    <row r="3757">
      <c r="A3757" s="1" t="s">
        <v>4517</v>
      </c>
      <c r="B3757" s="7" t="str">
        <f>IFERROR(__xludf.DUMMYFUNCTION("IF(C3757=4,GOOGLETRANSLATE(A3757, ""en"",""fil""), """")"),"")</f>
        <v/>
      </c>
      <c r="C3757" s="2">
        <v>0.0</v>
      </c>
      <c r="D3757" s="10" t="s">
        <v>2680</v>
      </c>
      <c r="G3757" s="9"/>
    </row>
    <row r="3758">
      <c r="A3758" s="1" t="s">
        <v>5145</v>
      </c>
      <c r="B3758" s="7" t="str">
        <f>IFERROR(__xludf.DUMMYFUNCTION("IF(C3758=4,GOOGLETRANSLATE(A3758, ""en"",""fil""), """")"),"")</f>
        <v/>
      </c>
      <c r="C3758" s="2">
        <v>0.0</v>
      </c>
      <c r="D3758" s="10" t="s">
        <v>2680</v>
      </c>
      <c r="F3758" s="2">
        <v>0.0</v>
      </c>
      <c r="G3758" s="9"/>
    </row>
    <row r="3759">
      <c r="A3759" s="1" t="s">
        <v>5146</v>
      </c>
      <c r="B3759" s="7" t="str">
        <f>IFERROR(__xludf.DUMMYFUNCTION("IF(C3759=4,GOOGLETRANSLATE(A3759, ""en"",""fil""), """")"),"")</f>
        <v/>
      </c>
      <c r="C3759" s="2">
        <v>0.0</v>
      </c>
      <c r="D3759" s="10" t="s">
        <v>2680</v>
      </c>
      <c r="F3759" s="2">
        <v>0.0</v>
      </c>
      <c r="G3759" s="9"/>
    </row>
    <row r="3760">
      <c r="A3760" s="1" t="s">
        <v>5147</v>
      </c>
      <c r="B3760" s="7" t="str">
        <f>IFERROR(__xludf.DUMMYFUNCTION("IF(C3760=4,GOOGLETRANSLATE(A3760, ""en"",""fil""), """")"),"")</f>
        <v/>
      </c>
      <c r="C3760" s="2">
        <v>0.0</v>
      </c>
      <c r="D3760" s="10" t="s">
        <v>2680</v>
      </c>
      <c r="F3760" s="2">
        <v>1.0</v>
      </c>
      <c r="G3760" s="9"/>
    </row>
    <row r="3761">
      <c r="A3761" s="1" t="s">
        <v>5148</v>
      </c>
      <c r="B3761" s="7" t="str">
        <f>IFERROR(__xludf.DUMMYFUNCTION("IF(C3761=4,GOOGLETRANSLATE(A3761, ""en"",""fil""), """")"),"")</f>
        <v/>
      </c>
      <c r="C3761" s="2">
        <v>0.0</v>
      </c>
      <c r="D3761" s="10" t="s">
        <v>2680</v>
      </c>
      <c r="F3761" s="2">
        <v>0.0</v>
      </c>
      <c r="G3761" s="9"/>
    </row>
    <row r="3762">
      <c r="A3762" s="1" t="s">
        <v>5149</v>
      </c>
      <c r="B3762" s="7" t="str">
        <f>IFERROR(__xludf.DUMMYFUNCTION("IF(C3762=4,GOOGLETRANSLATE(A3762, ""en"",""fil""), """")"),"")</f>
        <v/>
      </c>
      <c r="C3762" s="2">
        <v>0.0</v>
      </c>
      <c r="D3762" s="10" t="s">
        <v>2680</v>
      </c>
      <c r="F3762" s="2">
        <v>0.0</v>
      </c>
      <c r="G3762" s="9"/>
    </row>
    <row r="3763">
      <c r="A3763" s="1" t="s">
        <v>5150</v>
      </c>
      <c r="B3763" s="7" t="str">
        <f>IFERROR(__xludf.DUMMYFUNCTION("IF(C3763=4,GOOGLETRANSLATE(A3763, ""en"",""fil""), """")"),"")</f>
        <v/>
      </c>
      <c r="C3763" s="2">
        <v>0.0</v>
      </c>
      <c r="D3763" s="10" t="s">
        <v>2680</v>
      </c>
      <c r="G3763" s="9"/>
    </row>
    <row r="3764">
      <c r="A3764" s="1" t="s">
        <v>5151</v>
      </c>
      <c r="B3764" s="7" t="str">
        <f>IFERROR(__xludf.DUMMYFUNCTION("IF(C3764=4,GOOGLETRANSLATE(A3764, ""en"",""fil""), """")"),"")</f>
        <v/>
      </c>
      <c r="C3764" s="2">
        <v>0.0</v>
      </c>
      <c r="D3764" s="10" t="s">
        <v>2680</v>
      </c>
      <c r="G3764" s="9"/>
    </row>
    <row r="3765">
      <c r="A3765" s="1" t="s">
        <v>5152</v>
      </c>
      <c r="B3765" s="7" t="str">
        <f>IFERROR(__xludf.DUMMYFUNCTION("IF(C3765=4,GOOGLETRANSLATE(A3765, ""en"",""fil""), """")"),"")</f>
        <v/>
      </c>
      <c r="C3765" s="2">
        <v>0.0</v>
      </c>
      <c r="D3765" s="10" t="s">
        <v>2680</v>
      </c>
      <c r="G3765" s="9"/>
    </row>
    <row r="3766">
      <c r="A3766" s="1" t="s">
        <v>5153</v>
      </c>
      <c r="B3766" s="7" t="str">
        <f>IFERROR(__xludf.DUMMYFUNCTION("IF(C3766=4,GOOGLETRANSLATE(A3766, ""en"",""fil""), """")"),"")</f>
        <v/>
      </c>
      <c r="C3766" s="2">
        <v>0.0</v>
      </c>
      <c r="D3766" s="10" t="s">
        <v>2680</v>
      </c>
      <c r="F3766" s="2">
        <v>1.0</v>
      </c>
      <c r="G3766" s="9"/>
    </row>
    <row r="3767">
      <c r="A3767" s="1" t="s">
        <v>5154</v>
      </c>
      <c r="B3767" s="7" t="str">
        <f>IFERROR(__xludf.DUMMYFUNCTION("IF(C3767=4,GOOGLETRANSLATE(A3767, ""en"",""fil""), """")"),"")</f>
        <v/>
      </c>
      <c r="C3767" s="2">
        <v>0.0</v>
      </c>
      <c r="D3767" s="10" t="s">
        <v>2680</v>
      </c>
      <c r="F3767" s="2">
        <v>1.0</v>
      </c>
      <c r="G3767" s="9"/>
    </row>
    <row r="3768">
      <c r="A3768" s="1" t="s">
        <v>5155</v>
      </c>
      <c r="B3768" s="7" t="str">
        <f>IFERROR(__xludf.DUMMYFUNCTION("IF(C3768=4,GOOGLETRANSLATE(A3768, ""en"",""fil""), """")"),"")</f>
        <v/>
      </c>
      <c r="C3768" s="2">
        <v>0.0</v>
      </c>
      <c r="D3768" s="10" t="s">
        <v>2680</v>
      </c>
      <c r="F3768" s="2">
        <v>0.0</v>
      </c>
      <c r="G3768" s="9"/>
    </row>
    <row r="3769">
      <c r="A3769" s="1" t="s">
        <v>5156</v>
      </c>
      <c r="B3769" s="7" t="str">
        <f>IFERROR(__xludf.DUMMYFUNCTION("IF(C3769=4,GOOGLETRANSLATE(A3769, ""en"",""fil""), """")"),"")</f>
        <v/>
      </c>
      <c r="C3769" s="2">
        <v>0.0</v>
      </c>
      <c r="D3769" s="10" t="s">
        <v>2680</v>
      </c>
      <c r="F3769" s="2">
        <v>0.0</v>
      </c>
      <c r="G3769" s="9"/>
    </row>
    <row r="3770">
      <c r="A3770" s="1" t="s">
        <v>5157</v>
      </c>
      <c r="B3770" s="7" t="str">
        <f>IFERROR(__xludf.DUMMYFUNCTION("IF(C3770=4,GOOGLETRANSLATE(A3770, ""en"",""fil""), """")"),"")</f>
        <v/>
      </c>
      <c r="C3770" s="2">
        <v>0.0</v>
      </c>
      <c r="D3770" s="10" t="s">
        <v>2680</v>
      </c>
      <c r="F3770" s="2">
        <v>1.0</v>
      </c>
      <c r="G3770" s="9"/>
    </row>
    <row r="3771">
      <c r="A3771" s="1" t="s">
        <v>5158</v>
      </c>
      <c r="B3771" s="7" t="str">
        <f>IFERROR(__xludf.DUMMYFUNCTION("IF(C3771=4,GOOGLETRANSLATE(A3771, ""en"",""fil""), """")"),"")</f>
        <v/>
      </c>
      <c r="C3771" s="2">
        <v>0.0</v>
      </c>
      <c r="D3771" s="10" t="s">
        <v>2680</v>
      </c>
      <c r="G3771" s="9"/>
    </row>
    <row r="3772">
      <c r="A3772" s="1" t="s">
        <v>5159</v>
      </c>
      <c r="B3772" s="7" t="str">
        <f>IFERROR(__xludf.DUMMYFUNCTION("IF(C3772=4,GOOGLETRANSLATE(A3772, ""en"",""fil""), """")"),"")</f>
        <v/>
      </c>
      <c r="C3772" s="2">
        <v>0.0</v>
      </c>
      <c r="D3772" s="10" t="s">
        <v>2680</v>
      </c>
      <c r="F3772" s="2">
        <v>1.0</v>
      </c>
      <c r="G3772" s="9"/>
    </row>
    <row r="3773">
      <c r="A3773" s="1" t="s">
        <v>5160</v>
      </c>
      <c r="B3773" s="7" t="str">
        <f>IFERROR(__xludf.DUMMYFUNCTION("IF(C3773=4,GOOGLETRANSLATE(A3773, ""en"",""fil""), """")"),"")</f>
        <v/>
      </c>
      <c r="C3773" s="2">
        <v>0.0</v>
      </c>
      <c r="D3773" s="10" t="s">
        <v>2680</v>
      </c>
      <c r="F3773" s="2">
        <v>0.0</v>
      </c>
      <c r="G3773" s="9"/>
    </row>
    <row r="3774">
      <c r="A3774" s="1" t="s">
        <v>5161</v>
      </c>
      <c r="B3774" s="7" t="str">
        <f>IFERROR(__xludf.DUMMYFUNCTION("IF(C3774=4,GOOGLETRANSLATE(A3774, ""en"",""fil""), """")"),"")</f>
        <v/>
      </c>
      <c r="C3774" s="2">
        <v>0.0</v>
      </c>
      <c r="D3774" s="10" t="s">
        <v>2680</v>
      </c>
      <c r="F3774" s="2">
        <v>1.0</v>
      </c>
      <c r="G3774" s="9"/>
    </row>
    <row r="3775">
      <c r="A3775" s="1" t="s">
        <v>5162</v>
      </c>
      <c r="B3775" s="7" t="str">
        <f>IFERROR(__xludf.DUMMYFUNCTION("IF(C3775=4,GOOGLETRANSLATE(A3775, ""en"",""fil""), """")"),"")</f>
        <v/>
      </c>
      <c r="C3775" s="2">
        <v>0.0</v>
      </c>
      <c r="D3775" s="10" t="s">
        <v>2680</v>
      </c>
      <c r="F3775" s="2">
        <v>1.0</v>
      </c>
      <c r="G3775" s="9"/>
    </row>
    <row r="3776">
      <c r="A3776" s="1" t="s">
        <v>5163</v>
      </c>
      <c r="B3776" s="7" t="str">
        <f>IFERROR(__xludf.DUMMYFUNCTION("IF(C3776=4,GOOGLETRANSLATE(A3776, ""en"",""fil""), """")"),"")</f>
        <v/>
      </c>
      <c r="C3776" s="2">
        <v>0.0</v>
      </c>
      <c r="D3776" s="10" t="s">
        <v>2680</v>
      </c>
      <c r="F3776" s="2">
        <v>1.0</v>
      </c>
      <c r="G3776" s="9"/>
    </row>
    <row r="3777">
      <c r="A3777" s="1" t="s">
        <v>5164</v>
      </c>
      <c r="B3777" s="7" t="str">
        <f>IFERROR(__xludf.DUMMYFUNCTION("IF(C3777=4,GOOGLETRANSLATE(A3777, ""en"",""fil""), """")"),"")</f>
        <v/>
      </c>
      <c r="C3777" s="2">
        <v>0.0</v>
      </c>
      <c r="D3777" s="10" t="s">
        <v>2680</v>
      </c>
      <c r="F3777" s="2">
        <v>0.0</v>
      </c>
      <c r="G3777" s="9"/>
    </row>
    <row r="3778">
      <c r="A3778" s="1" t="s">
        <v>5165</v>
      </c>
      <c r="B3778" s="7" t="str">
        <f>IFERROR(__xludf.DUMMYFUNCTION("IF(C3778=4,GOOGLETRANSLATE(A3778, ""en"",""fil""), """")"),"")</f>
        <v/>
      </c>
      <c r="C3778" s="2">
        <v>0.0</v>
      </c>
      <c r="D3778" s="10" t="s">
        <v>2680</v>
      </c>
      <c r="F3778" s="2">
        <v>0.0</v>
      </c>
      <c r="G3778" s="9"/>
    </row>
    <row r="3779">
      <c r="A3779" s="1" t="s">
        <v>5166</v>
      </c>
      <c r="B3779" s="7" t="str">
        <f>IFERROR(__xludf.DUMMYFUNCTION("IF(C3779=4,GOOGLETRANSLATE(A3779, ""en"",""fil""), """")"),"")</f>
        <v/>
      </c>
      <c r="C3779" s="2">
        <v>0.0</v>
      </c>
      <c r="D3779" s="10" t="s">
        <v>2680</v>
      </c>
      <c r="F3779" s="2">
        <v>1.0</v>
      </c>
      <c r="G3779" s="9"/>
    </row>
    <row r="3780">
      <c r="A3780" s="1" t="s">
        <v>5167</v>
      </c>
      <c r="B3780" s="7" t="str">
        <f>IFERROR(__xludf.DUMMYFUNCTION("IF(C3780=4,GOOGLETRANSLATE(A3780, ""en"",""fil""), """")"),"")</f>
        <v/>
      </c>
      <c r="C3780" s="2">
        <v>0.0</v>
      </c>
      <c r="D3780" s="10" t="s">
        <v>2680</v>
      </c>
      <c r="F3780" s="2">
        <v>0.0</v>
      </c>
      <c r="G3780" s="9"/>
    </row>
    <row r="3781">
      <c r="A3781" s="1" t="s">
        <v>5168</v>
      </c>
      <c r="B3781" s="7" t="str">
        <f>IFERROR(__xludf.DUMMYFUNCTION("IF(C3781=4,GOOGLETRANSLATE(A3781, ""en"",""fil""), """")"),"")</f>
        <v/>
      </c>
      <c r="C3781" s="2">
        <v>0.0</v>
      </c>
      <c r="D3781" s="10" t="s">
        <v>2680</v>
      </c>
      <c r="F3781" s="2">
        <v>1.0</v>
      </c>
      <c r="G3781" s="9"/>
    </row>
    <row r="3782">
      <c r="A3782" s="1" t="s">
        <v>5169</v>
      </c>
      <c r="B3782" s="7" t="str">
        <f>IFERROR(__xludf.DUMMYFUNCTION("IF(C3782=4,GOOGLETRANSLATE(A3782, ""en"",""fil""), """")"),"")</f>
        <v/>
      </c>
      <c r="C3782" s="2">
        <v>0.0</v>
      </c>
      <c r="D3782" s="10" t="s">
        <v>2680</v>
      </c>
      <c r="F3782" s="2">
        <v>0.0</v>
      </c>
      <c r="G3782" s="9"/>
    </row>
    <row r="3783">
      <c r="A3783" s="1" t="s">
        <v>5170</v>
      </c>
      <c r="B3783" s="7" t="str">
        <f>IFERROR(__xludf.DUMMYFUNCTION("IF(C3783=4,GOOGLETRANSLATE(A3783, ""en"",""fil""), """")"),"")</f>
        <v/>
      </c>
      <c r="C3783" s="2">
        <v>0.0</v>
      </c>
      <c r="D3783" s="10" t="s">
        <v>2680</v>
      </c>
      <c r="F3783" s="2">
        <v>0.0</v>
      </c>
      <c r="G3783" s="9"/>
    </row>
    <row r="3784">
      <c r="A3784" s="22" t="s">
        <v>5171</v>
      </c>
      <c r="B3784" s="7" t="str">
        <f>IFERROR(__xludf.DUMMYFUNCTION("IF(C3784=4,GOOGLETRANSLATE(A3784, ""en"",""fil""), """")"),"")</f>
        <v/>
      </c>
      <c r="C3784" s="2">
        <v>0.0</v>
      </c>
      <c r="D3784" s="10" t="s">
        <v>2680</v>
      </c>
      <c r="G3784" s="9"/>
    </row>
    <row r="3785">
      <c r="A3785" s="1" t="s">
        <v>5172</v>
      </c>
      <c r="B3785" s="7" t="str">
        <f>IFERROR(__xludf.DUMMYFUNCTION("IF(C3785=4,GOOGLETRANSLATE(A3785, ""en"",""fil""), """")"),"")</f>
        <v/>
      </c>
      <c r="C3785" s="2">
        <v>0.0</v>
      </c>
      <c r="D3785" s="10" t="s">
        <v>2680</v>
      </c>
      <c r="F3785" s="2">
        <v>1.0</v>
      </c>
      <c r="G3785" s="9"/>
    </row>
    <row r="3786">
      <c r="A3786" s="1" t="s">
        <v>5173</v>
      </c>
      <c r="B3786" s="7" t="str">
        <f>IFERROR(__xludf.DUMMYFUNCTION("IF(C3786=4,GOOGLETRANSLATE(A3786, ""en"",""fil""), """")"),"")</f>
        <v/>
      </c>
      <c r="C3786" s="2">
        <v>0.0</v>
      </c>
      <c r="D3786" s="10" t="s">
        <v>2680</v>
      </c>
      <c r="F3786" s="2">
        <v>0.0</v>
      </c>
      <c r="G3786" s="9"/>
    </row>
    <row r="3787">
      <c r="A3787" s="1" t="s">
        <v>5174</v>
      </c>
      <c r="B3787" s="7" t="str">
        <f>IFERROR(__xludf.DUMMYFUNCTION("IF(C3787=4,GOOGLETRANSLATE(A3787, ""en"",""fil""), """")"),"")</f>
        <v/>
      </c>
      <c r="C3787" s="2">
        <v>0.0</v>
      </c>
      <c r="D3787" s="10" t="s">
        <v>2680</v>
      </c>
      <c r="F3787" s="2">
        <v>0.0</v>
      </c>
      <c r="G3787" s="9"/>
    </row>
    <row r="3788">
      <c r="A3788" s="1" t="s">
        <v>5175</v>
      </c>
      <c r="B3788" s="7" t="str">
        <f>IFERROR(__xludf.DUMMYFUNCTION("IF(C3788=4,GOOGLETRANSLATE(A3788, ""en"",""fil""), """")"),"")</f>
        <v/>
      </c>
      <c r="C3788" s="2">
        <v>0.0</v>
      </c>
      <c r="D3788" s="10" t="s">
        <v>2680</v>
      </c>
      <c r="F3788" s="2">
        <v>0.0</v>
      </c>
      <c r="G3788" s="9"/>
    </row>
    <row r="3789">
      <c r="A3789" s="1" t="s">
        <v>5176</v>
      </c>
      <c r="B3789" s="7" t="str">
        <f>IFERROR(__xludf.DUMMYFUNCTION("IF(C3789=4,GOOGLETRANSLATE(A3789, ""en"",""fil""), """")"),"")</f>
        <v/>
      </c>
      <c r="C3789" s="2">
        <v>0.0</v>
      </c>
      <c r="D3789" s="10" t="s">
        <v>2680</v>
      </c>
      <c r="F3789" s="2">
        <v>0.0</v>
      </c>
      <c r="G3789" s="9"/>
    </row>
    <row r="3790">
      <c r="A3790" s="1" t="s">
        <v>5177</v>
      </c>
      <c r="B3790" s="7" t="str">
        <f>IFERROR(__xludf.DUMMYFUNCTION("IF(C3790=4,GOOGLETRANSLATE(A3790, ""en"",""fil""), """")"),"")</f>
        <v/>
      </c>
      <c r="C3790" s="2">
        <v>0.0</v>
      </c>
      <c r="D3790" s="10" t="s">
        <v>2680</v>
      </c>
      <c r="F3790" s="2">
        <v>0.0</v>
      </c>
      <c r="G3790" s="9"/>
    </row>
    <row r="3791">
      <c r="A3791" s="1" t="s">
        <v>5178</v>
      </c>
      <c r="B3791" s="7" t="str">
        <f>IFERROR(__xludf.DUMMYFUNCTION("IF(C3791=4,GOOGLETRANSLATE(A3791, ""en"",""fil""), """")"),"")</f>
        <v/>
      </c>
      <c r="C3791" s="2">
        <v>0.0</v>
      </c>
      <c r="D3791" s="10" t="s">
        <v>2680</v>
      </c>
      <c r="F3791" s="2">
        <v>0.0</v>
      </c>
      <c r="G3791" s="9"/>
    </row>
    <row r="3792">
      <c r="A3792" s="1" t="s">
        <v>5179</v>
      </c>
      <c r="B3792" s="7" t="str">
        <f>IFERROR(__xludf.DUMMYFUNCTION("IF(C3792=4,GOOGLETRANSLATE(A3792, ""en"",""fil""), """")"),"")</f>
        <v/>
      </c>
      <c r="C3792" s="2">
        <v>0.0</v>
      </c>
      <c r="D3792" s="10" t="s">
        <v>2680</v>
      </c>
      <c r="F3792" s="2">
        <v>1.0</v>
      </c>
      <c r="G3792" s="9"/>
    </row>
    <row r="3793">
      <c r="A3793" s="1" t="s">
        <v>5180</v>
      </c>
      <c r="B3793" s="7" t="str">
        <f>IFERROR(__xludf.DUMMYFUNCTION("IF(C3793=4,GOOGLETRANSLATE(A3793, ""en"",""fil""), """")"),"")</f>
        <v/>
      </c>
      <c r="C3793" s="2">
        <v>0.0</v>
      </c>
      <c r="D3793" s="10" t="s">
        <v>2680</v>
      </c>
      <c r="G3793" s="9"/>
    </row>
    <row r="3794">
      <c r="A3794" s="1" t="s">
        <v>1915</v>
      </c>
      <c r="B3794" s="7" t="str">
        <f>IFERROR(__xludf.DUMMYFUNCTION("IF(C3794=4,GOOGLETRANSLATE(A3794, ""en"",""fil""), """")"),"")</f>
        <v/>
      </c>
      <c r="C3794" s="2">
        <v>0.0</v>
      </c>
      <c r="D3794" s="10" t="s">
        <v>2680</v>
      </c>
      <c r="F3794" s="2">
        <v>0.0</v>
      </c>
      <c r="G3794" s="9"/>
    </row>
    <row r="3795">
      <c r="A3795" s="1" t="s">
        <v>5181</v>
      </c>
      <c r="B3795" s="7" t="str">
        <f>IFERROR(__xludf.DUMMYFUNCTION("IF(C3795=4,GOOGLETRANSLATE(A3795, ""en"",""fil""), """")"),"")</f>
        <v/>
      </c>
      <c r="C3795" s="2">
        <v>0.0</v>
      </c>
      <c r="D3795" s="10" t="s">
        <v>2680</v>
      </c>
      <c r="F3795" s="2">
        <v>1.0</v>
      </c>
      <c r="G3795" s="9"/>
    </row>
    <row r="3796">
      <c r="A3796" s="1" t="s">
        <v>5182</v>
      </c>
      <c r="B3796" s="7" t="str">
        <f>IFERROR(__xludf.DUMMYFUNCTION("IF(C3796=4,GOOGLETRANSLATE(A3796, ""en"",""fil""), """")"),"")</f>
        <v/>
      </c>
      <c r="C3796" s="2">
        <v>0.0</v>
      </c>
      <c r="D3796" s="10" t="s">
        <v>2680</v>
      </c>
      <c r="F3796" s="2">
        <v>1.0</v>
      </c>
      <c r="G3796" s="9"/>
    </row>
    <row r="3797">
      <c r="A3797" s="1" t="s">
        <v>5183</v>
      </c>
      <c r="B3797" s="7" t="str">
        <f>IFERROR(__xludf.DUMMYFUNCTION("IF(C3797=4,GOOGLETRANSLATE(A3797, ""en"",""fil""), """")"),"")</f>
        <v/>
      </c>
      <c r="C3797" s="2">
        <v>0.0</v>
      </c>
      <c r="D3797" s="10" t="s">
        <v>2680</v>
      </c>
      <c r="F3797" s="2">
        <v>1.0</v>
      </c>
      <c r="G3797" s="9"/>
    </row>
    <row r="3798">
      <c r="A3798" s="1" t="s">
        <v>5184</v>
      </c>
      <c r="B3798" s="7" t="str">
        <f>IFERROR(__xludf.DUMMYFUNCTION("IF(C3798=4,GOOGLETRANSLATE(A3798, ""en"",""fil""), """")"),"")</f>
        <v/>
      </c>
      <c r="C3798" s="2">
        <v>0.0</v>
      </c>
      <c r="D3798" s="10" t="s">
        <v>2680</v>
      </c>
      <c r="F3798" s="2">
        <v>0.0</v>
      </c>
      <c r="G3798" s="9"/>
    </row>
    <row r="3799">
      <c r="A3799" s="1" t="s">
        <v>5185</v>
      </c>
      <c r="B3799" s="7" t="str">
        <f>IFERROR(__xludf.DUMMYFUNCTION("IF(C3799=4,GOOGLETRANSLATE(A3799, ""en"",""fil""), """")"),"")</f>
        <v/>
      </c>
      <c r="C3799" s="2">
        <v>0.0</v>
      </c>
      <c r="D3799" s="10" t="s">
        <v>2680</v>
      </c>
      <c r="F3799" s="2">
        <v>0.0</v>
      </c>
      <c r="G3799" s="9"/>
    </row>
    <row r="3800">
      <c r="A3800" s="1" t="s">
        <v>5186</v>
      </c>
      <c r="B3800" s="7" t="str">
        <f>IFERROR(__xludf.DUMMYFUNCTION("IF(C3800=4,GOOGLETRANSLATE(A3800, ""en"",""fil""), """")"),"")</f>
        <v/>
      </c>
      <c r="C3800" s="2">
        <v>0.0</v>
      </c>
      <c r="D3800" s="10" t="s">
        <v>2680</v>
      </c>
      <c r="F3800" s="2">
        <v>0.0</v>
      </c>
      <c r="G3800" s="9"/>
    </row>
    <row r="3801">
      <c r="A3801" s="1" t="s">
        <v>5187</v>
      </c>
      <c r="B3801" s="7" t="str">
        <f>IFERROR(__xludf.DUMMYFUNCTION("IF(C3801=4,GOOGLETRANSLATE(A3801, ""en"",""fil""), """")"),"")</f>
        <v/>
      </c>
      <c r="C3801" s="2">
        <v>0.0</v>
      </c>
      <c r="D3801" s="10" t="s">
        <v>2680</v>
      </c>
      <c r="F3801" s="2">
        <v>1.0</v>
      </c>
      <c r="G3801" s="9"/>
    </row>
    <row r="3802">
      <c r="A3802" s="1" t="s">
        <v>5188</v>
      </c>
      <c r="B3802" s="7" t="str">
        <f>IFERROR(__xludf.DUMMYFUNCTION("IF(C3802=4,GOOGLETRANSLATE(A3802, ""en"",""fil""), """")"),"")</f>
        <v/>
      </c>
      <c r="C3802" s="2">
        <v>0.0</v>
      </c>
      <c r="D3802" s="10" t="s">
        <v>2680</v>
      </c>
      <c r="F3802" s="2">
        <v>0.0</v>
      </c>
      <c r="G3802" s="9"/>
    </row>
    <row r="3803">
      <c r="A3803" s="1" t="s">
        <v>5189</v>
      </c>
      <c r="B3803" s="7" t="str">
        <f>IFERROR(__xludf.DUMMYFUNCTION("IF(C3803=4,GOOGLETRANSLATE(A3803, ""en"",""fil""), """")"),"")</f>
        <v/>
      </c>
      <c r="C3803" s="2">
        <v>0.0</v>
      </c>
      <c r="D3803" s="10" t="s">
        <v>2680</v>
      </c>
      <c r="F3803" s="2">
        <v>0.0</v>
      </c>
      <c r="G3803" s="9"/>
    </row>
    <row r="3804">
      <c r="A3804" s="1" t="s">
        <v>5190</v>
      </c>
      <c r="B3804" s="7" t="str">
        <f>IFERROR(__xludf.DUMMYFUNCTION("IF(C3804=4,GOOGLETRANSLATE(A3804, ""en"",""fil""), """")"),"")</f>
        <v/>
      </c>
      <c r="C3804" s="2">
        <v>0.0</v>
      </c>
      <c r="D3804" s="10" t="s">
        <v>2680</v>
      </c>
      <c r="F3804" s="2">
        <v>1.0</v>
      </c>
      <c r="G3804" s="9"/>
    </row>
    <row r="3805">
      <c r="A3805" s="1" t="s">
        <v>5191</v>
      </c>
      <c r="B3805" s="7" t="str">
        <f>IFERROR(__xludf.DUMMYFUNCTION("IF(C3805=4,GOOGLETRANSLATE(A3805, ""en"",""fil""), """")"),"")</f>
        <v/>
      </c>
      <c r="C3805" s="2">
        <v>0.0</v>
      </c>
      <c r="D3805" s="10" t="s">
        <v>2680</v>
      </c>
      <c r="F3805" s="2">
        <v>0.0</v>
      </c>
      <c r="G3805" s="9"/>
    </row>
    <row r="3806">
      <c r="A3806" s="1" t="s">
        <v>5192</v>
      </c>
      <c r="B3806" s="7" t="str">
        <f>IFERROR(__xludf.DUMMYFUNCTION("IF(C3806=4,GOOGLETRANSLATE(A3806, ""en"",""fil""), """")"),"")</f>
        <v/>
      </c>
      <c r="C3806" s="2">
        <v>0.0</v>
      </c>
      <c r="D3806" s="10" t="s">
        <v>2680</v>
      </c>
      <c r="F3806" s="2">
        <v>0.0</v>
      </c>
      <c r="G3806" s="9"/>
    </row>
    <row r="3807">
      <c r="A3807" s="1" t="s">
        <v>5193</v>
      </c>
      <c r="B3807" s="7" t="str">
        <f>IFERROR(__xludf.DUMMYFUNCTION("IF(C3807=4,GOOGLETRANSLATE(A3807, ""en"",""fil""), """")"),"")</f>
        <v/>
      </c>
      <c r="C3807" s="2">
        <v>0.0</v>
      </c>
      <c r="D3807" s="10" t="s">
        <v>2680</v>
      </c>
      <c r="F3807" s="2">
        <v>0.0</v>
      </c>
      <c r="G3807" s="9"/>
    </row>
    <row r="3808">
      <c r="A3808" s="1" t="s">
        <v>5194</v>
      </c>
      <c r="B3808" s="7" t="str">
        <f>IFERROR(__xludf.DUMMYFUNCTION("IF(C3808=4,GOOGLETRANSLATE(A3808, ""en"",""fil""), """")"),"")</f>
        <v/>
      </c>
      <c r="C3808" s="2">
        <v>0.0</v>
      </c>
      <c r="D3808" s="10" t="s">
        <v>2680</v>
      </c>
      <c r="G3808" s="9"/>
    </row>
    <row r="3809">
      <c r="A3809" s="1" t="s">
        <v>5195</v>
      </c>
      <c r="B3809" s="7" t="str">
        <f>IFERROR(__xludf.DUMMYFUNCTION("IF(C3809=4,GOOGLETRANSLATE(A3809, ""en"",""fil""), """")"),"")</f>
        <v/>
      </c>
      <c r="C3809" s="2">
        <v>0.0</v>
      </c>
      <c r="D3809" s="10" t="s">
        <v>2680</v>
      </c>
      <c r="F3809" s="2">
        <v>1.0</v>
      </c>
      <c r="G3809" s="9"/>
    </row>
    <row r="3810">
      <c r="A3810" s="1" t="s">
        <v>5196</v>
      </c>
      <c r="B3810" s="7" t="str">
        <f>IFERROR(__xludf.DUMMYFUNCTION("IF(C3810=4,GOOGLETRANSLATE(A3810, ""en"",""fil""), """")"),"")</f>
        <v/>
      </c>
      <c r="C3810" s="2">
        <v>0.0</v>
      </c>
      <c r="D3810" s="10" t="s">
        <v>2680</v>
      </c>
      <c r="G3810" s="9"/>
    </row>
    <row r="3811">
      <c r="A3811" s="1" t="s">
        <v>5197</v>
      </c>
      <c r="B3811" s="7" t="str">
        <f>IFERROR(__xludf.DUMMYFUNCTION("IF(C3811=4,GOOGLETRANSLATE(A3811, ""en"",""fil""), """")"),"")</f>
        <v/>
      </c>
      <c r="C3811" s="2">
        <v>0.0</v>
      </c>
      <c r="D3811" s="10" t="s">
        <v>2680</v>
      </c>
      <c r="G3811" s="9"/>
    </row>
    <row r="3812">
      <c r="A3812" s="1" t="s">
        <v>5198</v>
      </c>
      <c r="B3812" s="7" t="str">
        <f>IFERROR(__xludf.DUMMYFUNCTION("IF(C3812=4,GOOGLETRANSLATE(A3812, ""en"",""fil""), """")"),"")</f>
        <v/>
      </c>
      <c r="C3812" s="2">
        <v>0.0</v>
      </c>
      <c r="D3812" s="10" t="s">
        <v>2680</v>
      </c>
      <c r="G3812" s="9"/>
    </row>
    <row r="3813">
      <c r="A3813" s="1" t="s">
        <v>5199</v>
      </c>
      <c r="B3813" s="7" t="str">
        <f>IFERROR(__xludf.DUMMYFUNCTION("IF(C3813=4,GOOGLETRANSLATE(A3813, ""en"",""fil""), """")"),"")</f>
        <v/>
      </c>
      <c r="C3813" s="2">
        <v>0.0</v>
      </c>
      <c r="D3813" s="10" t="s">
        <v>2680</v>
      </c>
      <c r="F3813" s="2">
        <v>0.0</v>
      </c>
      <c r="G3813" s="9"/>
    </row>
    <row r="3814">
      <c r="A3814" s="1" t="s">
        <v>5200</v>
      </c>
      <c r="B3814" s="7" t="str">
        <f>IFERROR(__xludf.DUMMYFUNCTION("IF(C3814=4,GOOGLETRANSLATE(A3814, ""en"",""fil""), """")"),"")</f>
        <v/>
      </c>
      <c r="C3814" s="2">
        <v>0.0</v>
      </c>
      <c r="D3814" s="10" t="s">
        <v>2680</v>
      </c>
      <c r="F3814" s="2">
        <v>0.0</v>
      </c>
      <c r="G3814" s="9"/>
    </row>
    <row r="3815">
      <c r="A3815" s="1" t="s">
        <v>5201</v>
      </c>
      <c r="B3815" s="7" t="str">
        <f>IFERROR(__xludf.DUMMYFUNCTION("IF(C3815=4,GOOGLETRANSLATE(A3815, ""en"",""fil""), """")"),"")</f>
        <v/>
      </c>
      <c r="C3815" s="2">
        <v>0.0</v>
      </c>
      <c r="D3815" s="10" t="s">
        <v>2680</v>
      </c>
      <c r="F3815" s="2">
        <v>0.0</v>
      </c>
      <c r="G3815" s="9"/>
    </row>
    <row r="3816">
      <c r="A3816" s="1" t="s">
        <v>5202</v>
      </c>
      <c r="B3816" s="7" t="str">
        <f>IFERROR(__xludf.DUMMYFUNCTION("IF(C3816=4,GOOGLETRANSLATE(A3816, ""en"",""fil""), """")"),"")</f>
        <v/>
      </c>
      <c r="C3816" s="2">
        <v>0.0</v>
      </c>
      <c r="D3816" s="10" t="s">
        <v>2680</v>
      </c>
      <c r="F3816" s="2">
        <v>1.0</v>
      </c>
      <c r="G3816" s="9"/>
    </row>
    <row r="3817">
      <c r="A3817" s="1" t="s">
        <v>5203</v>
      </c>
      <c r="B3817" s="7" t="str">
        <f>IFERROR(__xludf.DUMMYFUNCTION("IF(C3817=4,GOOGLETRANSLATE(A3817, ""en"",""fil""), """")"),"")</f>
        <v/>
      </c>
      <c r="C3817" s="2">
        <v>0.0</v>
      </c>
      <c r="D3817" s="10" t="s">
        <v>2680</v>
      </c>
      <c r="F3817" s="2">
        <v>1.0</v>
      </c>
      <c r="G3817" s="9"/>
    </row>
    <row r="3818">
      <c r="A3818" s="1" t="s">
        <v>5204</v>
      </c>
      <c r="B3818" s="7" t="str">
        <f>IFERROR(__xludf.DUMMYFUNCTION("IF(C3818=4,GOOGLETRANSLATE(A3818, ""en"",""fil""), """")"),"")</f>
        <v/>
      </c>
      <c r="C3818" s="2">
        <v>0.0</v>
      </c>
      <c r="D3818" s="10" t="s">
        <v>2680</v>
      </c>
      <c r="F3818" s="2">
        <v>0.0</v>
      </c>
      <c r="G3818" s="9"/>
    </row>
    <row r="3819">
      <c r="A3819" s="1" t="s">
        <v>5205</v>
      </c>
      <c r="B3819" s="7" t="str">
        <f>IFERROR(__xludf.DUMMYFUNCTION("IF(C3819=4,GOOGLETRANSLATE(A3819, ""en"",""fil""), """")"),"")</f>
        <v/>
      </c>
      <c r="C3819" s="2">
        <v>0.0</v>
      </c>
      <c r="D3819" s="10" t="s">
        <v>2680</v>
      </c>
      <c r="F3819" s="2">
        <v>1.0</v>
      </c>
      <c r="G3819" s="9"/>
    </row>
    <row r="3820">
      <c r="A3820" s="1" t="s">
        <v>5206</v>
      </c>
      <c r="B3820" s="7" t="str">
        <f>IFERROR(__xludf.DUMMYFUNCTION("IF(C3820=4,GOOGLETRANSLATE(A3820, ""en"",""fil""), """")"),"")</f>
        <v/>
      </c>
      <c r="C3820" s="2">
        <v>0.0</v>
      </c>
      <c r="D3820" s="10" t="s">
        <v>2680</v>
      </c>
      <c r="F3820" s="2">
        <v>0.0</v>
      </c>
      <c r="G3820" s="9"/>
    </row>
    <row r="3821">
      <c r="A3821" s="1" t="s">
        <v>5207</v>
      </c>
      <c r="B3821" s="7" t="str">
        <f>IFERROR(__xludf.DUMMYFUNCTION("IF(C3821=4,GOOGLETRANSLATE(A3821, ""en"",""fil""), """")"),"")</f>
        <v/>
      </c>
      <c r="C3821" s="2">
        <v>0.0</v>
      </c>
      <c r="D3821" s="10" t="s">
        <v>2680</v>
      </c>
      <c r="F3821" s="2">
        <v>1.0</v>
      </c>
      <c r="G3821" s="9"/>
    </row>
    <row r="3822">
      <c r="A3822" s="1" t="s">
        <v>5123</v>
      </c>
      <c r="B3822" s="7" t="str">
        <f>IFERROR(__xludf.DUMMYFUNCTION("IF(C3822=4,GOOGLETRANSLATE(A3822, ""en"",""fil""), """")"),"")</f>
        <v/>
      </c>
      <c r="C3822" s="2">
        <v>0.0</v>
      </c>
      <c r="D3822" s="10" t="s">
        <v>2680</v>
      </c>
      <c r="G3822" s="9"/>
    </row>
    <row r="3823">
      <c r="A3823" s="1" t="s">
        <v>5208</v>
      </c>
      <c r="B3823" s="7" t="str">
        <f>IFERROR(__xludf.DUMMYFUNCTION("IF(C3823=4,GOOGLETRANSLATE(A3823, ""en"",""fil""), """")"),"")</f>
        <v/>
      </c>
      <c r="C3823" s="2">
        <v>0.0</v>
      </c>
      <c r="D3823" s="10" t="s">
        <v>2680</v>
      </c>
      <c r="F3823" s="2">
        <v>1.0</v>
      </c>
      <c r="G3823" s="9"/>
    </row>
    <row r="3824">
      <c r="A3824" s="1" t="s">
        <v>5209</v>
      </c>
      <c r="B3824" s="7" t="str">
        <f>IFERROR(__xludf.DUMMYFUNCTION("IF(C3824=4,GOOGLETRANSLATE(A3824, ""en"",""fil""), """")"),"")</f>
        <v/>
      </c>
      <c r="C3824" s="2">
        <v>0.0</v>
      </c>
      <c r="D3824" s="10" t="s">
        <v>2680</v>
      </c>
      <c r="F3824" s="2">
        <v>1.0</v>
      </c>
      <c r="G3824" s="9"/>
    </row>
    <row r="3825">
      <c r="A3825" s="1" t="s">
        <v>5210</v>
      </c>
      <c r="B3825" s="7" t="str">
        <f>IFERROR(__xludf.DUMMYFUNCTION("IF(C3825=4,GOOGLETRANSLATE(A3825, ""en"",""fil""), """")"),"")</f>
        <v/>
      </c>
      <c r="C3825" s="2">
        <v>0.0</v>
      </c>
      <c r="D3825" s="10" t="s">
        <v>2680</v>
      </c>
      <c r="G3825" s="9"/>
    </row>
    <row r="3826">
      <c r="A3826" s="1" t="s">
        <v>5211</v>
      </c>
      <c r="B3826" s="7" t="str">
        <f>IFERROR(__xludf.DUMMYFUNCTION("IF(C3826=4,GOOGLETRANSLATE(A3826, ""en"",""fil""), """")"),"")</f>
        <v/>
      </c>
      <c r="C3826" s="2">
        <v>0.0</v>
      </c>
      <c r="D3826" s="10" t="s">
        <v>2680</v>
      </c>
      <c r="G3826" s="9"/>
    </row>
    <row r="3827">
      <c r="A3827" s="1" t="s">
        <v>5212</v>
      </c>
      <c r="B3827" s="7" t="str">
        <f>IFERROR(__xludf.DUMMYFUNCTION("IF(C3827=4,GOOGLETRANSLATE(A3827, ""en"",""fil""), """")"),"")</f>
        <v/>
      </c>
      <c r="C3827" s="2">
        <v>0.0</v>
      </c>
      <c r="D3827" s="10" t="s">
        <v>2680</v>
      </c>
      <c r="G3827" s="9"/>
    </row>
    <row r="3828">
      <c r="A3828" s="1" t="s">
        <v>5213</v>
      </c>
      <c r="B3828" s="7" t="str">
        <f>IFERROR(__xludf.DUMMYFUNCTION("IF(C3828=4,GOOGLETRANSLATE(A3828, ""en"",""fil""), """")"),"")</f>
        <v/>
      </c>
      <c r="C3828" s="2">
        <v>0.0</v>
      </c>
      <c r="D3828" s="10" t="s">
        <v>2680</v>
      </c>
      <c r="F3828" s="2">
        <v>1.0</v>
      </c>
      <c r="G3828" s="9"/>
    </row>
    <row r="3829">
      <c r="A3829" s="1" t="s">
        <v>5214</v>
      </c>
      <c r="B3829" s="7" t="str">
        <f>IFERROR(__xludf.DUMMYFUNCTION("IF(C3829=4,GOOGLETRANSLATE(A3829, ""en"",""fil""), """")"),"")</f>
        <v/>
      </c>
      <c r="C3829" s="2">
        <v>0.0</v>
      </c>
      <c r="D3829" s="10" t="s">
        <v>2680</v>
      </c>
      <c r="F3829" s="2">
        <v>0.0</v>
      </c>
      <c r="G3829" s="9"/>
    </row>
    <row r="3830">
      <c r="A3830" s="1" t="s">
        <v>5215</v>
      </c>
      <c r="B3830" s="7" t="str">
        <f>IFERROR(__xludf.DUMMYFUNCTION("IF(C3830=4,GOOGLETRANSLATE(A3830, ""en"",""fil""), """")"),"")</f>
        <v/>
      </c>
      <c r="C3830" s="2">
        <v>0.0</v>
      </c>
      <c r="D3830" s="10" t="s">
        <v>2680</v>
      </c>
      <c r="F3830" s="2">
        <v>1.0</v>
      </c>
      <c r="G3830" s="9"/>
    </row>
    <row r="3831">
      <c r="A3831" s="1" t="s">
        <v>5216</v>
      </c>
      <c r="B3831" s="7" t="str">
        <f>IFERROR(__xludf.DUMMYFUNCTION("IF(C3831=4,GOOGLETRANSLATE(A3831, ""en"",""fil""), """")"),"")</f>
        <v/>
      </c>
      <c r="C3831" s="2">
        <v>0.0</v>
      </c>
      <c r="D3831" s="10" t="s">
        <v>2680</v>
      </c>
      <c r="F3831" s="2">
        <v>1.0</v>
      </c>
      <c r="G3831" s="9"/>
    </row>
    <row r="3832">
      <c r="A3832" s="1" t="s">
        <v>5217</v>
      </c>
      <c r="B3832" s="7" t="str">
        <f>IFERROR(__xludf.DUMMYFUNCTION("IF(C3832=4,GOOGLETRANSLATE(A3832, ""en"",""fil""), """")"),"")</f>
        <v/>
      </c>
      <c r="C3832" s="2">
        <v>0.0</v>
      </c>
      <c r="D3832" s="10" t="s">
        <v>2680</v>
      </c>
      <c r="F3832" s="2">
        <v>0.0</v>
      </c>
      <c r="G3832" s="9"/>
    </row>
    <row r="3833">
      <c r="A3833" s="1" t="s">
        <v>5218</v>
      </c>
      <c r="B3833" s="7" t="str">
        <f>IFERROR(__xludf.DUMMYFUNCTION("IF(C3833=4,GOOGLETRANSLATE(A3833, ""en"",""fil""), """")"),"")</f>
        <v/>
      </c>
      <c r="C3833" s="2">
        <v>0.0</v>
      </c>
      <c r="D3833" s="10" t="s">
        <v>2680</v>
      </c>
      <c r="F3833" s="2">
        <v>1.0</v>
      </c>
      <c r="G3833" s="9"/>
    </row>
    <row r="3834">
      <c r="A3834" s="1" t="s">
        <v>5219</v>
      </c>
      <c r="B3834" s="7" t="str">
        <f>IFERROR(__xludf.DUMMYFUNCTION("IF(C3834=4,GOOGLETRANSLATE(A3834, ""en"",""fil""), """")"),"")</f>
        <v/>
      </c>
      <c r="C3834" s="2">
        <v>0.0</v>
      </c>
      <c r="D3834" s="10" t="s">
        <v>2680</v>
      </c>
      <c r="G3834" s="9"/>
    </row>
    <row r="3835">
      <c r="A3835" s="1" t="s">
        <v>5220</v>
      </c>
      <c r="B3835" s="7" t="str">
        <f>IFERROR(__xludf.DUMMYFUNCTION("IF(C3835=4,GOOGLETRANSLATE(A3835, ""en"",""fil""), """")"),"")</f>
        <v/>
      </c>
      <c r="C3835" s="2">
        <v>0.0</v>
      </c>
      <c r="D3835" s="10" t="s">
        <v>2680</v>
      </c>
      <c r="F3835" s="2">
        <v>0.0</v>
      </c>
      <c r="G3835" s="9"/>
    </row>
    <row r="3836">
      <c r="A3836" s="1" t="s">
        <v>5221</v>
      </c>
      <c r="B3836" s="7" t="str">
        <f>IFERROR(__xludf.DUMMYFUNCTION("IF(C3836=4,GOOGLETRANSLATE(A3836, ""en"",""fil""), """")"),"")</f>
        <v/>
      </c>
      <c r="C3836" s="2">
        <v>0.0</v>
      </c>
      <c r="D3836" s="10" t="s">
        <v>2680</v>
      </c>
      <c r="G3836" s="9"/>
    </row>
    <row r="3837">
      <c r="A3837" s="1" t="s">
        <v>5222</v>
      </c>
      <c r="B3837" s="7" t="str">
        <f>IFERROR(__xludf.DUMMYFUNCTION("IF(C3837=4,GOOGLETRANSLATE(A3837, ""en"",""fil""), """")"),"")</f>
        <v/>
      </c>
      <c r="C3837" s="2">
        <v>0.0</v>
      </c>
      <c r="D3837" s="10" t="s">
        <v>2680</v>
      </c>
      <c r="G3837" s="9"/>
    </row>
    <row r="3838">
      <c r="A3838" s="1" t="s">
        <v>5223</v>
      </c>
      <c r="B3838" s="7" t="str">
        <f>IFERROR(__xludf.DUMMYFUNCTION("IF(C3838=4,GOOGLETRANSLATE(A3838, ""en"",""fil""), """")"),"")</f>
        <v/>
      </c>
      <c r="C3838" s="2">
        <v>0.0</v>
      </c>
      <c r="D3838" s="10" t="s">
        <v>2680</v>
      </c>
      <c r="G3838" s="9"/>
    </row>
    <row r="3839">
      <c r="A3839" s="1" t="s">
        <v>5224</v>
      </c>
      <c r="B3839" s="7" t="str">
        <f>IFERROR(__xludf.DUMMYFUNCTION("IF(C3839=4,GOOGLETRANSLATE(A3839, ""en"",""fil""), """")"),"")</f>
        <v/>
      </c>
      <c r="C3839" s="2">
        <v>0.0</v>
      </c>
      <c r="D3839" s="10" t="s">
        <v>2680</v>
      </c>
      <c r="F3839" s="2">
        <v>1.0</v>
      </c>
      <c r="G3839" s="9"/>
    </row>
    <row r="3840">
      <c r="A3840" s="1" t="s">
        <v>5225</v>
      </c>
      <c r="B3840" s="7" t="str">
        <f>IFERROR(__xludf.DUMMYFUNCTION("IF(C3840=4,GOOGLETRANSLATE(A3840, ""en"",""fil""), """")"),"")</f>
        <v/>
      </c>
      <c r="C3840" s="2">
        <v>0.0</v>
      </c>
      <c r="D3840" s="10" t="s">
        <v>2680</v>
      </c>
      <c r="F3840" s="2">
        <v>1.0</v>
      </c>
      <c r="G3840" s="9"/>
    </row>
    <row r="3841">
      <c r="A3841" s="1" t="s">
        <v>5226</v>
      </c>
      <c r="B3841" s="7" t="str">
        <f>IFERROR(__xludf.DUMMYFUNCTION("IF(C3841=4,GOOGLETRANSLATE(A3841, ""en"",""fil""), """")"),"")</f>
        <v/>
      </c>
      <c r="C3841" s="2">
        <v>0.0</v>
      </c>
      <c r="D3841" s="10" t="s">
        <v>2680</v>
      </c>
      <c r="G3841" s="9"/>
    </row>
    <row r="3842">
      <c r="A3842" s="1" t="s">
        <v>4545</v>
      </c>
      <c r="B3842" s="7" t="str">
        <f>IFERROR(__xludf.DUMMYFUNCTION("IF(C3842=4,GOOGLETRANSLATE(A3842, ""en"",""fil""), """")"),"")</f>
        <v/>
      </c>
      <c r="C3842" s="2">
        <v>0.0</v>
      </c>
      <c r="D3842" s="10" t="s">
        <v>2680</v>
      </c>
      <c r="F3842" s="2">
        <v>0.0</v>
      </c>
      <c r="G3842" s="9"/>
    </row>
    <row r="3843">
      <c r="A3843" s="1" t="s">
        <v>5227</v>
      </c>
      <c r="B3843" s="7" t="str">
        <f>IFERROR(__xludf.DUMMYFUNCTION("IF(C3843=4,GOOGLETRANSLATE(A3843, ""en"",""fil""), """")"),"")</f>
        <v/>
      </c>
      <c r="C3843" s="2">
        <v>0.0</v>
      </c>
      <c r="D3843" s="10" t="s">
        <v>2680</v>
      </c>
      <c r="F3843" s="2">
        <v>0.0</v>
      </c>
      <c r="G3843" s="9"/>
    </row>
    <row r="3844">
      <c r="A3844" s="1" t="s">
        <v>5228</v>
      </c>
      <c r="B3844" s="7" t="str">
        <f>IFERROR(__xludf.DUMMYFUNCTION("IF(C3844=4,GOOGLETRANSLATE(A3844, ""en"",""fil""), """")"),"")</f>
        <v/>
      </c>
      <c r="C3844" s="2">
        <v>0.0</v>
      </c>
      <c r="D3844" s="10" t="s">
        <v>2680</v>
      </c>
      <c r="G3844" s="9"/>
    </row>
    <row r="3845">
      <c r="A3845" s="1" t="s">
        <v>5229</v>
      </c>
      <c r="B3845" s="7" t="str">
        <f>IFERROR(__xludf.DUMMYFUNCTION("IF(C3845=4,GOOGLETRANSLATE(A3845, ""en"",""fil""), """")"),"")</f>
        <v/>
      </c>
      <c r="C3845" s="2">
        <v>0.0</v>
      </c>
      <c r="D3845" s="10" t="s">
        <v>2680</v>
      </c>
      <c r="F3845" s="2">
        <v>0.0</v>
      </c>
      <c r="G3845" s="9"/>
    </row>
    <row r="3846">
      <c r="A3846" s="1" t="s">
        <v>5230</v>
      </c>
      <c r="B3846" s="7" t="str">
        <f>IFERROR(__xludf.DUMMYFUNCTION("IF(C3846=4,GOOGLETRANSLATE(A3846, ""en"",""fil""), """")"),"")</f>
        <v/>
      </c>
      <c r="C3846" s="2">
        <v>0.0</v>
      </c>
      <c r="D3846" s="10" t="s">
        <v>2680</v>
      </c>
      <c r="F3846" s="2">
        <v>0.0</v>
      </c>
      <c r="G3846" s="9"/>
    </row>
    <row r="3847">
      <c r="A3847" s="1" t="s">
        <v>5231</v>
      </c>
      <c r="B3847" s="7" t="str">
        <f>IFERROR(__xludf.DUMMYFUNCTION("IF(C3847=4,GOOGLETRANSLATE(A3847, ""en"",""fil""), """")"),"")</f>
        <v/>
      </c>
      <c r="C3847" s="2">
        <v>0.0</v>
      </c>
      <c r="D3847" s="10" t="s">
        <v>2680</v>
      </c>
      <c r="F3847" s="2">
        <v>0.0</v>
      </c>
      <c r="G3847" s="9"/>
    </row>
    <row r="3848">
      <c r="A3848" s="1" t="s">
        <v>5232</v>
      </c>
      <c r="B3848" s="7" t="str">
        <f>IFERROR(__xludf.DUMMYFUNCTION("IF(C3848=4,GOOGLETRANSLATE(A3848, ""en"",""fil""), """")"),"")</f>
        <v/>
      </c>
      <c r="C3848" s="2">
        <v>0.0</v>
      </c>
      <c r="D3848" s="10" t="s">
        <v>2680</v>
      </c>
      <c r="F3848" s="2">
        <v>1.0</v>
      </c>
      <c r="G3848" s="9"/>
    </row>
    <row r="3849">
      <c r="A3849" s="1" t="s">
        <v>5233</v>
      </c>
      <c r="B3849" s="7" t="str">
        <f>IFERROR(__xludf.DUMMYFUNCTION("IF(C3849=4,GOOGLETRANSLATE(A3849, ""en"",""fil""), """")"),"")</f>
        <v/>
      </c>
      <c r="C3849" s="2">
        <v>0.0</v>
      </c>
      <c r="D3849" s="10" t="s">
        <v>2680</v>
      </c>
      <c r="F3849" s="2">
        <v>1.0</v>
      </c>
      <c r="G3849" s="9"/>
    </row>
    <row r="3850">
      <c r="A3850" s="1" t="s">
        <v>751</v>
      </c>
      <c r="B3850" s="7" t="str">
        <f>IFERROR(__xludf.DUMMYFUNCTION("IF(C3850=4,GOOGLETRANSLATE(A3850, ""en"",""fil""), """")"),"")</f>
        <v/>
      </c>
      <c r="C3850" s="2">
        <v>0.0</v>
      </c>
      <c r="D3850" s="10" t="s">
        <v>2680</v>
      </c>
      <c r="F3850" s="2">
        <v>0.0</v>
      </c>
      <c r="G3850" s="9"/>
    </row>
    <row r="3851">
      <c r="A3851" s="1" t="s">
        <v>5234</v>
      </c>
      <c r="B3851" s="7" t="str">
        <f>IFERROR(__xludf.DUMMYFUNCTION("IF(C3851=4,GOOGLETRANSLATE(A3851, ""en"",""fil""), """")"),"")</f>
        <v/>
      </c>
      <c r="C3851" s="2">
        <v>0.0</v>
      </c>
      <c r="D3851" s="10" t="s">
        <v>2680</v>
      </c>
      <c r="F3851" s="2">
        <v>0.0</v>
      </c>
      <c r="G3851" s="9"/>
    </row>
    <row r="3852">
      <c r="A3852" s="1" t="s">
        <v>5235</v>
      </c>
      <c r="B3852" s="7" t="str">
        <f>IFERROR(__xludf.DUMMYFUNCTION("IF(C3852=4,GOOGLETRANSLATE(A3852, ""en"",""fil""), """")"),"")</f>
        <v/>
      </c>
      <c r="C3852" s="2">
        <v>0.0</v>
      </c>
      <c r="D3852" s="10" t="s">
        <v>2680</v>
      </c>
      <c r="F3852" s="2">
        <v>0.0</v>
      </c>
      <c r="G3852" s="9"/>
    </row>
    <row r="3853">
      <c r="A3853" s="1" t="s">
        <v>5236</v>
      </c>
      <c r="B3853" s="7" t="str">
        <f>IFERROR(__xludf.DUMMYFUNCTION("IF(C3853=4,GOOGLETRANSLATE(A3853, ""en"",""fil""), """")"),"")</f>
        <v/>
      </c>
      <c r="C3853" s="2">
        <v>0.0</v>
      </c>
      <c r="D3853" s="10" t="s">
        <v>2680</v>
      </c>
      <c r="F3853" s="2">
        <v>1.0</v>
      </c>
      <c r="G3853" s="9"/>
    </row>
    <row r="3854">
      <c r="A3854" s="1" t="s">
        <v>5237</v>
      </c>
      <c r="B3854" s="7" t="str">
        <f>IFERROR(__xludf.DUMMYFUNCTION("IF(C3854=4,GOOGLETRANSLATE(A3854, ""en"",""fil""), """")"),"")</f>
        <v/>
      </c>
      <c r="C3854" s="2">
        <v>0.0</v>
      </c>
      <c r="D3854" s="10" t="s">
        <v>2680</v>
      </c>
      <c r="G3854" s="9"/>
    </row>
    <row r="3855">
      <c r="A3855" s="1" t="s">
        <v>5238</v>
      </c>
      <c r="B3855" s="7" t="str">
        <f>IFERROR(__xludf.DUMMYFUNCTION("IF(C3855=4,GOOGLETRANSLATE(A3855, ""en"",""fil""), """")"),"")</f>
        <v/>
      </c>
      <c r="C3855" s="2">
        <v>0.0</v>
      </c>
      <c r="D3855" s="10" t="s">
        <v>2680</v>
      </c>
      <c r="F3855" s="2">
        <v>1.0</v>
      </c>
      <c r="G3855" s="9"/>
    </row>
    <row r="3856">
      <c r="A3856" s="1" t="s">
        <v>5239</v>
      </c>
      <c r="B3856" s="7" t="str">
        <f>IFERROR(__xludf.DUMMYFUNCTION("IF(C3856=4,GOOGLETRANSLATE(A3856, ""en"",""fil""), """")"),"")</f>
        <v/>
      </c>
      <c r="C3856" s="2">
        <v>0.0</v>
      </c>
      <c r="D3856" s="10" t="s">
        <v>2680</v>
      </c>
      <c r="F3856" s="2">
        <v>1.0</v>
      </c>
      <c r="G3856" s="9"/>
    </row>
    <row r="3857">
      <c r="A3857" s="1" t="s">
        <v>5240</v>
      </c>
      <c r="B3857" s="7" t="str">
        <f>IFERROR(__xludf.DUMMYFUNCTION("IF(C3857=4,GOOGLETRANSLATE(A3857, ""en"",""fil""), """")"),"")</f>
        <v/>
      </c>
      <c r="C3857" s="2">
        <v>0.0</v>
      </c>
      <c r="D3857" s="10" t="s">
        <v>2680</v>
      </c>
      <c r="F3857" s="2">
        <v>1.0</v>
      </c>
      <c r="G3857" s="9"/>
    </row>
    <row r="3858">
      <c r="A3858" s="1" t="s">
        <v>5241</v>
      </c>
      <c r="B3858" s="7" t="str">
        <f>IFERROR(__xludf.DUMMYFUNCTION("IF(C3858=4,GOOGLETRANSLATE(A3858, ""en"",""fil""), """")"),"")</f>
        <v/>
      </c>
      <c r="C3858" s="2">
        <v>0.0</v>
      </c>
      <c r="D3858" s="10" t="s">
        <v>2680</v>
      </c>
      <c r="F3858" s="2">
        <v>0.0</v>
      </c>
      <c r="G3858" s="9"/>
    </row>
    <row r="3859">
      <c r="A3859" s="1" t="s">
        <v>5242</v>
      </c>
      <c r="B3859" s="7" t="str">
        <f>IFERROR(__xludf.DUMMYFUNCTION("IF(C3859=4,GOOGLETRANSLATE(A3859, ""en"",""fil""), """")"),"")</f>
        <v/>
      </c>
      <c r="C3859" s="2">
        <v>0.0</v>
      </c>
      <c r="D3859" s="10" t="s">
        <v>2680</v>
      </c>
      <c r="G3859" s="9"/>
    </row>
    <row r="3860">
      <c r="A3860" s="1" t="s">
        <v>4150</v>
      </c>
      <c r="B3860" s="7" t="str">
        <f>IFERROR(__xludf.DUMMYFUNCTION("IF(C3860=4,GOOGLETRANSLATE(A3860, ""en"",""fil""), """")"),"")</f>
        <v/>
      </c>
      <c r="C3860" s="2">
        <v>0.0</v>
      </c>
      <c r="D3860" s="10" t="s">
        <v>2680</v>
      </c>
      <c r="F3860" s="2">
        <v>0.0</v>
      </c>
      <c r="G3860" s="9"/>
    </row>
    <row r="3861">
      <c r="A3861" s="1" t="s">
        <v>5243</v>
      </c>
      <c r="B3861" s="7" t="str">
        <f>IFERROR(__xludf.DUMMYFUNCTION("IF(C3861=4,GOOGLETRANSLATE(A3861, ""en"",""fil""), """")"),"")</f>
        <v/>
      </c>
      <c r="C3861" s="2">
        <v>0.0</v>
      </c>
      <c r="D3861" s="10" t="s">
        <v>2680</v>
      </c>
      <c r="F3861" s="2">
        <v>0.0</v>
      </c>
      <c r="G3861" s="9"/>
    </row>
    <row r="3862">
      <c r="A3862" s="1" t="s">
        <v>5244</v>
      </c>
      <c r="B3862" s="7" t="str">
        <f>IFERROR(__xludf.DUMMYFUNCTION("IF(C3862=4,GOOGLETRANSLATE(A3862, ""en"",""fil""), """")"),"")</f>
        <v/>
      </c>
      <c r="C3862" s="2">
        <v>0.0</v>
      </c>
      <c r="D3862" s="10" t="s">
        <v>2680</v>
      </c>
      <c r="F3862" s="2">
        <v>0.0</v>
      </c>
      <c r="G3862" s="9"/>
    </row>
    <row r="3863">
      <c r="A3863" s="1" t="s">
        <v>5245</v>
      </c>
      <c r="B3863" s="7" t="str">
        <f>IFERROR(__xludf.DUMMYFUNCTION("IF(C3863=4,GOOGLETRANSLATE(A3863, ""en"",""fil""), """")"),"")</f>
        <v/>
      </c>
      <c r="C3863" s="2">
        <v>0.0</v>
      </c>
      <c r="D3863" s="10" t="s">
        <v>2680</v>
      </c>
      <c r="F3863" s="2">
        <v>1.0</v>
      </c>
      <c r="G3863" s="9"/>
    </row>
    <row r="3864">
      <c r="A3864" s="1" t="s">
        <v>5246</v>
      </c>
      <c r="B3864" s="7" t="str">
        <f>IFERROR(__xludf.DUMMYFUNCTION("IF(C3864=4,GOOGLETRANSLATE(A3864, ""en"",""fil""), """")"),"")</f>
        <v/>
      </c>
      <c r="C3864" s="2">
        <v>0.0</v>
      </c>
      <c r="D3864" s="10" t="s">
        <v>2680</v>
      </c>
      <c r="F3864" s="2">
        <v>1.0</v>
      </c>
      <c r="G3864" s="9"/>
    </row>
    <row r="3865">
      <c r="A3865" s="1" t="s">
        <v>5247</v>
      </c>
      <c r="B3865" s="7" t="str">
        <f>IFERROR(__xludf.DUMMYFUNCTION("IF(C3865=4,GOOGLETRANSLATE(A3865, ""en"",""fil""), """")"),"")</f>
        <v/>
      </c>
      <c r="C3865" s="2">
        <v>0.0</v>
      </c>
      <c r="D3865" s="10" t="s">
        <v>2680</v>
      </c>
      <c r="F3865" s="2">
        <v>0.0</v>
      </c>
      <c r="G3865" s="9"/>
    </row>
    <row r="3866">
      <c r="A3866" s="1" t="s">
        <v>5248</v>
      </c>
      <c r="B3866" s="7" t="str">
        <f>IFERROR(__xludf.DUMMYFUNCTION("IF(C3866=4,GOOGLETRANSLATE(A3866, ""en"",""fil""), """")"),"")</f>
        <v/>
      </c>
      <c r="C3866" s="2">
        <v>0.0</v>
      </c>
      <c r="D3866" s="10" t="s">
        <v>2680</v>
      </c>
      <c r="G3866" s="9"/>
    </row>
    <row r="3867">
      <c r="A3867" s="1" t="s">
        <v>5249</v>
      </c>
      <c r="B3867" s="7" t="str">
        <f>IFERROR(__xludf.DUMMYFUNCTION("IF(C3867=4,GOOGLETRANSLATE(A3867, ""en"",""fil""), """")"),"")</f>
        <v/>
      </c>
      <c r="C3867" s="2">
        <v>0.0</v>
      </c>
      <c r="D3867" s="10" t="s">
        <v>2680</v>
      </c>
      <c r="F3867" s="2">
        <v>0.0</v>
      </c>
      <c r="G3867" s="9"/>
    </row>
    <row r="3868">
      <c r="A3868" s="1" t="s">
        <v>5250</v>
      </c>
      <c r="B3868" s="7" t="str">
        <f>IFERROR(__xludf.DUMMYFUNCTION("IF(C3868=4,GOOGLETRANSLATE(A3868, ""en"",""fil""), """")"),"")</f>
        <v/>
      </c>
      <c r="C3868" s="2">
        <v>0.0</v>
      </c>
      <c r="D3868" s="10" t="s">
        <v>2680</v>
      </c>
      <c r="G3868" s="9"/>
    </row>
    <row r="3869">
      <c r="A3869" s="1" t="s">
        <v>5251</v>
      </c>
      <c r="B3869" s="7" t="str">
        <f>IFERROR(__xludf.DUMMYFUNCTION("IF(C3869=4,GOOGLETRANSLATE(A3869, ""en"",""fil""), """")"),"")</f>
        <v/>
      </c>
      <c r="C3869" s="2">
        <v>0.0</v>
      </c>
      <c r="D3869" s="10" t="s">
        <v>2680</v>
      </c>
      <c r="F3869" s="2">
        <v>0.0</v>
      </c>
      <c r="G3869" s="9"/>
    </row>
    <row r="3870">
      <c r="A3870" s="1" t="s">
        <v>5252</v>
      </c>
      <c r="B3870" s="7" t="str">
        <f>IFERROR(__xludf.DUMMYFUNCTION("IF(C3870=4,GOOGLETRANSLATE(A3870, ""en"",""fil""), """")"),"")</f>
        <v/>
      </c>
      <c r="C3870" s="2">
        <v>0.0</v>
      </c>
      <c r="D3870" s="10" t="s">
        <v>2680</v>
      </c>
      <c r="F3870" s="2">
        <v>0.0</v>
      </c>
      <c r="G3870" s="9"/>
    </row>
    <row r="3871">
      <c r="A3871" s="1" t="s">
        <v>5253</v>
      </c>
      <c r="B3871" s="7" t="str">
        <f>IFERROR(__xludf.DUMMYFUNCTION("IF(C3871=4,GOOGLETRANSLATE(A3871, ""en"",""fil""), """")"),"")</f>
        <v/>
      </c>
      <c r="C3871" s="2">
        <v>0.0</v>
      </c>
      <c r="D3871" s="10" t="s">
        <v>2680</v>
      </c>
      <c r="G3871" s="9"/>
    </row>
    <row r="3872">
      <c r="A3872" s="1" t="s">
        <v>5254</v>
      </c>
      <c r="B3872" s="7" t="str">
        <f>IFERROR(__xludf.DUMMYFUNCTION("IF(C3872=4,GOOGLETRANSLATE(A3872, ""en"",""fil""), """")"),"")</f>
        <v/>
      </c>
      <c r="C3872" s="2">
        <v>0.0</v>
      </c>
      <c r="D3872" s="10" t="s">
        <v>2680</v>
      </c>
      <c r="F3872" s="2">
        <v>0.0</v>
      </c>
      <c r="G3872" s="9"/>
    </row>
    <row r="3873">
      <c r="A3873" s="1" t="s">
        <v>5255</v>
      </c>
      <c r="B3873" s="7" t="str">
        <f>IFERROR(__xludf.DUMMYFUNCTION("IF(C3873=4,GOOGLETRANSLATE(A3873, ""en"",""fil""), """")"),"")</f>
        <v/>
      </c>
      <c r="C3873" s="2">
        <v>0.0</v>
      </c>
      <c r="D3873" s="10" t="s">
        <v>2680</v>
      </c>
      <c r="F3873" s="2">
        <v>1.0</v>
      </c>
      <c r="G3873" s="9"/>
    </row>
    <row r="3874">
      <c r="A3874" s="1" t="s">
        <v>5256</v>
      </c>
      <c r="B3874" s="7" t="str">
        <f>IFERROR(__xludf.DUMMYFUNCTION("IF(C3874=4,GOOGLETRANSLATE(A3874, ""en"",""fil""), """")"),"")</f>
        <v/>
      </c>
      <c r="C3874" s="2">
        <v>0.0</v>
      </c>
      <c r="D3874" s="10" t="s">
        <v>2680</v>
      </c>
      <c r="F3874" s="2">
        <v>0.0</v>
      </c>
      <c r="G3874" s="9"/>
    </row>
    <row r="3875">
      <c r="A3875" s="1" t="s">
        <v>5257</v>
      </c>
      <c r="B3875" s="7" t="str">
        <f>IFERROR(__xludf.DUMMYFUNCTION("IF(C3875=4,GOOGLETRANSLATE(A3875, ""en"",""fil""), """")"),"")</f>
        <v/>
      </c>
      <c r="C3875" s="2">
        <v>0.0</v>
      </c>
      <c r="D3875" s="10" t="s">
        <v>2680</v>
      </c>
      <c r="F3875" s="2">
        <v>0.0</v>
      </c>
      <c r="G3875" s="9"/>
    </row>
    <row r="3876">
      <c r="A3876" s="1" t="s">
        <v>5258</v>
      </c>
      <c r="B3876" s="7" t="str">
        <f>IFERROR(__xludf.DUMMYFUNCTION("IF(C3876=4,GOOGLETRANSLATE(A3876, ""en"",""fil""), """")"),"")</f>
        <v/>
      </c>
      <c r="C3876" s="2">
        <v>0.0</v>
      </c>
      <c r="D3876" s="10" t="s">
        <v>2680</v>
      </c>
      <c r="F3876" s="2">
        <v>1.0</v>
      </c>
      <c r="G3876" s="9"/>
    </row>
    <row r="3877">
      <c r="A3877" s="1" t="s">
        <v>5259</v>
      </c>
      <c r="B3877" s="7" t="str">
        <f>IFERROR(__xludf.DUMMYFUNCTION("IF(C3877=4,GOOGLETRANSLATE(A3877, ""en"",""fil""), """")"),"")</f>
        <v/>
      </c>
      <c r="C3877" s="2">
        <v>0.0</v>
      </c>
      <c r="D3877" s="10" t="s">
        <v>2680</v>
      </c>
      <c r="G3877" s="9"/>
    </row>
    <row r="3878">
      <c r="A3878" s="1" t="s">
        <v>5260</v>
      </c>
      <c r="B3878" s="7" t="str">
        <f>IFERROR(__xludf.DUMMYFUNCTION("IF(C3878=4,GOOGLETRANSLATE(A3878, ""en"",""fil""), """")"),"")</f>
        <v/>
      </c>
      <c r="C3878" s="2">
        <v>0.0</v>
      </c>
      <c r="D3878" s="10" t="s">
        <v>2680</v>
      </c>
      <c r="F3878" s="2">
        <v>1.0</v>
      </c>
      <c r="G3878" s="9"/>
    </row>
    <row r="3879">
      <c r="A3879" s="1" t="s">
        <v>5261</v>
      </c>
      <c r="B3879" s="7" t="str">
        <f>IFERROR(__xludf.DUMMYFUNCTION("IF(C3879=4,GOOGLETRANSLATE(A3879, ""en"",""fil""), """")"),"")</f>
        <v/>
      </c>
      <c r="C3879" s="2">
        <v>0.0</v>
      </c>
      <c r="D3879" s="10" t="s">
        <v>2680</v>
      </c>
      <c r="F3879" s="2">
        <v>0.0</v>
      </c>
      <c r="G3879" s="9"/>
    </row>
    <row r="3880">
      <c r="A3880" s="1" t="s">
        <v>5262</v>
      </c>
      <c r="B3880" s="7" t="str">
        <f>IFERROR(__xludf.DUMMYFUNCTION("IF(C3880=4,GOOGLETRANSLATE(A3880, ""en"",""fil""), """")"),"")</f>
        <v/>
      </c>
      <c r="C3880" s="2">
        <v>0.0</v>
      </c>
      <c r="D3880" s="10" t="s">
        <v>2680</v>
      </c>
      <c r="F3880" s="2">
        <v>1.0</v>
      </c>
      <c r="G3880" s="9"/>
    </row>
    <row r="3881">
      <c r="A3881" s="1" t="s">
        <v>5263</v>
      </c>
      <c r="B3881" s="7" t="str">
        <f>IFERROR(__xludf.DUMMYFUNCTION("IF(C3881=4,GOOGLETRANSLATE(A3881, ""en"",""fil""), """")"),"")</f>
        <v/>
      </c>
      <c r="C3881" s="2">
        <v>0.0</v>
      </c>
      <c r="D3881" s="10" t="s">
        <v>2680</v>
      </c>
      <c r="F3881" s="2">
        <v>0.0</v>
      </c>
      <c r="G3881" s="9"/>
    </row>
    <row r="3882">
      <c r="A3882" s="1" t="s">
        <v>5264</v>
      </c>
      <c r="B3882" s="7" t="str">
        <f>IFERROR(__xludf.DUMMYFUNCTION("IF(C3882=4,GOOGLETRANSLATE(A3882, ""en"",""fil""), """")"),"")</f>
        <v/>
      </c>
      <c r="C3882" s="2">
        <v>0.0</v>
      </c>
      <c r="D3882" s="10" t="s">
        <v>2680</v>
      </c>
      <c r="F3882" s="2">
        <v>0.0</v>
      </c>
      <c r="G3882" s="9"/>
    </row>
    <row r="3883">
      <c r="A3883" s="1" t="s">
        <v>5265</v>
      </c>
      <c r="B3883" s="7" t="str">
        <f>IFERROR(__xludf.DUMMYFUNCTION("IF(C3883=4,GOOGLETRANSLATE(A3883, ""en"",""fil""), """")"),"")</f>
        <v/>
      </c>
      <c r="C3883" s="2">
        <v>0.0</v>
      </c>
      <c r="D3883" s="10" t="s">
        <v>2680</v>
      </c>
      <c r="F3883" s="2">
        <v>0.0</v>
      </c>
      <c r="G3883" s="9"/>
    </row>
    <row r="3884">
      <c r="A3884" s="1" t="s">
        <v>5266</v>
      </c>
      <c r="B3884" s="7" t="str">
        <f>IFERROR(__xludf.DUMMYFUNCTION("IF(C3884=4,GOOGLETRANSLATE(A3884, ""en"",""fil""), """")"),"")</f>
        <v/>
      </c>
      <c r="C3884" s="2">
        <v>0.0</v>
      </c>
      <c r="D3884" s="10" t="s">
        <v>2680</v>
      </c>
      <c r="F3884" s="2">
        <v>0.0</v>
      </c>
      <c r="G3884" s="9"/>
    </row>
    <row r="3885">
      <c r="A3885" s="1" t="s">
        <v>5267</v>
      </c>
      <c r="B3885" s="7" t="str">
        <f>IFERROR(__xludf.DUMMYFUNCTION("IF(C3885=4,GOOGLETRANSLATE(A3885, ""en"",""fil""), """")"),"")</f>
        <v/>
      </c>
      <c r="C3885" s="2">
        <v>0.0</v>
      </c>
      <c r="D3885" s="10" t="s">
        <v>2680</v>
      </c>
      <c r="F3885" s="2">
        <v>0.0</v>
      </c>
      <c r="G3885" s="9"/>
    </row>
    <row r="3886">
      <c r="A3886" s="1" t="s">
        <v>5268</v>
      </c>
      <c r="B3886" s="7" t="str">
        <f>IFERROR(__xludf.DUMMYFUNCTION("IF(C3886=4,GOOGLETRANSLATE(A3886, ""en"",""fil""), """")"),"")</f>
        <v/>
      </c>
      <c r="C3886" s="2">
        <v>0.0</v>
      </c>
      <c r="D3886" s="10" t="s">
        <v>2680</v>
      </c>
      <c r="F3886" s="2">
        <v>1.0</v>
      </c>
      <c r="G3886" s="9"/>
    </row>
    <row r="3887">
      <c r="A3887" s="1" t="s">
        <v>5269</v>
      </c>
      <c r="B3887" s="7" t="str">
        <f>IFERROR(__xludf.DUMMYFUNCTION("IF(C3887=4,GOOGLETRANSLATE(A3887, ""en"",""fil""), """")"),"")</f>
        <v/>
      </c>
      <c r="C3887" s="2">
        <v>0.0</v>
      </c>
      <c r="D3887" s="10" t="s">
        <v>2680</v>
      </c>
      <c r="F3887" s="2">
        <v>1.0</v>
      </c>
      <c r="G3887" s="9"/>
    </row>
    <row r="3888">
      <c r="A3888" s="1" t="s">
        <v>5270</v>
      </c>
      <c r="B3888" s="7" t="str">
        <f>IFERROR(__xludf.DUMMYFUNCTION("IF(C3888=4,GOOGLETRANSLATE(A3888, ""en"",""fil""), """")"),"")</f>
        <v/>
      </c>
      <c r="C3888" s="2">
        <v>0.0</v>
      </c>
      <c r="D3888" s="10" t="s">
        <v>2680</v>
      </c>
      <c r="F3888" s="2">
        <v>1.0</v>
      </c>
      <c r="G3888" s="9"/>
    </row>
    <row r="3889">
      <c r="A3889" s="1" t="s">
        <v>5271</v>
      </c>
      <c r="B3889" s="7" t="str">
        <f>IFERROR(__xludf.DUMMYFUNCTION("IF(C3889=4,GOOGLETRANSLATE(A3889, ""en"",""fil""), """")"),"")</f>
        <v/>
      </c>
      <c r="C3889" s="2">
        <v>0.0</v>
      </c>
      <c r="D3889" s="10" t="s">
        <v>2680</v>
      </c>
      <c r="F3889" s="2">
        <v>0.0</v>
      </c>
      <c r="G3889" s="9"/>
    </row>
    <row r="3890">
      <c r="A3890" s="1" t="s">
        <v>5272</v>
      </c>
      <c r="B3890" s="7" t="str">
        <f>IFERROR(__xludf.DUMMYFUNCTION("IF(C3890=4,GOOGLETRANSLATE(A3890, ""en"",""fil""), """")"),"")</f>
        <v/>
      </c>
      <c r="C3890" s="2">
        <v>0.0</v>
      </c>
      <c r="D3890" s="10" t="s">
        <v>2680</v>
      </c>
      <c r="F3890" s="2">
        <v>0.0</v>
      </c>
      <c r="G3890" s="9"/>
    </row>
    <row r="3891">
      <c r="A3891" s="1" t="s">
        <v>5273</v>
      </c>
      <c r="B3891" s="7" t="str">
        <f>IFERROR(__xludf.DUMMYFUNCTION("IF(C3891=4,GOOGLETRANSLATE(A3891, ""en"",""fil""), """")"),"")</f>
        <v/>
      </c>
      <c r="C3891" s="2">
        <v>0.0</v>
      </c>
      <c r="D3891" s="10" t="s">
        <v>2680</v>
      </c>
      <c r="F3891" s="2">
        <v>0.0</v>
      </c>
      <c r="G3891" s="9"/>
    </row>
    <row r="3892">
      <c r="A3892" s="1" t="s">
        <v>5274</v>
      </c>
      <c r="B3892" s="7" t="str">
        <f>IFERROR(__xludf.DUMMYFUNCTION("IF(C3892=4,GOOGLETRANSLATE(A3892, ""en"",""fil""), """")"),"")</f>
        <v/>
      </c>
      <c r="C3892" s="2">
        <v>0.0</v>
      </c>
      <c r="D3892" s="10" t="s">
        <v>2680</v>
      </c>
      <c r="F3892" s="2">
        <v>0.0</v>
      </c>
      <c r="G3892" s="9"/>
    </row>
    <row r="3893">
      <c r="A3893" s="1" t="s">
        <v>5275</v>
      </c>
      <c r="B3893" s="7" t="str">
        <f>IFERROR(__xludf.DUMMYFUNCTION("IF(C3893=4,GOOGLETRANSLATE(A3893, ""en"",""fil""), """")"),"")</f>
        <v/>
      </c>
      <c r="C3893" s="2">
        <v>0.0</v>
      </c>
      <c r="D3893" s="10" t="s">
        <v>2680</v>
      </c>
      <c r="F3893" s="2">
        <v>1.0</v>
      </c>
      <c r="G3893" s="9"/>
    </row>
    <row r="3894">
      <c r="A3894" s="1" t="s">
        <v>5276</v>
      </c>
      <c r="B3894" s="7" t="str">
        <f>IFERROR(__xludf.DUMMYFUNCTION("IF(C3894=4,GOOGLETRANSLATE(A3894, ""en"",""fil""), """")"),"")</f>
        <v/>
      </c>
      <c r="C3894" s="2">
        <v>0.0</v>
      </c>
      <c r="D3894" s="10" t="s">
        <v>2680</v>
      </c>
      <c r="F3894" s="2">
        <v>1.0</v>
      </c>
      <c r="G3894" s="9"/>
    </row>
    <row r="3895">
      <c r="A3895" s="1" t="s">
        <v>5277</v>
      </c>
      <c r="B3895" s="7" t="str">
        <f>IFERROR(__xludf.DUMMYFUNCTION("IF(C3895=4,GOOGLETRANSLATE(A3895, ""en"",""fil""), """")"),"")</f>
        <v/>
      </c>
      <c r="C3895" s="2">
        <v>0.0</v>
      </c>
      <c r="D3895" s="10" t="s">
        <v>2680</v>
      </c>
      <c r="F3895" s="2">
        <v>0.0</v>
      </c>
      <c r="G3895" s="9"/>
    </row>
    <row r="3896">
      <c r="A3896" s="1" t="s">
        <v>5278</v>
      </c>
      <c r="B3896" s="7" t="str">
        <f>IFERROR(__xludf.DUMMYFUNCTION("IF(C3896=4,GOOGLETRANSLATE(A3896, ""en"",""fil""), """")"),"")</f>
        <v/>
      </c>
      <c r="C3896" s="2">
        <v>0.0</v>
      </c>
      <c r="D3896" s="10" t="s">
        <v>2680</v>
      </c>
      <c r="F3896" s="2">
        <v>0.0</v>
      </c>
      <c r="G3896" s="9"/>
    </row>
    <row r="3897">
      <c r="A3897" s="1" t="s">
        <v>5279</v>
      </c>
      <c r="B3897" s="7" t="str">
        <f>IFERROR(__xludf.DUMMYFUNCTION("IF(C3897=4,GOOGLETRANSLATE(A3897, ""en"",""fil""), """")"),"")</f>
        <v/>
      </c>
      <c r="C3897" s="2">
        <v>0.0</v>
      </c>
      <c r="D3897" s="10" t="s">
        <v>2680</v>
      </c>
      <c r="F3897" s="2">
        <v>1.0</v>
      </c>
      <c r="G3897" s="9"/>
    </row>
    <row r="3898">
      <c r="A3898" s="1" t="s">
        <v>5280</v>
      </c>
      <c r="B3898" s="7" t="str">
        <f>IFERROR(__xludf.DUMMYFUNCTION("IF(C3898=4,GOOGLETRANSLATE(A3898, ""en"",""fil""), """")"),"")</f>
        <v/>
      </c>
      <c r="C3898" s="2">
        <v>0.0</v>
      </c>
      <c r="D3898" s="10" t="s">
        <v>2680</v>
      </c>
      <c r="G3898" s="9"/>
    </row>
    <row r="3899">
      <c r="A3899" s="1" t="s">
        <v>5281</v>
      </c>
      <c r="B3899" s="7" t="str">
        <f>IFERROR(__xludf.DUMMYFUNCTION("IF(C3899=4,GOOGLETRANSLATE(A3899, ""en"",""fil""), """")"),"")</f>
        <v/>
      </c>
      <c r="C3899" s="2">
        <v>0.0</v>
      </c>
      <c r="D3899" s="10" t="s">
        <v>2680</v>
      </c>
      <c r="F3899" s="2">
        <v>0.0</v>
      </c>
      <c r="G3899" s="9"/>
    </row>
    <row r="3900">
      <c r="A3900" s="1" t="s">
        <v>5282</v>
      </c>
      <c r="B3900" s="7" t="str">
        <f>IFERROR(__xludf.DUMMYFUNCTION("IF(C3900=4,GOOGLETRANSLATE(A3900, ""en"",""fil""), """")"),"")</f>
        <v/>
      </c>
      <c r="C3900" s="2">
        <v>0.0</v>
      </c>
      <c r="D3900" s="10" t="s">
        <v>2680</v>
      </c>
      <c r="G3900" s="9"/>
    </row>
    <row r="3901">
      <c r="A3901" s="1" t="s">
        <v>5283</v>
      </c>
      <c r="B3901" s="7" t="str">
        <f>IFERROR(__xludf.DUMMYFUNCTION("IF(C3901=4,GOOGLETRANSLATE(A3901, ""en"",""fil""), """")"),"")</f>
        <v/>
      </c>
      <c r="C3901" s="2">
        <v>0.0</v>
      </c>
      <c r="D3901" s="10" t="s">
        <v>2680</v>
      </c>
      <c r="F3901" s="2">
        <v>0.0</v>
      </c>
      <c r="G3901" s="9"/>
    </row>
    <row r="3902">
      <c r="A3902" s="1" t="s">
        <v>5284</v>
      </c>
      <c r="B3902" s="7" t="str">
        <f>IFERROR(__xludf.DUMMYFUNCTION("IF(C3902=4,GOOGLETRANSLATE(A3902, ""en"",""fil""), """")"),"")</f>
        <v/>
      </c>
      <c r="C3902" s="2">
        <v>0.0</v>
      </c>
      <c r="D3902" s="10" t="s">
        <v>2680</v>
      </c>
      <c r="F3902" s="2">
        <v>0.0</v>
      </c>
      <c r="G3902" s="9"/>
    </row>
    <row r="3903">
      <c r="A3903" s="1" t="s">
        <v>5285</v>
      </c>
      <c r="B3903" s="7" t="str">
        <f>IFERROR(__xludf.DUMMYFUNCTION("IF(C3903=4,GOOGLETRANSLATE(A3903, ""en"",""fil""), """")"),"")</f>
        <v/>
      </c>
      <c r="C3903" s="2">
        <v>0.0</v>
      </c>
      <c r="D3903" s="10" t="s">
        <v>2680</v>
      </c>
      <c r="F3903" s="2">
        <v>0.0</v>
      </c>
      <c r="G3903" s="9"/>
    </row>
    <row r="3904">
      <c r="A3904" s="1" t="s">
        <v>5286</v>
      </c>
      <c r="B3904" s="7" t="str">
        <f>IFERROR(__xludf.DUMMYFUNCTION("IF(C3904=4,GOOGLETRANSLATE(A3904, ""en"",""fil""), """")"),"")</f>
        <v/>
      </c>
      <c r="C3904" s="2">
        <v>0.0</v>
      </c>
      <c r="D3904" s="10" t="s">
        <v>2680</v>
      </c>
      <c r="F3904" s="2">
        <v>1.0</v>
      </c>
      <c r="G3904" s="9"/>
    </row>
    <row r="3905">
      <c r="A3905" s="1" t="s">
        <v>4595</v>
      </c>
      <c r="B3905" s="7" t="str">
        <f>IFERROR(__xludf.DUMMYFUNCTION("IF(C3905=4,GOOGLETRANSLATE(A3905, ""en"",""fil""), """")"),"")</f>
        <v/>
      </c>
      <c r="C3905" s="2">
        <v>0.0</v>
      </c>
      <c r="D3905" s="10" t="s">
        <v>2680</v>
      </c>
      <c r="G3905" s="9"/>
    </row>
    <row r="3906">
      <c r="A3906" s="1" t="s">
        <v>5287</v>
      </c>
      <c r="B3906" s="7" t="str">
        <f>IFERROR(__xludf.DUMMYFUNCTION("IF(C3906=4,GOOGLETRANSLATE(A3906, ""en"",""fil""), """")"),"")</f>
        <v/>
      </c>
      <c r="C3906" s="2">
        <v>0.0</v>
      </c>
      <c r="D3906" s="10" t="s">
        <v>2680</v>
      </c>
      <c r="F3906" s="2">
        <v>0.0</v>
      </c>
      <c r="G3906" s="9"/>
    </row>
    <row r="3907">
      <c r="A3907" s="1" t="s">
        <v>5288</v>
      </c>
      <c r="B3907" s="7" t="str">
        <f>IFERROR(__xludf.DUMMYFUNCTION("IF(C3907=4,GOOGLETRANSLATE(A3907, ""en"",""fil""), """")"),"")</f>
        <v/>
      </c>
      <c r="C3907" s="2">
        <v>0.0</v>
      </c>
      <c r="D3907" s="10" t="s">
        <v>2680</v>
      </c>
      <c r="F3907" s="2">
        <v>0.0</v>
      </c>
      <c r="G3907" s="9"/>
    </row>
    <row r="3908">
      <c r="A3908" s="1" t="s">
        <v>5289</v>
      </c>
      <c r="B3908" s="7" t="str">
        <f>IFERROR(__xludf.DUMMYFUNCTION("IF(C3908=4,GOOGLETRANSLATE(A3908, ""en"",""fil""), """")"),"")</f>
        <v/>
      </c>
      <c r="C3908" s="2">
        <v>0.0</v>
      </c>
      <c r="D3908" s="10" t="s">
        <v>2680</v>
      </c>
      <c r="F3908" s="2">
        <v>0.0</v>
      </c>
      <c r="G3908" s="9"/>
    </row>
    <row r="3909">
      <c r="A3909" s="1" t="s">
        <v>5290</v>
      </c>
      <c r="B3909" s="7" t="str">
        <f>IFERROR(__xludf.DUMMYFUNCTION("IF(C3909=4,GOOGLETRANSLATE(A3909, ""en"",""fil""), """")"),"")</f>
        <v/>
      </c>
      <c r="C3909" s="2">
        <v>0.0</v>
      </c>
      <c r="D3909" s="10" t="s">
        <v>2680</v>
      </c>
      <c r="F3909" s="2">
        <v>1.0</v>
      </c>
      <c r="G3909" s="9"/>
    </row>
    <row r="3910">
      <c r="A3910" s="1" t="s">
        <v>5291</v>
      </c>
      <c r="B3910" s="7" t="str">
        <f>IFERROR(__xludf.DUMMYFUNCTION("IF(C3910=4,GOOGLETRANSLATE(A3910, ""en"",""fil""), """")"),"")</f>
        <v/>
      </c>
      <c r="C3910" s="2">
        <v>0.0</v>
      </c>
      <c r="D3910" s="10" t="s">
        <v>2680</v>
      </c>
      <c r="F3910" s="2">
        <v>1.0</v>
      </c>
      <c r="G3910" s="9"/>
    </row>
    <row r="3911">
      <c r="A3911" s="1" t="s">
        <v>5292</v>
      </c>
      <c r="B3911" s="7" t="str">
        <f>IFERROR(__xludf.DUMMYFUNCTION("IF(C3911=4,GOOGLETRANSLATE(A3911, ""en"",""fil""), """")"),"")</f>
        <v/>
      </c>
      <c r="C3911" s="2">
        <v>0.0</v>
      </c>
      <c r="D3911" s="10" t="s">
        <v>2680</v>
      </c>
      <c r="F3911" s="2">
        <v>0.0</v>
      </c>
      <c r="G3911" s="9"/>
    </row>
    <row r="3912">
      <c r="A3912" s="1" t="s">
        <v>5293</v>
      </c>
      <c r="B3912" s="7" t="str">
        <f>IFERROR(__xludf.DUMMYFUNCTION("IF(C3912=4,GOOGLETRANSLATE(A3912, ""en"",""fil""), """")"),"")</f>
        <v/>
      </c>
      <c r="C3912" s="2">
        <v>0.0</v>
      </c>
      <c r="D3912" s="10" t="s">
        <v>2680</v>
      </c>
      <c r="F3912" s="2">
        <v>1.0</v>
      </c>
      <c r="G3912" s="9"/>
    </row>
    <row r="3913">
      <c r="A3913" s="1" t="s">
        <v>5294</v>
      </c>
      <c r="B3913" s="7" t="str">
        <f>IFERROR(__xludf.DUMMYFUNCTION("IF(C3913=4,GOOGLETRANSLATE(A3913, ""en"",""fil""), """")"),"")</f>
        <v/>
      </c>
      <c r="C3913" s="2">
        <v>0.0</v>
      </c>
      <c r="D3913" s="10" t="s">
        <v>2680</v>
      </c>
      <c r="F3913" s="2">
        <v>1.0</v>
      </c>
      <c r="G3913" s="9"/>
    </row>
    <row r="3914">
      <c r="A3914" s="1" t="s">
        <v>5295</v>
      </c>
      <c r="B3914" s="7" t="str">
        <f>IFERROR(__xludf.DUMMYFUNCTION("IF(C3914=4,GOOGLETRANSLATE(A3914, ""en"",""fil""), """")"),"")</f>
        <v/>
      </c>
      <c r="C3914" s="2">
        <v>0.0</v>
      </c>
      <c r="D3914" s="10" t="s">
        <v>2680</v>
      </c>
      <c r="F3914" s="2">
        <v>0.0</v>
      </c>
      <c r="G3914" s="9"/>
    </row>
    <row r="3915">
      <c r="A3915" s="1" t="s">
        <v>5296</v>
      </c>
      <c r="B3915" s="7" t="str">
        <f>IFERROR(__xludf.DUMMYFUNCTION("IF(C3915=4,GOOGLETRANSLATE(A3915, ""en"",""fil""), """")"),"")</f>
        <v/>
      </c>
      <c r="C3915" s="2">
        <v>0.0</v>
      </c>
      <c r="D3915" s="10" t="s">
        <v>2680</v>
      </c>
      <c r="F3915" s="2">
        <v>0.0</v>
      </c>
      <c r="G3915" s="9"/>
    </row>
    <row r="3916">
      <c r="A3916" s="1" t="s">
        <v>5297</v>
      </c>
      <c r="B3916" s="7" t="str">
        <f>IFERROR(__xludf.DUMMYFUNCTION("IF(C3916=4,GOOGLETRANSLATE(A3916, ""en"",""fil""), """")"),"")</f>
        <v/>
      </c>
      <c r="C3916" s="2">
        <v>0.0</v>
      </c>
      <c r="D3916" s="10" t="s">
        <v>2680</v>
      </c>
      <c r="G3916" s="9"/>
    </row>
    <row r="3917">
      <c r="A3917" s="1" t="s">
        <v>5298</v>
      </c>
      <c r="B3917" s="7" t="str">
        <f>IFERROR(__xludf.DUMMYFUNCTION("IF(C3917=4,GOOGLETRANSLATE(A3917, ""en"",""fil""), """")"),"")</f>
        <v/>
      </c>
      <c r="C3917" s="2">
        <v>0.0</v>
      </c>
      <c r="D3917" s="10" t="s">
        <v>2680</v>
      </c>
      <c r="F3917" s="2">
        <v>0.0</v>
      </c>
      <c r="G3917" s="9"/>
    </row>
    <row r="3918">
      <c r="A3918" s="1" t="s">
        <v>5299</v>
      </c>
      <c r="B3918" s="7" t="str">
        <f>IFERROR(__xludf.DUMMYFUNCTION("IF(C3918=4,GOOGLETRANSLATE(A3918, ""en"",""fil""), """")"),"")</f>
        <v/>
      </c>
      <c r="C3918" s="2">
        <v>0.0</v>
      </c>
      <c r="D3918" s="10" t="s">
        <v>2680</v>
      </c>
      <c r="F3918" s="2">
        <v>1.0</v>
      </c>
      <c r="G3918" s="9"/>
    </row>
    <row r="3919">
      <c r="A3919" s="1" t="s">
        <v>5300</v>
      </c>
      <c r="B3919" s="7" t="str">
        <f>IFERROR(__xludf.DUMMYFUNCTION("IF(C3919=4,GOOGLETRANSLATE(A3919, ""en"",""fil""), """")"),"")</f>
        <v/>
      </c>
      <c r="C3919" s="2">
        <v>0.0</v>
      </c>
      <c r="D3919" s="10" t="s">
        <v>2680</v>
      </c>
      <c r="F3919" s="2">
        <v>1.0</v>
      </c>
      <c r="G3919" s="9"/>
    </row>
    <row r="3920">
      <c r="A3920" s="1" t="s">
        <v>5301</v>
      </c>
      <c r="B3920" s="7" t="str">
        <f>IFERROR(__xludf.DUMMYFUNCTION("IF(C3920=4,GOOGLETRANSLATE(A3920, ""en"",""fil""), """")"),"")</f>
        <v/>
      </c>
      <c r="C3920" s="2">
        <v>0.0</v>
      </c>
      <c r="D3920" s="10" t="s">
        <v>2680</v>
      </c>
      <c r="F3920" s="2">
        <v>1.0</v>
      </c>
      <c r="G3920" s="9"/>
    </row>
    <row r="3921">
      <c r="A3921" s="1" t="s">
        <v>5302</v>
      </c>
      <c r="B3921" s="7" t="str">
        <f>IFERROR(__xludf.DUMMYFUNCTION("IF(C3921=4,GOOGLETRANSLATE(A3921, ""en"",""fil""), """")"),"")</f>
        <v/>
      </c>
      <c r="C3921" s="2">
        <v>0.0</v>
      </c>
      <c r="D3921" s="10" t="s">
        <v>2680</v>
      </c>
      <c r="F3921" s="2">
        <v>0.0</v>
      </c>
      <c r="G3921" s="9"/>
    </row>
    <row r="3922">
      <c r="A3922" s="1" t="s">
        <v>5303</v>
      </c>
      <c r="B3922" s="7" t="str">
        <f>IFERROR(__xludf.DUMMYFUNCTION("IF(C3922=4,GOOGLETRANSLATE(A3922, ""en"",""fil""), """")"),"")</f>
        <v/>
      </c>
      <c r="C3922" s="2">
        <v>0.0</v>
      </c>
      <c r="D3922" s="10" t="s">
        <v>2680</v>
      </c>
      <c r="F3922" s="2">
        <v>0.0</v>
      </c>
      <c r="G3922" s="9"/>
    </row>
    <row r="3923">
      <c r="A3923" s="1" t="s">
        <v>5304</v>
      </c>
      <c r="B3923" s="7" t="str">
        <f>IFERROR(__xludf.DUMMYFUNCTION("IF(C3923=4,GOOGLETRANSLATE(A3923, ""en"",""fil""), """")"),"")</f>
        <v/>
      </c>
      <c r="C3923" s="2">
        <v>0.0</v>
      </c>
      <c r="D3923" s="10" t="s">
        <v>2680</v>
      </c>
      <c r="G3923" s="9"/>
    </row>
    <row r="3924">
      <c r="A3924" s="1" t="s">
        <v>5305</v>
      </c>
      <c r="B3924" s="7" t="str">
        <f>IFERROR(__xludf.DUMMYFUNCTION("IF(C3924=4,GOOGLETRANSLATE(A3924, ""en"",""fil""), """")"),"")</f>
        <v/>
      </c>
      <c r="C3924" s="2">
        <v>0.0</v>
      </c>
      <c r="D3924" s="10" t="s">
        <v>2680</v>
      </c>
      <c r="G3924" s="9"/>
    </row>
    <row r="3925">
      <c r="A3925" s="1" t="s">
        <v>5306</v>
      </c>
      <c r="B3925" s="7" t="str">
        <f>IFERROR(__xludf.DUMMYFUNCTION("IF(C3925=4,GOOGLETRANSLATE(A3925, ""en"",""fil""), """")"),"")</f>
        <v/>
      </c>
      <c r="C3925" s="2">
        <v>0.0</v>
      </c>
      <c r="D3925" s="10" t="s">
        <v>2680</v>
      </c>
      <c r="F3925" s="2">
        <v>0.0</v>
      </c>
      <c r="G3925" s="9"/>
    </row>
    <row r="3926">
      <c r="A3926" s="1" t="s">
        <v>5307</v>
      </c>
      <c r="B3926" s="7" t="str">
        <f>IFERROR(__xludf.DUMMYFUNCTION("IF(C3926=4,GOOGLETRANSLATE(A3926, ""en"",""fil""), """")"),"")</f>
        <v/>
      </c>
      <c r="C3926" s="2">
        <v>0.0</v>
      </c>
      <c r="D3926" s="10" t="s">
        <v>2680</v>
      </c>
      <c r="F3926" s="2">
        <v>0.0</v>
      </c>
      <c r="G3926" s="9"/>
    </row>
    <row r="3927">
      <c r="A3927" s="1" t="s">
        <v>5308</v>
      </c>
      <c r="B3927" s="7" t="str">
        <f>IFERROR(__xludf.DUMMYFUNCTION("IF(C3927=4,GOOGLETRANSLATE(A3927, ""en"",""fil""), """")"),"")</f>
        <v/>
      </c>
      <c r="C3927" s="2">
        <v>0.0</v>
      </c>
      <c r="D3927" s="10" t="s">
        <v>2680</v>
      </c>
      <c r="F3927" s="2">
        <v>0.0</v>
      </c>
      <c r="G3927" s="9"/>
    </row>
    <row r="3928">
      <c r="A3928" s="1" t="s">
        <v>5309</v>
      </c>
      <c r="B3928" s="7" t="str">
        <f>IFERROR(__xludf.DUMMYFUNCTION("IF(C3928=4,GOOGLETRANSLATE(A3928, ""en"",""fil""), """")"),"")</f>
        <v/>
      </c>
      <c r="C3928" s="2">
        <v>0.0</v>
      </c>
      <c r="D3928" s="10" t="s">
        <v>2680</v>
      </c>
      <c r="F3928" s="2">
        <v>1.0</v>
      </c>
      <c r="G3928" s="9"/>
    </row>
    <row r="3929">
      <c r="A3929" s="1" t="s">
        <v>5310</v>
      </c>
      <c r="B3929" s="7" t="str">
        <f>IFERROR(__xludf.DUMMYFUNCTION("IF(C3929=4,GOOGLETRANSLATE(A3929, ""en"",""fil""), """")"),"")</f>
        <v/>
      </c>
      <c r="C3929" s="2">
        <v>0.0</v>
      </c>
      <c r="D3929" s="10" t="s">
        <v>2680</v>
      </c>
      <c r="F3929" s="2">
        <v>1.0</v>
      </c>
      <c r="G3929" s="9"/>
    </row>
    <row r="3930">
      <c r="A3930" s="1" t="s">
        <v>5311</v>
      </c>
      <c r="B3930" s="7" t="str">
        <f>IFERROR(__xludf.DUMMYFUNCTION("IF(C3930=4,GOOGLETRANSLATE(A3930, ""en"",""fil""), """")"),"")</f>
        <v/>
      </c>
      <c r="C3930" s="2">
        <v>0.0</v>
      </c>
      <c r="D3930" s="10" t="s">
        <v>2680</v>
      </c>
      <c r="F3930" s="2">
        <v>1.0</v>
      </c>
      <c r="G3930" s="9"/>
    </row>
    <row r="3931">
      <c r="A3931" s="1" t="s">
        <v>5312</v>
      </c>
      <c r="B3931" s="7" t="str">
        <f>IFERROR(__xludf.DUMMYFUNCTION("IF(C3931=4,GOOGLETRANSLATE(A3931, ""en"",""fil""), """")"),"")</f>
        <v/>
      </c>
      <c r="C3931" s="2">
        <v>0.0</v>
      </c>
      <c r="D3931" s="10" t="s">
        <v>2680</v>
      </c>
      <c r="F3931" s="2">
        <v>1.0</v>
      </c>
      <c r="G3931" s="9"/>
    </row>
    <row r="3932">
      <c r="A3932" s="1" t="s">
        <v>5313</v>
      </c>
      <c r="B3932" s="7" t="str">
        <f>IFERROR(__xludf.DUMMYFUNCTION("IF(C3932=4,GOOGLETRANSLATE(A3932, ""en"",""fil""), """")"),"")</f>
        <v/>
      </c>
      <c r="C3932" s="2">
        <v>0.0</v>
      </c>
      <c r="D3932" s="10" t="s">
        <v>2680</v>
      </c>
      <c r="F3932" s="2">
        <v>1.0</v>
      </c>
      <c r="G3932" s="9"/>
    </row>
    <row r="3933">
      <c r="A3933" s="1" t="s">
        <v>5314</v>
      </c>
      <c r="B3933" s="7" t="str">
        <f>IFERROR(__xludf.DUMMYFUNCTION("IF(C3933=4,GOOGLETRANSLATE(A3933, ""en"",""fil""), """")"),"")</f>
        <v/>
      </c>
      <c r="C3933" s="2">
        <v>0.0</v>
      </c>
      <c r="D3933" s="10" t="s">
        <v>2680</v>
      </c>
      <c r="F3933" s="2">
        <v>0.0</v>
      </c>
      <c r="G3933" s="9"/>
    </row>
    <row r="3934">
      <c r="A3934" s="1" t="s">
        <v>5315</v>
      </c>
      <c r="B3934" s="7" t="str">
        <f>IFERROR(__xludf.DUMMYFUNCTION("IF(C3934=4,GOOGLETRANSLATE(A3934, ""en"",""fil""), """")"),"")</f>
        <v/>
      </c>
      <c r="C3934" s="2">
        <v>0.0</v>
      </c>
      <c r="D3934" s="10" t="s">
        <v>2680</v>
      </c>
      <c r="F3934" s="2">
        <v>0.0</v>
      </c>
      <c r="G3934" s="9"/>
    </row>
    <row r="3935">
      <c r="A3935" s="1" t="s">
        <v>5316</v>
      </c>
      <c r="B3935" s="7" t="str">
        <f>IFERROR(__xludf.DUMMYFUNCTION("IF(C3935=4,GOOGLETRANSLATE(A3935, ""en"",""fil""), """")"),"")</f>
        <v/>
      </c>
      <c r="C3935" s="2">
        <v>0.0</v>
      </c>
      <c r="D3935" s="10" t="s">
        <v>2680</v>
      </c>
      <c r="F3935" s="2">
        <v>0.0</v>
      </c>
      <c r="G3935" s="9"/>
    </row>
    <row r="3936">
      <c r="A3936" s="1" t="s">
        <v>5317</v>
      </c>
      <c r="B3936" s="7" t="str">
        <f>IFERROR(__xludf.DUMMYFUNCTION("IF(C3936=4,GOOGLETRANSLATE(A3936, ""en"",""fil""), """")"),"")</f>
        <v/>
      </c>
      <c r="C3936" s="2">
        <v>0.0</v>
      </c>
      <c r="D3936" s="10" t="s">
        <v>2680</v>
      </c>
      <c r="F3936" s="2">
        <v>0.0</v>
      </c>
      <c r="G3936" s="9"/>
    </row>
    <row r="3937">
      <c r="A3937" s="1" t="s">
        <v>5318</v>
      </c>
      <c r="B3937" s="7" t="str">
        <f>IFERROR(__xludf.DUMMYFUNCTION("IF(C3937=4,GOOGLETRANSLATE(A3937, ""en"",""fil""), """")"),"")</f>
        <v/>
      </c>
      <c r="C3937" s="2">
        <v>0.0</v>
      </c>
      <c r="D3937" s="10" t="s">
        <v>2680</v>
      </c>
      <c r="F3937" s="2">
        <v>0.0</v>
      </c>
      <c r="G3937" s="9"/>
    </row>
    <row r="3938">
      <c r="A3938" s="1" t="s">
        <v>5319</v>
      </c>
      <c r="B3938" s="7" t="str">
        <f>IFERROR(__xludf.DUMMYFUNCTION("IF(C3938=4,GOOGLETRANSLATE(A3938, ""en"",""fil""), """")"),"")</f>
        <v/>
      </c>
      <c r="C3938" s="2">
        <v>0.0</v>
      </c>
      <c r="D3938" s="10" t="s">
        <v>2680</v>
      </c>
      <c r="F3938" s="2">
        <v>1.0</v>
      </c>
      <c r="G3938" s="9"/>
    </row>
    <row r="3939">
      <c r="A3939" s="1" t="s">
        <v>4229</v>
      </c>
      <c r="B3939" s="7" t="str">
        <f>IFERROR(__xludf.DUMMYFUNCTION("IF(C3939=4,GOOGLETRANSLATE(A3939, ""en"",""fil""), """")"),"")</f>
        <v/>
      </c>
      <c r="C3939" s="2">
        <v>0.0</v>
      </c>
      <c r="D3939" s="10" t="s">
        <v>2680</v>
      </c>
      <c r="G3939" s="9"/>
    </row>
    <row r="3940">
      <c r="A3940" s="1" t="s">
        <v>4483</v>
      </c>
      <c r="B3940" s="7" t="str">
        <f>IFERROR(__xludf.DUMMYFUNCTION("IF(C3940=4,GOOGLETRANSLATE(A3940, ""en"",""fil""), """")"),"")</f>
        <v/>
      </c>
      <c r="C3940" s="2">
        <v>0.0</v>
      </c>
      <c r="D3940" s="10" t="s">
        <v>2680</v>
      </c>
      <c r="F3940" s="2">
        <v>0.0</v>
      </c>
      <c r="G3940" s="9"/>
    </row>
    <row r="3941">
      <c r="A3941" s="1" t="s">
        <v>5320</v>
      </c>
      <c r="B3941" s="7" t="str">
        <f>IFERROR(__xludf.DUMMYFUNCTION("IF(C3941=4,GOOGLETRANSLATE(A3941, ""en"",""fil""), """")"),"")</f>
        <v/>
      </c>
      <c r="C3941" s="2">
        <v>0.0</v>
      </c>
      <c r="D3941" s="10" t="s">
        <v>2680</v>
      </c>
      <c r="F3941" s="2">
        <v>1.0</v>
      </c>
      <c r="G3941" s="9"/>
    </row>
    <row r="3942">
      <c r="A3942" s="1" t="s">
        <v>5321</v>
      </c>
      <c r="B3942" s="7" t="str">
        <f>IFERROR(__xludf.DUMMYFUNCTION("IF(C3942=4,GOOGLETRANSLATE(A3942, ""en"",""fil""), """")"),"")</f>
        <v/>
      </c>
      <c r="C3942" s="2">
        <v>0.0</v>
      </c>
      <c r="D3942" s="10" t="s">
        <v>2680</v>
      </c>
      <c r="F3942" s="2">
        <v>1.0</v>
      </c>
      <c r="G3942" s="9"/>
    </row>
    <row r="3943">
      <c r="A3943" s="1" t="s">
        <v>5322</v>
      </c>
      <c r="B3943" s="7" t="str">
        <f>IFERROR(__xludf.DUMMYFUNCTION("IF(C3943=4,GOOGLETRANSLATE(A3943, ""en"",""fil""), """")"),"")</f>
        <v/>
      </c>
      <c r="C3943" s="2">
        <v>0.0</v>
      </c>
      <c r="D3943" s="10" t="s">
        <v>2680</v>
      </c>
      <c r="F3943" s="2">
        <v>0.0</v>
      </c>
      <c r="G3943" s="9"/>
    </row>
    <row r="3944">
      <c r="A3944" s="1" t="s">
        <v>5323</v>
      </c>
      <c r="B3944" s="7" t="str">
        <f>IFERROR(__xludf.DUMMYFUNCTION("IF(C3944=4,GOOGLETRANSLATE(A3944, ""en"",""fil""), """")"),"")</f>
        <v/>
      </c>
      <c r="C3944" s="2">
        <v>0.0</v>
      </c>
      <c r="D3944" s="10" t="s">
        <v>2680</v>
      </c>
      <c r="F3944" s="2">
        <v>0.0</v>
      </c>
      <c r="G3944" s="9"/>
    </row>
    <row r="3945">
      <c r="A3945" s="1" t="s">
        <v>5324</v>
      </c>
      <c r="B3945" s="7" t="str">
        <f>IFERROR(__xludf.DUMMYFUNCTION("IF(C3945=4,GOOGLETRANSLATE(A3945, ""en"",""fil""), """")"),"")</f>
        <v/>
      </c>
      <c r="C3945" s="2">
        <v>0.0</v>
      </c>
      <c r="D3945" s="10" t="s">
        <v>2680</v>
      </c>
      <c r="F3945" s="2">
        <v>0.0</v>
      </c>
      <c r="G3945" s="9"/>
    </row>
    <row r="3946">
      <c r="A3946" s="1" t="s">
        <v>4140</v>
      </c>
      <c r="B3946" s="7" t="str">
        <f>IFERROR(__xludf.DUMMYFUNCTION("IF(C3946=4,GOOGLETRANSLATE(A3946, ""en"",""fil""), """")"),"")</f>
        <v/>
      </c>
      <c r="C3946" s="2">
        <v>0.0</v>
      </c>
      <c r="D3946" s="10" t="s">
        <v>2680</v>
      </c>
      <c r="G3946" s="9"/>
    </row>
    <row r="3947">
      <c r="A3947" s="1" t="s">
        <v>5325</v>
      </c>
      <c r="B3947" s="7" t="str">
        <f>IFERROR(__xludf.DUMMYFUNCTION("IF(C3947=4,GOOGLETRANSLATE(A3947, ""en"",""fil""), """")"),"")</f>
        <v/>
      </c>
      <c r="C3947" s="2">
        <v>0.0</v>
      </c>
      <c r="D3947" s="10" t="s">
        <v>2680</v>
      </c>
      <c r="F3947" s="2">
        <v>0.0</v>
      </c>
      <c r="G3947" s="9"/>
    </row>
    <row r="3948">
      <c r="A3948" s="1" t="s">
        <v>5326</v>
      </c>
      <c r="B3948" s="7" t="str">
        <f>IFERROR(__xludf.DUMMYFUNCTION("IF(C3948=4,GOOGLETRANSLATE(A3948, ""en"",""fil""), """")"),"")</f>
        <v/>
      </c>
      <c r="C3948" s="2">
        <v>0.0</v>
      </c>
      <c r="D3948" s="10" t="s">
        <v>2680</v>
      </c>
      <c r="F3948" s="2">
        <v>0.0</v>
      </c>
      <c r="G3948" s="9"/>
    </row>
    <row r="3949">
      <c r="A3949" s="1" t="s">
        <v>5327</v>
      </c>
      <c r="B3949" s="7" t="str">
        <f>IFERROR(__xludf.DUMMYFUNCTION("IF(C3949=4,GOOGLETRANSLATE(A3949, ""en"",""fil""), """")"),"")</f>
        <v/>
      </c>
      <c r="C3949" s="2">
        <v>0.0</v>
      </c>
      <c r="D3949" s="10" t="s">
        <v>2680</v>
      </c>
      <c r="F3949" s="2">
        <v>0.0</v>
      </c>
      <c r="G3949" s="9"/>
    </row>
    <row r="3950">
      <c r="A3950" s="1" t="s">
        <v>5328</v>
      </c>
      <c r="B3950" s="7" t="str">
        <f>IFERROR(__xludf.DUMMYFUNCTION("IF(C3950=4,GOOGLETRANSLATE(A3950, ""en"",""fil""), """")"),"")</f>
        <v/>
      </c>
      <c r="C3950" s="2">
        <v>0.0</v>
      </c>
      <c r="D3950" s="10" t="s">
        <v>2680</v>
      </c>
      <c r="F3950" s="2">
        <v>0.0</v>
      </c>
      <c r="G3950" s="9"/>
    </row>
    <row r="3951">
      <c r="A3951" s="1" t="s">
        <v>5329</v>
      </c>
      <c r="B3951" s="7" t="str">
        <f>IFERROR(__xludf.DUMMYFUNCTION("IF(C3951=4,GOOGLETRANSLATE(A3951, ""en"",""fil""), """")"),"")</f>
        <v/>
      </c>
      <c r="C3951" s="2">
        <v>0.0</v>
      </c>
      <c r="D3951" s="10" t="s">
        <v>2680</v>
      </c>
      <c r="F3951" s="2">
        <v>0.0</v>
      </c>
      <c r="G3951" s="9"/>
    </row>
    <row r="3952">
      <c r="A3952" s="1" t="s">
        <v>5330</v>
      </c>
      <c r="B3952" s="7" t="str">
        <f>IFERROR(__xludf.DUMMYFUNCTION("IF(C3952=4,GOOGLETRANSLATE(A3952, ""en"",""fil""), """")"),"")</f>
        <v/>
      </c>
      <c r="C3952" s="2">
        <v>0.0</v>
      </c>
      <c r="D3952" s="10" t="s">
        <v>2680</v>
      </c>
      <c r="F3952" s="2">
        <v>1.0</v>
      </c>
      <c r="G3952" s="9"/>
    </row>
    <row r="3953">
      <c r="A3953" s="1" t="s">
        <v>5331</v>
      </c>
      <c r="B3953" s="7" t="str">
        <f>IFERROR(__xludf.DUMMYFUNCTION("IF(C3953=4,GOOGLETRANSLATE(A3953, ""en"",""fil""), """")"),"")</f>
        <v/>
      </c>
      <c r="C3953" s="2">
        <v>0.0</v>
      </c>
      <c r="D3953" s="10" t="s">
        <v>2680</v>
      </c>
      <c r="F3953" s="2">
        <v>0.0</v>
      </c>
      <c r="G3953" s="9"/>
    </row>
    <row r="3954">
      <c r="A3954" s="1" t="s">
        <v>5332</v>
      </c>
      <c r="B3954" s="7" t="str">
        <f>IFERROR(__xludf.DUMMYFUNCTION("IF(C3954=4,GOOGLETRANSLATE(A3954, ""en"",""fil""), """")"),"")</f>
        <v/>
      </c>
      <c r="C3954" s="2">
        <v>0.0</v>
      </c>
      <c r="D3954" s="10" t="s">
        <v>2680</v>
      </c>
      <c r="G3954" s="9"/>
    </row>
    <row r="3955">
      <c r="A3955" s="1" t="s">
        <v>5333</v>
      </c>
      <c r="B3955" s="7" t="str">
        <f>IFERROR(__xludf.DUMMYFUNCTION("IF(C3955=4,GOOGLETRANSLATE(A3955, ""en"",""fil""), """")"),"")</f>
        <v/>
      </c>
      <c r="C3955" s="2">
        <v>0.0</v>
      </c>
      <c r="D3955" s="10" t="s">
        <v>2680</v>
      </c>
      <c r="F3955" s="2">
        <v>0.0</v>
      </c>
      <c r="G3955" s="9"/>
    </row>
    <row r="3956">
      <c r="A3956" s="1" t="s">
        <v>5334</v>
      </c>
      <c r="B3956" s="7" t="str">
        <f>IFERROR(__xludf.DUMMYFUNCTION("IF(C3956=4,GOOGLETRANSLATE(A3956, ""en"",""fil""), """")"),"")</f>
        <v/>
      </c>
      <c r="C3956" s="2">
        <v>0.0</v>
      </c>
      <c r="D3956" s="10" t="s">
        <v>2680</v>
      </c>
      <c r="F3956" s="2">
        <v>0.0</v>
      </c>
      <c r="G3956" s="9"/>
    </row>
    <row r="3957">
      <c r="A3957" s="1" t="s">
        <v>5335</v>
      </c>
      <c r="B3957" s="7" t="str">
        <f>IFERROR(__xludf.DUMMYFUNCTION("IF(C3957=4,GOOGLETRANSLATE(A3957, ""en"",""fil""), """")"),"")</f>
        <v/>
      </c>
      <c r="C3957" s="2">
        <v>0.0</v>
      </c>
      <c r="D3957" s="10" t="s">
        <v>2680</v>
      </c>
      <c r="F3957" s="2">
        <v>0.0</v>
      </c>
      <c r="G3957" s="9"/>
    </row>
    <row r="3958">
      <c r="A3958" s="1" t="s">
        <v>5336</v>
      </c>
      <c r="B3958" s="7" t="str">
        <f>IFERROR(__xludf.DUMMYFUNCTION("IF(C3958=4,GOOGLETRANSLATE(A3958, ""en"",""fil""), """")"),"")</f>
        <v/>
      </c>
      <c r="C3958" s="2">
        <v>0.0</v>
      </c>
      <c r="D3958" s="10" t="s">
        <v>2680</v>
      </c>
      <c r="F3958" s="2">
        <v>0.0</v>
      </c>
      <c r="G3958" s="9"/>
    </row>
    <row r="3959">
      <c r="A3959" s="1" t="s">
        <v>5337</v>
      </c>
      <c r="B3959" s="7" t="str">
        <f>IFERROR(__xludf.DUMMYFUNCTION("IF(C3959=4,GOOGLETRANSLATE(A3959, ""en"",""fil""), """")"),"")</f>
        <v/>
      </c>
      <c r="C3959" s="2">
        <v>0.0</v>
      </c>
      <c r="D3959" s="10" t="s">
        <v>2680</v>
      </c>
      <c r="F3959" s="2">
        <v>1.0</v>
      </c>
      <c r="G3959" s="9"/>
    </row>
    <row r="3960">
      <c r="A3960" s="1" t="s">
        <v>5338</v>
      </c>
      <c r="B3960" s="7" t="str">
        <f>IFERROR(__xludf.DUMMYFUNCTION("IF(C3960=4,GOOGLETRANSLATE(A3960, ""en"",""fil""), """")"),"")</f>
        <v/>
      </c>
      <c r="C3960" s="2">
        <v>0.0</v>
      </c>
      <c r="D3960" s="10" t="s">
        <v>2680</v>
      </c>
      <c r="F3960" s="2">
        <v>0.0</v>
      </c>
      <c r="G3960" s="9"/>
    </row>
    <row r="3961">
      <c r="A3961" s="1" t="s">
        <v>5339</v>
      </c>
      <c r="B3961" s="7" t="str">
        <f>IFERROR(__xludf.DUMMYFUNCTION("IF(C3961=4,GOOGLETRANSLATE(A3961, ""en"",""fil""), """")"),"")</f>
        <v/>
      </c>
      <c r="C3961" s="2">
        <v>0.0</v>
      </c>
      <c r="D3961" s="10" t="s">
        <v>2680</v>
      </c>
      <c r="F3961" s="2">
        <v>0.0</v>
      </c>
      <c r="G3961" s="9"/>
    </row>
    <row r="3962">
      <c r="A3962" s="1" t="s">
        <v>5340</v>
      </c>
      <c r="B3962" s="7" t="str">
        <f>IFERROR(__xludf.DUMMYFUNCTION("IF(C3962=4,GOOGLETRANSLATE(A3962, ""en"",""fil""), """")"),"")</f>
        <v/>
      </c>
      <c r="C3962" s="2">
        <v>0.0</v>
      </c>
      <c r="D3962" s="10" t="s">
        <v>2680</v>
      </c>
      <c r="F3962" s="2">
        <v>0.0</v>
      </c>
      <c r="G3962" s="9"/>
    </row>
    <row r="3963">
      <c r="A3963" s="1" t="s">
        <v>5341</v>
      </c>
      <c r="B3963" s="7" t="str">
        <f>IFERROR(__xludf.DUMMYFUNCTION("IF(C3963=4,GOOGLETRANSLATE(A3963, ""en"",""fil""), """")"),"")</f>
        <v/>
      </c>
      <c r="C3963" s="2">
        <v>0.0</v>
      </c>
      <c r="D3963" s="10" t="s">
        <v>2680</v>
      </c>
      <c r="F3963" s="2">
        <v>1.0</v>
      </c>
      <c r="G3963" s="9"/>
    </row>
    <row r="3964">
      <c r="A3964" s="1" t="s">
        <v>5342</v>
      </c>
      <c r="B3964" s="7" t="str">
        <f>IFERROR(__xludf.DUMMYFUNCTION("IF(C3964=4,GOOGLETRANSLATE(A3964, ""en"",""fil""), """")"),"")</f>
        <v/>
      </c>
      <c r="C3964" s="2">
        <v>0.0</v>
      </c>
      <c r="D3964" s="10" t="s">
        <v>2680</v>
      </c>
      <c r="F3964" s="2">
        <v>0.0</v>
      </c>
      <c r="G3964" s="9"/>
    </row>
    <row r="3965">
      <c r="A3965" s="1" t="s">
        <v>5343</v>
      </c>
      <c r="B3965" s="7" t="str">
        <f>IFERROR(__xludf.DUMMYFUNCTION("IF(C3965=4,GOOGLETRANSLATE(A3965, ""en"",""fil""), """")"),"")</f>
        <v/>
      </c>
      <c r="C3965" s="2">
        <v>0.0</v>
      </c>
      <c r="D3965" s="10" t="s">
        <v>2680</v>
      </c>
      <c r="F3965" s="2">
        <v>0.0</v>
      </c>
      <c r="G3965" s="9"/>
    </row>
    <row r="3966">
      <c r="A3966" s="1" t="s">
        <v>5344</v>
      </c>
      <c r="B3966" s="7" t="str">
        <f>IFERROR(__xludf.DUMMYFUNCTION("IF(C3966=4,GOOGLETRANSLATE(A3966, ""en"",""fil""), """")"),"")</f>
        <v/>
      </c>
      <c r="C3966" s="2">
        <v>0.0</v>
      </c>
      <c r="D3966" s="10" t="s">
        <v>2680</v>
      </c>
      <c r="F3966" s="2">
        <v>1.0</v>
      </c>
      <c r="G3966" s="9"/>
    </row>
    <row r="3967">
      <c r="A3967" s="1" t="s">
        <v>5345</v>
      </c>
      <c r="B3967" s="7" t="str">
        <f>IFERROR(__xludf.DUMMYFUNCTION("IF(C3967=4,GOOGLETRANSLATE(A3967, ""en"",""fil""), """")"),"")</f>
        <v/>
      </c>
      <c r="C3967" s="2">
        <v>0.0</v>
      </c>
      <c r="D3967" s="10" t="s">
        <v>2680</v>
      </c>
      <c r="F3967" s="2">
        <v>0.0</v>
      </c>
      <c r="G3967" s="9"/>
    </row>
    <row r="3968">
      <c r="A3968" s="1" t="s">
        <v>5346</v>
      </c>
      <c r="B3968" s="7" t="str">
        <f>IFERROR(__xludf.DUMMYFUNCTION("IF(C3968=4,GOOGLETRANSLATE(A3968, ""en"",""fil""), """")"),"")</f>
        <v/>
      </c>
      <c r="C3968" s="2">
        <v>0.0</v>
      </c>
      <c r="D3968" s="10" t="s">
        <v>2680</v>
      </c>
      <c r="F3968" s="2">
        <v>0.0</v>
      </c>
      <c r="G3968" s="9"/>
    </row>
    <row r="3969">
      <c r="A3969" s="1" t="s">
        <v>5347</v>
      </c>
      <c r="B3969" s="7" t="str">
        <f>IFERROR(__xludf.DUMMYFUNCTION("IF(C3969=4,GOOGLETRANSLATE(A3969, ""en"",""fil""), """")"),"")</f>
        <v/>
      </c>
      <c r="C3969" s="2">
        <v>0.0</v>
      </c>
      <c r="D3969" s="10" t="s">
        <v>2680</v>
      </c>
      <c r="F3969" s="2">
        <v>1.0</v>
      </c>
      <c r="G3969" s="9"/>
    </row>
    <row r="3970">
      <c r="A3970" s="1" t="s">
        <v>5348</v>
      </c>
      <c r="B3970" s="7" t="str">
        <f>IFERROR(__xludf.DUMMYFUNCTION("IF(C3970=4,GOOGLETRANSLATE(A3970, ""en"",""fil""), """")"),"")</f>
        <v/>
      </c>
      <c r="C3970" s="2">
        <v>0.0</v>
      </c>
      <c r="D3970" s="10" t="s">
        <v>2680</v>
      </c>
      <c r="F3970" s="2">
        <v>1.0</v>
      </c>
      <c r="G3970" s="9"/>
    </row>
    <row r="3971">
      <c r="A3971" s="1" t="s">
        <v>5349</v>
      </c>
      <c r="B3971" s="7" t="str">
        <f>IFERROR(__xludf.DUMMYFUNCTION("IF(C3971=4,GOOGLETRANSLATE(A3971, ""en"",""fil""), """")"),"")</f>
        <v/>
      </c>
      <c r="C3971" s="2">
        <v>0.0</v>
      </c>
      <c r="D3971" s="10" t="s">
        <v>2680</v>
      </c>
      <c r="F3971" s="2">
        <v>0.0</v>
      </c>
      <c r="G3971" s="9"/>
    </row>
    <row r="3972">
      <c r="A3972" s="1" t="s">
        <v>5350</v>
      </c>
      <c r="B3972" s="7" t="str">
        <f>IFERROR(__xludf.DUMMYFUNCTION("IF(C3972=4,GOOGLETRANSLATE(A3972, ""en"",""fil""), """")"),"")</f>
        <v/>
      </c>
      <c r="C3972" s="2">
        <v>0.0</v>
      </c>
      <c r="D3972" s="10" t="s">
        <v>2680</v>
      </c>
      <c r="F3972" s="2">
        <v>0.0</v>
      </c>
      <c r="G3972" s="9"/>
    </row>
    <row r="3973">
      <c r="A3973" s="1" t="s">
        <v>5351</v>
      </c>
      <c r="B3973" s="7" t="str">
        <f>IFERROR(__xludf.DUMMYFUNCTION("IF(C3973=4,GOOGLETRANSLATE(A3973, ""en"",""fil""), """")"),"")</f>
        <v/>
      </c>
      <c r="C3973" s="2">
        <v>0.0</v>
      </c>
      <c r="D3973" s="10" t="s">
        <v>2680</v>
      </c>
      <c r="F3973" s="2">
        <v>0.0</v>
      </c>
      <c r="G3973" s="9"/>
    </row>
    <row r="3974">
      <c r="A3974" s="1" t="s">
        <v>5352</v>
      </c>
      <c r="B3974" s="7" t="str">
        <f>IFERROR(__xludf.DUMMYFUNCTION("IF(C3974=4,GOOGLETRANSLATE(A3974, ""en"",""fil""), """")"),"")</f>
        <v/>
      </c>
      <c r="C3974" s="2">
        <v>0.0</v>
      </c>
      <c r="D3974" s="10" t="s">
        <v>2680</v>
      </c>
      <c r="F3974" s="2">
        <v>1.0</v>
      </c>
      <c r="G3974" s="9"/>
    </row>
    <row r="3975">
      <c r="A3975" s="1" t="s">
        <v>5353</v>
      </c>
      <c r="B3975" s="7" t="str">
        <f>IFERROR(__xludf.DUMMYFUNCTION("IF(C3975=4,GOOGLETRANSLATE(A3975, ""en"",""fil""), """")"),"")</f>
        <v/>
      </c>
      <c r="C3975" s="2">
        <v>0.0</v>
      </c>
      <c r="D3975" s="10" t="s">
        <v>2680</v>
      </c>
      <c r="F3975" s="2">
        <v>0.0</v>
      </c>
      <c r="G3975" s="9"/>
    </row>
    <row r="3976">
      <c r="A3976" s="1" t="s">
        <v>5354</v>
      </c>
      <c r="B3976" s="7" t="str">
        <f>IFERROR(__xludf.DUMMYFUNCTION("IF(C3976=4,GOOGLETRANSLATE(A3976, ""en"",""fil""), """")"),"")</f>
        <v/>
      </c>
      <c r="C3976" s="2">
        <v>0.0</v>
      </c>
      <c r="D3976" s="10" t="s">
        <v>2680</v>
      </c>
      <c r="F3976" s="2">
        <v>0.0</v>
      </c>
      <c r="G3976" s="9"/>
    </row>
    <row r="3977">
      <c r="A3977" s="1" t="s">
        <v>5355</v>
      </c>
      <c r="B3977" s="7" t="str">
        <f>IFERROR(__xludf.DUMMYFUNCTION("IF(C3977=4,GOOGLETRANSLATE(A3977, ""en"",""fil""), """")"),"")</f>
        <v/>
      </c>
      <c r="C3977" s="2">
        <v>0.0</v>
      </c>
      <c r="D3977" s="10" t="s">
        <v>2680</v>
      </c>
      <c r="F3977" s="2">
        <v>0.0</v>
      </c>
      <c r="G3977" s="9"/>
    </row>
    <row r="3978">
      <c r="A3978" s="1" t="s">
        <v>5356</v>
      </c>
      <c r="B3978" s="7" t="str">
        <f>IFERROR(__xludf.DUMMYFUNCTION("IF(C3978=4,GOOGLETRANSLATE(A3978, ""en"",""fil""), """")"),"")</f>
        <v/>
      </c>
      <c r="C3978" s="2">
        <v>0.0</v>
      </c>
      <c r="D3978" s="10" t="s">
        <v>2680</v>
      </c>
      <c r="F3978" s="2">
        <v>1.0</v>
      </c>
      <c r="G3978" s="9"/>
    </row>
    <row r="3979">
      <c r="A3979" s="1" t="s">
        <v>5357</v>
      </c>
      <c r="B3979" s="7" t="str">
        <f>IFERROR(__xludf.DUMMYFUNCTION("IF(C3979=4,GOOGLETRANSLATE(A3979, ""en"",""fil""), """")"),"")</f>
        <v/>
      </c>
      <c r="C3979" s="2">
        <v>0.0</v>
      </c>
      <c r="D3979" s="10" t="s">
        <v>2680</v>
      </c>
      <c r="G3979" s="9"/>
    </row>
    <row r="3980">
      <c r="A3980" s="1" t="s">
        <v>5358</v>
      </c>
      <c r="B3980" s="7" t="str">
        <f>IFERROR(__xludf.DUMMYFUNCTION("IF(C3980=4,GOOGLETRANSLATE(A3980, ""en"",""fil""), """")"),"")</f>
        <v/>
      </c>
      <c r="C3980" s="2">
        <v>0.0</v>
      </c>
      <c r="D3980" s="10" t="s">
        <v>2680</v>
      </c>
      <c r="G3980" s="9"/>
    </row>
    <row r="3981">
      <c r="A3981" s="1" t="s">
        <v>5359</v>
      </c>
      <c r="B3981" s="7" t="str">
        <f>IFERROR(__xludf.DUMMYFUNCTION("IF(C3981=4,GOOGLETRANSLATE(A3981, ""en"",""fil""), """")"),"")</f>
        <v/>
      </c>
      <c r="C3981" s="2">
        <v>0.0</v>
      </c>
      <c r="D3981" s="10" t="s">
        <v>2680</v>
      </c>
      <c r="F3981" s="2">
        <v>1.0</v>
      </c>
      <c r="G3981" s="9"/>
    </row>
    <row r="3982">
      <c r="A3982" s="1" t="s">
        <v>5360</v>
      </c>
      <c r="B3982" s="7" t="str">
        <f>IFERROR(__xludf.DUMMYFUNCTION("IF(C3982=4,GOOGLETRANSLATE(A3982, ""en"",""fil""), """")"),"")</f>
        <v/>
      </c>
      <c r="C3982" s="2">
        <v>0.0</v>
      </c>
      <c r="D3982" s="10" t="s">
        <v>2680</v>
      </c>
      <c r="F3982" s="2">
        <v>1.0</v>
      </c>
      <c r="G3982" s="9"/>
    </row>
    <row r="3983">
      <c r="A3983" s="1" t="s">
        <v>5361</v>
      </c>
      <c r="B3983" s="7" t="str">
        <f>IFERROR(__xludf.DUMMYFUNCTION("IF(C3983=4,GOOGLETRANSLATE(A3983, ""en"",""fil""), """")"),"")</f>
        <v/>
      </c>
      <c r="C3983" s="2">
        <v>0.0</v>
      </c>
      <c r="D3983" s="10" t="s">
        <v>2680</v>
      </c>
      <c r="F3983" s="2">
        <v>1.0</v>
      </c>
      <c r="G3983" s="9"/>
    </row>
    <row r="3984">
      <c r="A3984" s="1" t="s">
        <v>5362</v>
      </c>
      <c r="B3984" s="7" t="str">
        <f>IFERROR(__xludf.DUMMYFUNCTION("IF(C3984=4,GOOGLETRANSLATE(A3984, ""en"",""fil""), """")"),"")</f>
        <v/>
      </c>
      <c r="C3984" s="2">
        <v>0.0</v>
      </c>
      <c r="D3984" s="10" t="s">
        <v>2680</v>
      </c>
      <c r="G3984" s="9"/>
    </row>
    <row r="3985">
      <c r="A3985" s="1" t="s">
        <v>5363</v>
      </c>
      <c r="B3985" s="7" t="str">
        <f>IFERROR(__xludf.DUMMYFUNCTION("IF(C3985=4,GOOGLETRANSLATE(A3985, ""en"",""fil""), """")"),"")</f>
        <v/>
      </c>
      <c r="C3985" s="2">
        <v>0.0</v>
      </c>
      <c r="D3985" s="10" t="s">
        <v>2680</v>
      </c>
      <c r="F3985" s="2">
        <v>1.0</v>
      </c>
      <c r="G3985" s="9"/>
    </row>
    <row r="3986">
      <c r="A3986" s="1" t="s">
        <v>5364</v>
      </c>
      <c r="B3986" s="7" t="str">
        <f>IFERROR(__xludf.DUMMYFUNCTION("IF(C3986=4,GOOGLETRANSLATE(A3986, ""en"",""fil""), """")"),"")</f>
        <v/>
      </c>
      <c r="C3986" s="2">
        <v>0.0</v>
      </c>
      <c r="D3986" s="10" t="s">
        <v>2680</v>
      </c>
      <c r="F3986" s="2">
        <v>1.0</v>
      </c>
      <c r="G3986" s="9"/>
    </row>
    <row r="3987">
      <c r="A3987" s="1" t="s">
        <v>5365</v>
      </c>
      <c r="B3987" s="7" t="str">
        <f>IFERROR(__xludf.DUMMYFUNCTION("IF(C3987=4,GOOGLETRANSLATE(A3987, ""en"",""fil""), """")"),"")</f>
        <v/>
      </c>
      <c r="C3987" s="2">
        <v>0.0</v>
      </c>
      <c r="D3987" s="10" t="s">
        <v>2680</v>
      </c>
      <c r="F3987" s="2">
        <v>1.0</v>
      </c>
      <c r="G3987" s="9"/>
    </row>
    <row r="3988">
      <c r="A3988" s="1" t="s">
        <v>5366</v>
      </c>
      <c r="B3988" s="7" t="str">
        <f>IFERROR(__xludf.DUMMYFUNCTION("IF(C3988=4,GOOGLETRANSLATE(A3988, ""en"",""fil""), """")"),"")</f>
        <v/>
      </c>
      <c r="C3988" s="2">
        <v>0.0</v>
      </c>
      <c r="D3988" s="10" t="s">
        <v>2680</v>
      </c>
      <c r="F3988" s="2">
        <v>0.0</v>
      </c>
      <c r="G3988" s="9"/>
    </row>
    <row r="3989">
      <c r="A3989" s="1" t="s">
        <v>5367</v>
      </c>
      <c r="B3989" s="7" t="str">
        <f>IFERROR(__xludf.DUMMYFUNCTION("IF(C3989=4,GOOGLETRANSLATE(A3989, ""en"",""fil""), """")"),"")</f>
        <v/>
      </c>
      <c r="C3989" s="2">
        <v>0.0</v>
      </c>
      <c r="D3989" s="10" t="s">
        <v>2680</v>
      </c>
      <c r="F3989" s="2">
        <v>1.0</v>
      </c>
      <c r="G3989" s="9"/>
    </row>
    <row r="3990">
      <c r="A3990" s="1" t="s">
        <v>5368</v>
      </c>
      <c r="B3990" s="7" t="str">
        <f>IFERROR(__xludf.DUMMYFUNCTION("IF(C3990=4,GOOGLETRANSLATE(A3990, ""en"",""fil""), """")"),"")</f>
        <v/>
      </c>
      <c r="C3990" s="2">
        <v>0.0</v>
      </c>
      <c r="D3990" s="10" t="s">
        <v>2680</v>
      </c>
      <c r="F3990" s="2">
        <v>1.0</v>
      </c>
      <c r="G3990" s="9"/>
    </row>
    <row r="3991">
      <c r="A3991" s="1" t="s">
        <v>5369</v>
      </c>
      <c r="B3991" s="7" t="str">
        <f>IFERROR(__xludf.DUMMYFUNCTION("IF(C3991=4,GOOGLETRANSLATE(A3991, ""en"",""fil""), """")"),"")</f>
        <v/>
      </c>
      <c r="C3991" s="2">
        <v>0.0</v>
      </c>
      <c r="D3991" s="10" t="s">
        <v>2680</v>
      </c>
      <c r="F3991" s="2">
        <v>0.0</v>
      </c>
      <c r="G3991" s="9"/>
    </row>
    <row r="3992">
      <c r="A3992" s="1" t="s">
        <v>5370</v>
      </c>
      <c r="B3992" s="7" t="str">
        <f>IFERROR(__xludf.DUMMYFUNCTION("IF(C3992=4,GOOGLETRANSLATE(A3992, ""en"",""fil""), """")"),"")</f>
        <v/>
      </c>
      <c r="C3992" s="2">
        <v>0.0</v>
      </c>
      <c r="D3992" s="10" t="s">
        <v>2680</v>
      </c>
      <c r="F3992" s="2">
        <v>1.0</v>
      </c>
      <c r="G3992" s="9"/>
    </row>
    <row r="3993">
      <c r="A3993" s="1" t="s">
        <v>5371</v>
      </c>
      <c r="B3993" s="7" t="str">
        <f>IFERROR(__xludf.DUMMYFUNCTION("IF(C3993=4,GOOGLETRANSLATE(A3993, ""en"",""fil""), """")"),"")</f>
        <v/>
      </c>
      <c r="C3993" s="2">
        <v>0.0</v>
      </c>
      <c r="D3993" s="10" t="s">
        <v>2680</v>
      </c>
      <c r="F3993" s="2">
        <v>1.0</v>
      </c>
      <c r="G3993" s="9"/>
    </row>
    <row r="3994">
      <c r="A3994" s="1" t="s">
        <v>5372</v>
      </c>
      <c r="B3994" s="7" t="str">
        <f>IFERROR(__xludf.DUMMYFUNCTION("IF(C3994=4,GOOGLETRANSLATE(A3994, ""en"",""fil""), """")"),"")</f>
        <v/>
      </c>
      <c r="C3994" s="2">
        <v>0.0</v>
      </c>
      <c r="D3994" s="10" t="s">
        <v>2680</v>
      </c>
      <c r="F3994" s="2">
        <v>0.0</v>
      </c>
      <c r="G3994" s="9"/>
    </row>
    <row r="3995">
      <c r="A3995" s="1" t="s">
        <v>5373</v>
      </c>
      <c r="B3995" s="7" t="str">
        <f>IFERROR(__xludf.DUMMYFUNCTION("IF(C3995=4,GOOGLETRANSLATE(A3995, ""en"",""fil""), """")"),"")</f>
        <v/>
      </c>
      <c r="C3995" s="2">
        <v>0.0</v>
      </c>
      <c r="D3995" s="10" t="s">
        <v>2680</v>
      </c>
      <c r="F3995" s="2">
        <v>0.0</v>
      </c>
      <c r="G3995" s="9"/>
    </row>
    <row r="3996">
      <c r="A3996" s="1" t="s">
        <v>5374</v>
      </c>
      <c r="B3996" s="7" t="str">
        <f>IFERROR(__xludf.DUMMYFUNCTION("IF(C3996=4,GOOGLETRANSLATE(A3996, ""en"",""fil""), """")"),"")</f>
        <v/>
      </c>
      <c r="C3996" s="2">
        <v>0.0</v>
      </c>
      <c r="D3996" s="10" t="s">
        <v>2680</v>
      </c>
      <c r="F3996" s="2">
        <v>0.0</v>
      </c>
      <c r="G3996" s="9"/>
    </row>
    <row r="3997">
      <c r="A3997" s="1" t="s">
        <v>5375</v>
      </c>
      <c r="B3997" s="7" t="str">
        <f>IFERROR(__xludf.DUMMYFUNCTION("IF(C3997=4,GOOGLETRANSLATE(A3997, ""en"",""fil""), """")"),"")</f>
        <v/>
      </c>
      <c r="C3997" s="2">
        <v>0.0</v>
      </c>
      <c r="D3997" s="10" t="s">
        <v>2680</v>
      </c>
      <c r="F3997" s="2">
        <v>1.0</v>
      </c>
      <c r="G3997" s="9"/>
    </row>
    <row r="3998">
      <c r="A3998" s="1" t="s">
        <v>5376</v>
      </c>
      <c r="B3998" s="7" t="str">
        <f>IFERROR(__xludf.DUMMYFUNCTION("IF(C3998=4,GOOGLETRANSLATE(A3998, ""en"",""fil""), """")"),"")</f>
        <v/>
      </c>
      <c r="C3998" s="2">
        <v>0.0</v>
      </c>
      <c r="D3998" s="10" t="s">
        <v>2680</v>
      </c>
      <c r="F3998" s="2">
        <v>0.0</v>
      </c>
      <c r="G3998" s="9"/>
    </row>
    <row r="3999">
      <c r="A3999" s="1" t="s">
        <v>5377</v>
      </c>
      <c r="B3999" s="7" t="str">
        <f>IFERROR(__xludf.DUMMYFUNCTION("IF(C3999=4,GOOGLETRANSLATE(A3999, ""en"",""fil""), """")"),"")</f>
        <v/>
      </c>
      <c r="C3999" s="2">
        <v>0.0</v>
      </c>
      <c r="D3999" s="10" t="s">
        <v>2680</v>
      </c>
      <c r="F3999" s="2">
        <v>1.0</v>
      </c>
      <c r="G3999" s="9"/>
    </row>
    <row r="4000">
      <c r="A4000" s="22" t="s">
        <v>5378</v>
      </c>
      <c r="B4000" s="7" t="str">
        <f>IFERROR(__xludf.DUMMYFUNCTION("IF(C4000=4,GOOGLETRANSLATE(A4000, ""en"",""fil""), """")"),"")</f>
        <v/>
      </c>
      <c r="C4000" s="2">
        <v>0.0</v>
      </c>
      <c r="D4000" s="10" t="s">
        <v>2680</v>
      </c>
      <c r="F4000" s="2">
        <v>1.0</v>
      </c>
      <c r="G4000" s="9"/>
    </row>
    <row r="4001">
      <c r="A4001" s="1" t="s">
        <v>5379</v>
      </c>
      <c r="B4001" s="7" t="str">
        <f>IFERROR(__xludf.DUMMYFUNCTION("IF(C4001=4,GOOGLETRANSLATE(A4001, ""en"",""fil""), """")"),"")</f>
        <v/>
      </c>
      <c r="C4001" s="2">
        <v>0.0</v>
      </c>
      <c r="D4001" s="10" t="s">
        <v>2680</v>
      </c>
      <c r="F4001" s="2">
        <v>1.0</v>
      </c>
      <c r="G4001" s="9"/>
    </row>
    <row r="4002">
      <c r="A4002" s="1" t="s">
        <v>5380</v>
      </c>
      <c r="B4002" s="7" t="str">
        <f>IFERROR(__xludf.DUMMYFUNCTION("IF(C4002=4,GOOGLETRANSLATE(A4002, ""en"",""fil""), """")"),"")</f>
        <v/>
      </c>
      <c r="C4002" s="2">
        <v>0.0</v>
      </c>
      <c r="D4002" s="10" t="s">
        <v>2680</v>
      </c>
      <c r="F4002" s="2">
        <v>0.0</v>
      </c>
      <c r="G4002" s="9"/>
    </row>
    <row r="4003">
      <c r="A4003" s="1" t="s">
        <v>5381</v>
      </c>
      <c r="B4003" s="7" t="str">
        <f>IFERROR(__xludf.DUMMYFUNCTION("IF(C4003=4,GOOGLETRANSLATE(A4003, ""en"",""fil""), """")"),"")</f>
        <v/>
      </c>
      <c r="C4003" s="2">
        <v>0.0</v>
      </c>
      <c r="D4003" s="10" t="s">
        <v>2680</v>
      </c>
      <c r="F4003" s="2">
        <v>0.0</v>
      </c>
      <c r="G4003" s="9"/>
    </row>
    <row r="4004">
      <c r="A4004" s="1" t="s">
        <v>5382</v>
      </c>
      <c r="B4004" s="7" t="str">
        <f>IFERROR(__xludf.DUMMYFUNCTION("IF(C4004=4,GOOGLETRANSLATE(A4004, ""en"",""fil""), """")"),"")</f>
        <v/>
      </c>
      <c r="C4004" s="2">
        <v>0.0</v>
      </c>
      <c r="D4004" s="10" t="s">
        <v>2680</v>
      </c>
      <c r="F4004" s="2">
        <v>0.0</v>
      </c>
      <c r="G4004" s="9"/>
    </row>
    <row r="4005">
      <c r="A4005" s="1" t="s">
        <v>5383</v>
      </c>
      <c r="B4005" s="7" t="str">
        <f>IFERROR(__xludf.DUMMYFUNCTION("IF(C4005=4,GOOGLETRANSLATE(A4005, ""en"",""fil""), """")"),"")</f>
        <v/>
      </c>
      <c r="C4005" s="2">
        <v>0.0</v>
      </c>
      <c r="D4005" s="10" t="s">
        <v>2680</v>
      </c>
      <c r="F4005" s="2">
        <v>0.0</v>
      </c>
      <c r="G4005" s="9"/>
    </row>
    <row r="4006">
      <c r="A4006" s="1" t="s">
        <v>5384</v>
      </c>
      <c r="B4006" s="7" t="str">
        <f>IFERROR(__xludf.DUMMYFUNCTION("IF(C4006=4,GOOGLETRANSLATE(A4006, ""en"",""fil""), """")"),"")</f>
        <v/>
      </c>
      <c r="C4006" s="2">
        <v>0.0</v>
      </c>
      <c r="D4006" s="10" t="s">
        <v>2680</v>
      </c>
      <c r="F4006" s="2">
        <v>0.0</v>
      </c>
      <c r="G4006" s="9"/>
    </row>
    <row r="4007">
      <c r="A4007" s="1" t="s">
        <v>5385</v>
      </c>
      <c r="B4007" s="7" t="str">
        <f>IFERROR(__xludf.DUMMYFUNCTION("IF(C4007=4,GOOGLETRANSLATE(A4007, ""en"",""fil""), """")"),"")</f>
        <v/>
      </c>
      <c r="C4007" s="2">
        <v>0.0</v>
      </c>
      <c r="D4007" s="10" t="s">
        <v>2680</v>
      </c>
      <c r="F4007" s="2">
        <v>0.0</v>
      </c>
      <c r="G4007" s="9"/>
    </row>
    <row r="4008">
      <c r="A4008" s="1" t="s">
        <v>5386</v>
      </c>
      <c r="B4008" s="7" t="str">
        <f>IFERROR(__xludf.DUMMYFUNCTION("IF(C4008=4,GOOGLETRANSLATE(A4008, ""en"",""fil""), """")"),"")</f>
        <v/>
      </c>
      <c r="C4008" s="2">
        <v>0.0</v>
      </c>
      <c r="D4008" s="10" t="s">
        <v>2680</v>
      </c>
      <c r="F4008" s="2">
        <v>1.0</v>
      </c>
      <c r="G4008" s="9"/>
    </row>
    <row r="4009">
      <c r="A4009" s="1" t="s">
        <v>5387</v>
      </c>
      <c r="B4009" s="7" t="str">
        <f>IFERROR(__xludf.DUMMYFUNCTION("IF(C4009=4,GOOGLETRANSLATE(A4009, ""en"",""fil""), """")"),"")</f>
        <v/>
      </c>
      <c r="C4009" s="2">
        <v>0.0</v>
      </c>
      <c r="D4009" s="10" t="s">
        <v>2680</v>
      </c>
      <c r="F4009" s="2">
        <v>1.0</v>
      </c>
      <c r="G4009" s="9"/>
    </row>
    <row r="4010">
      <c r="A4010" s="1" t="s">
        <v>5388</v>
      </c>
      <c r="B4010" s="7" t="str">
        <f>IFERROR(__xludf.DUMMYFUNCTION("IF(C4010=4,GOOGLETRANSLATE(A4010, ""en"",""fil""), """")"),"")</f>
        <v/>
      </c>
      <c r="C4010" s="2">
        <v>0.0</v>
      </c>
      <c r="D4010" s="10" t="s">
        <v>2680</v>
      </c>
      <c r="F4010" s="2">
        <v>0.0</v>
      </c>
      <c r="G4010" s="9"/>
    </row>
    <row r="4011">
      <c r="A4011" s="1" t="s">
        <v>5389</v>
      </c>
      <c r="B4011" s="7" t="str">
        <f>IFERROR(__xludf.DUMMYFUNCTION("IF(C4011=4,GOOGLETRANSLATE(A4011, ""en"",""fil""), """")"),"")</f>
        <v/>
      </c>
      <c r="C4011" s="2">
        <v>0.0</v>
      </c>
      <c r="D4011" s="10" t="s">
        <v>2680</v>
      </c>
      <c r="F4011" s="2">
        <v>0.0</v>
      </c>
      <c r="G4011" s="9"/>
    </row>
    <row r="4012">
      <c r="A4012" s="1" t="s">
        <v>5390</v>
      </c>
      <c r="B4012" s="7" t="str">
        <f>IFERROR(__xludf.DUMMYFUNCTION("IF(C4012=4,GOOGLETRANSLATE(A4012, ""en"",""fil""), """")"),"")</f>
        <v/>
      </c>
      <c r="C4012" s="2">
        <v>0.0</v>
      </c>
      <c r="D4012" s="10" t="s">
        <v>2680</v>
      </c>
      <c r="G4012" s="9"/>
    </row>
    <row r="4013">
      <c r="A4013" s="1" t="s">
        <v>4483</v>
      </c>
      <c r="B4013" s="7" t="str">
        <f>IFERROR(__xludf.DUMMYFUNCTION("IF(C4013=4,GOOGLETRANSLATE(A4013, ""en"",""fil""), """")"),"")</f>
        <v/>
      </c>
      <c r="C4013" s="2">
        <v>0.0</v>
      </c>
      <c r="D4013" s="10" t="s">
        <v>2680</v>
      </c>
      <c r="F4013" s="2">
        <v>0.0</v>
      </c>
      <c r="G4013" s="9"/>
    </row>
    <row r="4014">
      <c r="A4014" s="1" t="s">
        <v>5391</v>
      </c>
      <c r="B4014" s="7" t="str">
        <f>IFERROR(__xludf.DUMMYFUNCTION("IF(C4014=4,GOOGLETRANSLATE(A4014, ""en"",""fil""), """")"),"")</f>
        <v/>
      </c>
      <c r="C4014" s="2">
        <v>0.0</v>
      </c>
      <c r="D4014" s="10" t="s">
        <v>2680</v>
      </c>
      <c r="F4014" s="2">
        <v>0.0</v>
      </c>
      <c r="G4014" s="9"/>
    </row>
    <row r="4015">
      <c r="A4015" s="1" t="s">
        <v>5392</v>
      </c>
      <c r="B4015" s="7" t="str">
        <f>IFERROR(__xludf.DUMMYFUNCTION("IF(C4015=4,GOOGLETRANSLATE(A4015, ""en"",""fil""), """")"),"")</f>
        <v/>
      </c>
      <c r="C4015" s="2">
        <v>0.0</v>
      </c>
      <c r="D4015" s="10" t="s">
        <v>2680</v>
      </c>
      <c r="F4015" s="2">
        <v>0.0</v>
      </c>
      <c r="G4015" s="9"/>
    </row>
    <row r="4016">
      <c r="A4016" s="1" t="s">
        <v>5393</v>
      </c>
      <c r="B4016" s="7" t="str">
        <f>IFERROR(__xludf.DUMMYFUNCTION("IF(C4016=4,GOOGLETRANSLATE(A4016, ""en"",""fil""), """")"),"")</f>
        <v/>
      </c>
      <c r="C4016" s="2">
        <v>0.0</v>
      </c>
      <c r="D4016" s="10" t="s">
        <v>2680</v>
      </c>
      <c r="F4016" s="2">
        <v>0.0</v>
      </c>
      <c r="G4016" s="9"/>
    </row>
    <row r="4017">
      <c r="A4017" s="1" t="s">
        <v>5394</v>
      </c>
      <c r="B4017" s="7" t="str">
        <f>IFERROR(__xludf.DUMMYFUNCTION("IF(C4017=4,GOOGLETRANSLATE(A4017, ""en"",""fil""), """")"),"")</f>
        <v/>
      </c>
      <c r="C4017" s="2">
        <v>0.0</v>
      </c>
      <c r="D4017" s="10" t="s">
        <v>2680</v>
      </c>
      <c r="F4017" s="2">
        <v>0.0</v>
      </c>
      <c r="G4017" s="9"/>
    </row>
    <row r="4018">
      <c r="A4018" s="1" t="s">
        <v>5395</v>
      </c>
      <c r="B4018" s="7" t="str">
        <f>IFERROR(__xludf.DUMMYFUNCTION("IF(C4018=4,GOOGLETRANSLATE(A4018, ""en"",""fil""), """")"),"")</f>
        <v/>
      </c>
      <c r="C4018" s="2">
        <v>0.0</v>
      </c>
      <c r="D4018" s="10" t="s">
        <v>2680</v>
      </c>
      <c r="F4018" s="2">
        <v>0.0</v>
      </c>
      <c r="G4018" s="9"/>
    </row>
    <row r="4019">
      <c r="A4019" s="1" t="s">
        <v>5396</v>
      </c>
      <c r="B4019" s="7" t="str">
        <f>IFERROR(__xludf.DUMMYFUNCTION("IF(C4019=4,GOOGLETRANSLATE(A4019, ""en"",""fil""), """")"),"")</f>
        <v/>
      </c>
      <c r="C4019" s="2">
        <v>0.0</v>
      </c>
      <c r="D4019" s="10" t="s">
        <v>2680</v>
      </c>
      <c r="G4019" s="9"/>
    </row>
    <row r="4020">
      <c r="A4020" s="1" t="s">
        <v>5397</v>
      </c>
      <c r="B4020" s="7" t="str">
        <f>IFERROR(__xludf.DUMMYFUNCTION("IF(C4020=4,GOOGLETRANSLATE(A4020, ""en"",""fil""), """")"),"")</f>
        <v/>
      </c>
      <c r="C4020" s="2">
        <v>0.0</v>
      </c>
      <c r="D4020" s="10" t="s">
        <v>2680</v>
      </c>
      <c r="F4020" s="2">
        <v>0.0</v>
      </c>
      <c r="G4020" s="9"/>
    </row>
    <row r="4021">
      <c r="A4021" s="1" t="s">
        <v>5398</v>
      </c>
      <c r="B4021" s="7" t="str">
        <f>IFERROR(__xludf.DUMMYFUNCTION("IF(C4021=4,GOOGLETRANSLATE(A4021, ""en"",""fil""), """")"),"")</f>
        <v/>
      </c>
      <c r="C4021" s="2">
        <v>0.0</v>
      </c>
      <c r="D4021" s="10" t="s">
        <v>2680</v>
      </c>
      <c r="F4021" s="2">
        <v>0.0</v>
      </c>
      <c r="G4021" s="9"/>
    </row>
    <row r="4022">
      <c r="A4022" s="1" t="s">
        <v>5399</v>
      </c>
      <c r="B4022" s="7" t="str">
        <f>IFERROR(__xludf.DUMMYFUNCTION("IF(C4022=4,GOOGLETRANSLATE(A4022, ""en"",""fil""), """")"),"")</f>
        <v/>
      </c>
      <c r="C4022" s="2">
        <v>0.0</v>
      </c>
      <c r="D4022" s="10" t="s">
        <v>2680</v>
      </c>
      <c r="G4022" s="9"/>
    </row>
    <row r="4023">
      <c r="A4023" s="1" t="s">
        <v>5400</v>
      </c>
      <c r="B4023" s="7" t="str">
        <f>IFERROR(__xludf.DUMMYFUNCTION("IF(C4023=4,GOOGLETRANSLATE(A4023, ""en"",""fil""), """")"),"")</f>
        <v/>
      </c>
      <c r="C4023" s="2">
        <v>0.0</v>
      </c>
      <c r="D4023" s="10" t="s">
        <v>2680</v>
      </c>
      <c r="F4023" s="2">
        <v>0.0</v>
      </c>
      <c r="G4023" s="9"/>
    </row>
    <row r="4024">
      <c r="A4024" s="1" t="s">
        <v>5401</v>
      </c>
      <c r="B4024" s="7" t="str">
        <f>IFERROR(__xludf.DUMMYFUNCTION("IF(C4024=4,GOOGLETRANSLATE(A4024, ""en"",""fil""), """")"),"")</f>
        <v/>
      </c>
      <c r="C4024" s="2">
        <v>0.0</v>
      </c>
      <c r="D4024" s="10" t="s">
        <v>2680</v>
      </c>
      <c r="F4024" s="2">
        <v>1.0</v>
      </c>
      <c r="G4024" s="9"/>
    </row>
    <row r="4025">
      <c r="A4025" s="1" t="s">
        <v>5402</v>
      </c>
      <c r="B4025" s="7" t="str">
        <f>IFERROR(__xludf.DUMMYFUNCTION("IF(C4025=4,GOOGLETRANSLATE(A4025, ""en"",""fil""), """")"),"")</f>
        <v/>
      </c>
      <c r="C4025" s="2">
        <v>0.0</v>
      </c>
      <c r="D4025" s="10" t="s">
        <v>2680</v>
      </c>
      <c r="F4025" s="2">
        <v>1.0</v>
      </c>
      <c r="G4025" s="9"/>
    </row>
    <row r="4026">
      <c r="A4026" s="1" t="s">
        <v>5403</v>
      </c>
      <c r="B4026" s="7" t="str">
        <f>IFERROR(__xludf.DUMMYFUNCTION("IF(C4026=4,GOOGLETRANSLATE(A4026, ""en"",""fil""), """")"),"")</f>
        <v/>
      </c>
      <c r="C4026" s="2">
        <v>0.0</v>
      </c>
      <c r="D4026" s="10" t="s">
        <v>2680</v>
      </c>
      <c r="F4026" s="2">
        <v>1.0</v>
      </c>
      <c r="G4026" s="9"/>
    </row>
    <row r="4027">
      <c r="A4027" s="1" t="s">
        <v>5404</v>
      </c>
      <c r="B4027" s="7" t="str">
        <f>IFERROR(__xludf.DUMMYFUNCTION("IF(C4027=4,GOOGLETRANSLATE(A4027, ""en"",""fil""), """")"),"")</f>
        <v/>
      </c>
      <c r="C4027" s="2">
        <v>0.0</v>
      </c>
      <c r="D4027" s="10" t="s">
        <v>2680</v>
      </c>
      <c r="F4027" s="2">
        <v>1.0</v>
      </c>
      <c r="G4027" s="9"/>
    </row>
    <row r="4028">
      <c r="A4028" s="1" t="s">
        <v>5405</v>
      </c>
      <c r="B4028" s="7" t="str">
        <f>IFERROR(__xludf.DUMMYFUNCTION("IF(C4028=4,GOOGLETRANSLATE(A4028, ""en"",""fil""), """")"),"")</f>
        <v/>
      </c>
      <c r="C4028" s="2">
        <v>0.0</v>
      </c>
      <c r="D4028" s="10" t="s">
        <v>2680</v>
      </c>
      <c r="F4028" s="2">
        <v>1.0</v>
      </c>
      <c r="G4028" s="9"/>
    </row>
    <row r="4029">
      <c r="A4029" s="1" t="s">
        <v>5406</v>
      </c>
      <c r="B4029" s="7" t="str">
        <f>IFERROR(__xludf.DUMMYFUNCTION("IF(C4029=4,GOOGLETRANSLATE(A4029, ""en"",""fil""), """")"),"")</f>
        <v/>
      </c>
      <c r="C4029" s="2">
        <v>0.0</v>
      </c>
      <c r="D4029" s="10" t="s">
        <v>2680</v>
      </c>
      <c r="F4029" s="2">
        <v>1.0</v>
      </c>
      <c r="G4029" s="9"/>
    </row>
    <row r="4030">
      <c r="A4030" s="1" t="s">
        <v>5407</v>
      </c>
      <c r="B4030" s="7" t="str">
        <f>IFERROR(__xludf.DUMMYFUNCTION("IF(C4030=4,GOOGLETRANSLATE(A4030, ""en"",""fil""), """")"),"")</f>
        <v/>
      </c>
      <c r="C4030" s="2">
        <v>0.0</v>
      </c>
      <c r="D4030" s="10" t="s">
        <v>2680</v>
      </c>
      <c r="F4030" s="2">
        <v>1.0</v>
      </c>
      <c r="G4030" s="9"/>
    </row>
    <row r="4031">
      <c r="A4031" s="1" t="s">
        <v>5408</v>
      </c>
      <c r="B4031" s="7" t="str">
        <f>IFERROR(__xludf.DUMMYFUNCTION("IF(C4031=4,GOOGLETRANSLATE(A4031, ""en"",""fil""), """")"),"")</f>
        <v/>
      </c>
      <c r="C4031" s="2">
        <v>0.0</v>
      </c>
      <c r="D4031" s="10" t="s">
        <v>2680</v>
      </c>
      <c r="F4031" s="2">
        <v>0.0</v>
      </c>
      <c r="G4031" s="9"/>
    </row>
    <row r="4032">
      <c r="A4032" s="1" t="s">
        <v>5409</v>
      </c>
      <c r="B4032" s="7" t="str">
        <f>IFERROR(__xludf.DUMMYFUNCTION("IF(C4032=4,GOOGLETRANSLATE(A4032, ""en"",""fil""), """")"),"")</f>
        <v/>
      </c>
      <c r="C4032" s="2">
        <v>0.0</v>
      </c>
      <c r="D4032" s="10" t="s">
        <v>2680</v>
      </c>
      <c r="F4032" s="2">
        <v>0.0</v>
      </c>
      <c r="G4032" s="9"/>
    </row>
    <row r="4033">
      <c r="A4033" s="1" t="s">
        <v>5410</v>
      </c>
      <c r="B4033" s="7" t="str">
        <f>IFERROR(__xludf.DUMMYFUNCTION("IF(C4033=4,GOOGLETRANSLATE(A4033, ""en"",""fil""), """")"),"")</f>
        <v/>
      </c>
      <c r="C4033" s="2">
        <v>0.0</v>
      </c>
      <c r="D4033" s="10" t="s">
        <v>2680</v>
      </c>
      <c r="F4033" s="2">
        <v>0.0</v>
      </c>
      <c r="G4033" s="9"/>
    </row>
    <row r="4034">
      <c r="A4034" s="1" t="s">
        <v>5411</v>
      </c>
      <c r="B4034" s="7" t="str">
        <f>IFERROR(__xludf.DUMMYFUNCTION("IF(C4034=4,GOOGLETRANSLATE(A4034, ""en"",""fil""), """")"),"")</f>
        <v/>
      </c>
      <c r="C4034" s="2">
        <v>0.0</v>
      </c>
      <c r="D4034" s="10" t="s">
        <v>2680</v>
      </c>
      <c r="F4034" s="2">
        <v>0.0</v>
      </c>
      <c r="G4034" s="9"/>
    </row>
    <row r="4035">
      <c r="A4035" s="1" t="s">
        <v>5412</v>
      </c>
      <c r="B4035" s="7" t="str">
        <f>IFERROR(__xludf.DUMMYFUNCTION("IF(C4035=4,GOOGLETRANSLATE(A4035, ""en"",""fil""), """")"),"")</f>
        <v/>
      </c>
      <c r="C4035" s="2">
        <v>0.0</v>
      </c>
      <c r="D4035" s="10" t="s">
        <v>2680</v>
      </c>
      <c r="F4035" s="2">
        <v>1.0</v>
      </c>
      <c r="G4035" s="9"/>
    </row>
    <row r="4036">
      <c r="A4036" s="1" t="s">
        <v>5413</v>
      </c>
      <c r="B4036" s="7" t="str">
        <f>IFERROR(__xludf.DUMMYFUNCTION("IF(C4036=4,GOOGLETRANSLATE(A4036, ""en"",""fil""), """")"),"")</f>
        <v/>
      </c>
      <c r="C4036" s="2">
        <v>0.0</v>
      </c>
      <c r="D4036" s="10" t="s">
        <v>2680</v>
      </c>
      <c r="F4036" s="2">
        <v>0.0</v>
      </c>
      <c r="G4036" s="9"/>
    </row>
    <row r="4037">
      <c r="A4037" s="1" t="s">
        <v>5414</v>
      </c>
      <c r="B4037" s="7" t="str">
        <f>IFERROR(__xludf.DUMMYFUNCTION("IF(C4037=4,GOOGLETRANSLATE(A4037, ""en"",""fil""), """")"),"")</f>
        <v/>
      </c>
      <c r="C4037" s="2">
        <v>0.0</v>
      </c>
      <c r="D4037" s="10" t="s">
        <v>2680</v>
      </c>
      <c r="F4037" s="2">
        <v>0.0</v>
      </c>
      <c r="G4037" s="9"/>
    </row>
    <row r="4038">
      <c r="A4038" s="1" t="s">
        <v>398</v>
      </c>
      <c r="B4038" s="7" t="str">
        <f>IFERROR(__xludf.DUMMYFUNCTION("IF(C4038=4,GOOGLETRANSLATE(A4038, ""en"",""fil""), """")"),"")</f>
        <v/>
      </c>
      <c r="C4038" s="2">
        <v>0.0</v>
      </c>
      <c r="D4038" s="10" t="s">
        <v>2680</v>
      </c>
      <c r="F4038" s="2">
        <v>0.0</v>
      </c>
      <c r="G4038" s="9"/>
    </row>
    <row r="4039">
      <c r="A4039" s="1" t="s">
        <v>5415</v>
      </c>
      <c r="B4039" s="7" t="str">
        <f>IFERROR(__xludf.DUMMYFUNCTION("IF(C4039=4,GOOGLETRANSLATE(A4039, ""en"",""fil""), """")"),"")</f>
        <v/>
      </c>
      <c r="C4039" s="2">
        <v>0.0</v>
      </c>
      <c r="D4039" s="10" t="s">
        <v>2680</v>
      </c>
      <c r="F4039" s="2">
        <v>1.0</v>
      </c>
      <c r="G4039" s="9"/>
    </row>
    <row r="4040">
      <c r="A4040" s="1" t="s">
        <v>5416</v>
      </c>
      <c r="B4040" s="7" t="str">
        <f>IFERROR(__xludf.DUMMYFUNCTION("IF(C4040=4,GOOGLETRANSLATE(A4040, ""en"",""fil""), """")"),"")</f>
        <v/>
      </c>
      <c r="C4040" s="2">
        <v>0.0</v>
      </c>
      <c r="D4040" s="10" t="s">
        <v>2680</v>
      </c>
      <c r="F4040" s="2">
        <v>0.0</v>
      </c>
      <c r="G4040" s="9"/>
    </row>
    <row r="4041">
      <c r="A4041" s="1" t="s">
        <v>5417</v>
      </c>
      <c r="B4041" s="7" t="str">
        <f>IFERROR(__xludf.DUMMYFUNCTION("IF(C4041=4,GOOGLETRANSLATE(A4041, ""en"",""fil""), """")"),"")</f>
        <v/>
      </c>
      <c r="C4041" s="2">
        <v>0.0</v>
      </c>
      <c r="D4041" s="10" t="s">
        <v>2680</v>
      </c>
      <c r="F4041" s="2">
        <v>0.0</v>
      </c>
      <c r="G4041" s="9"/>
    </row>
    <row r="4042">
      <c r="A4042" s="1" t="s">
        <v>5418</v>
      </c>
      <c r="B4042" s="7" t="str">
        <f>IFERROR(__xludf.DUMMYFUNCTION("IF(C4042=4,GOOGLETRANSLATE(A4042, ""en"",""fil""), """")"),"")</f>
        <v/>
      </c>
      <c r="C4042" s="2">
        <v>0.0</v>
      </c>
      <c r="D4042" s="10" t="s">
        <v>2680</v>
      </c>
      <c r="F4042" s="2">
        <v>0.0</v>
      </c>
      <c r="G4042" s="9"/>
    </row>
    <row r="4043">
      <c r="A4043" s="1" t="s">
        <v>5419</v>
      </c>
      <c r="B4043" s="7" t="str">
        <f>IFERROR(__xludf.DUMMYFUNCTION("IF(C4043=4,GOOGLETRANSLATE(A4043, ""en"",""fil""), """")"),"")</f>
        <v/>
      </c>
      <c r="C4043" s="2">
        <v>0.0</v>
      </c>
      <c r="D4043" s="10" t="s">
        <v>2680</v>
      </c>
      <c r="F4043" s="2">
        <v>0.0</v>
      </c>
      <c r="G4043" s="9"/>
    </row>
    <row r="4044">
      <c r="A4044" s="1" t="s">
        <v>5420</v>
      </c>
      <c r="B4044" s="7" t="str">
        <f>IFERROR(__xludf.DUMMYFUNCTION("IF(C4044=4,GOOGLETRANSLATE(A4044, ""en"",""fil""), """")"),"")</f>
        <v/>
      </c>
      <c r="C4044" s="2">
        <v>0.0</v>
      </c>
      <c r="D4044" s="10" t="s">
        <v>2680</v>
      </c>
      <c r="F4044" s="2">
        <v>0.0</v>
      </c>
      <c r="G4044" s="9"/>
    </row>
    <row r="4045">
      <c r="A4045" s="1" t="s">
        <v>5421</v>
      </c>
      <c r="B4045" s="7" t="str">
        <f>IFERROR(__xludf.DUMMYFUNCTION("IF(C4045=4,GOOGLETRANSLATE(A4045, ""en"",""fil""), """")"),"")</f>
        <v/>
      </c>
      <c r="C4045" s="2">
        <v>0.0</v>
      </c>
      <c r="D4045" s="10" t="s">
        <v>2680</v>
      </c>
      <c r="F4045" s="2">
        <v>0.0</v>
      </c>
      <c r="G4045" s="9"/>
    </row>
    <row r="4046">
      <c r="A4046" s="1" t="s">
        <v>5422</v>
      </c>
      <c r="B4046" s="7" t="str">
        <f>IFERROR(__xludf.DUMMYFUNCTION("IF(C4046=4,GOOGLETRANSLATE(A4046, ""en"",""fil""), """")"),"")</f>
        <v/>
      </c>
      <c r="C4046" s="2">
        <v>0.0</v>
      </c>
      <c r="D4046" s="10" t="s">
        <v>2680</v>
      </c>
      <c r="F4046" s="2">
        <v>0.0</v>
      </c>
      <c r="G4046" s="9"/>
    </row>
    <row r="4047">
      <c r="A4047" s="1" t="s">
        <v>5423</v>
      </c>
      <c r="B4047" s="7" t="str">
        <f>IFERROR(__xludf.DUMMYFUNCTION("IF(C4047=4,GOOGLETRANSLATE(A4047, ""en"",""fil""), """")"),"")</f>
        <v/>
      </c>
      <c r="C4047" s="2">
        <v>0.0</v>
      </c>
      <c r="D4047" s="10" t="s">
        <v>2680</v>
      </c>
      <c r="G4047" s="9"/>
    </row>
    <row r="4048">
      <c r="A4048" s="1" t="s">
        <v>5424</v>
      </c>
      <c r="B4048" s="7" t="str">
        <f>IFERROR(__xludf.DUMMYFUNCTION("IF(C4048=4,GOOGLETRANSLATE(A4048, ""en"",""fil""), """")"),"")</f>
        <v/>
      </c>
      <c r="C4048" s="2">
        <v>0.0</v>
      </c>
      <c r="D4048" s="10" t="s">
        <v>2680</v>
      </c>
      <c r="F4048" s="2">
        <v>0.0</v>
      </c>
      <c r="G4048" s="9"/>
    </row>
    <row r="4049">
      <c r="A4049" s="1" t="s">
        <v>5425</v>
      </c>
      <c r="B4049" s="7" t="str">
        <f>IFERROR(__xludf.DUMMYFUNCTION("IF(C4049=4,GOOGLETRANSLATE(A4049, ""en"",""fil""), """")"),"")</f>
        <v/>
      </c>
      <c r="C4049" s="2">
        <v>0.0</v>
      </c>
      <c r="D4049" s="10" t="s">
        <v>2680</v>
      </c>
      <c r="F4049" s="2">
        <v>0.0</v>
      </c>
      <c r="G4049" s="9"/>
    </row>
    <row r="4050">
      <c r="A4050" s="1" t="s">
        <v>5426</v>
      </c>
      <c r="B4050" s="7" t="str">
        <f>IFERROR(__xludf.DUMMYFUNCTION("IF(C4050=4,GOOGLETRANSLATE(A4050, ""en"",""fil""), """")"),"")</f>
        <v/>
      </c>
      <c r="C4050" s="2">
        <v>0.0</v>
      </c>
      <c r="D4050" s="10" t="s">
        <v>2680</v>
      </c>
      <c r="F4050" s="2">
        <v>1.0</v>
      </c>
      <c r="G4050" s="9"/>
    </row>
    <row r="4051">
      <c r="A4051" s="1" t="s">
        <v>5427</v>
      </c>
      <c r="B4051" s="7" t="str">
        <f>IFERROR(__xludf.DUMMYFUNCTION("IF(C4051=4,GOOGLETRANSLATE(A4051, ""en"",""fil""), """")"),"")</f>
        <v/>
      </c>
      <c r="C4051" s="2">
        <v>0.0</v>
      </c>
      <c r="D4051" s="10" t="s">
        <v>2680</v>
      </c>
      <c r="F4051" s="2">
        <v>1.0</v>
      </c>
      <c r="G4051" s="9"/>
    </row>
    <row r="4052">
      <c r="A4052" s="1" t="s">
        <v>5428</v>
      </c>
      <c r="B4052" s="7" t="str">
        <f>IFERROR(__xludf.DUMMYFUNCTION("IF(C4052=4,GOOGLETRANSLATE(A4052, ""en"",""fil""), """")"),"")</f>
        <v/>
      </c>
      <c r="C4052" s="2">
        <v>0.0</v>
      </c>
      <c r="D4052" s="10" t="s">
        <v>2680</v>
      </c>
      <c r="F4052" s="2">
        <v>1.0</v>
      </c>
      <c r="G4052" s="9"/>
    </row>
    <row r="4053">
      <c r="A4053" s="1" t="s">
        <v>5429</v>
      </c>
      <c r="B4053" s="7" t="str">
        <f>IFERROR(__xludf.DUMMYFUNCTION("IF(C4053=4,GOOGLETRANSLATE(A4053, ""en"",""fil""), """")"),"")</f>
        <v/>
      </c>
      <c r="C4053" s="2">
        <v>0.0</v>
      </c>
      <c r="D4053" s="10" t="s">
        <v>2680</v>
      </c>
      <c r="F4053" s="2">
        <v>0.0</v>
      </c>
      <c r="G4053" s="9"/>
    </row>
    <row r="4054">
      <c r="A4054" s="1" t="s">
        <v>5430</v>
      </c>
      <c r="B4054" s="7" t="str">
        <f>IFERROR(__xludf.DUMMYFUNCTION("IF(C4054=4,GOOGLETRANSLATE(A4054, ""en"",""fil""), """")"),"")</f>
        <v/>
      </c>
      <c r="C4054" s="2">
        <v>0.0</v>
      </c>
      <c r="D4054" s="10" t="s">
        <v>2680</v>
      </c>
      <c r="G4054" s="9"/>
    </row>
    <row r="4055">
      <c r="A4055" s="1" t="s">
        <v>5431</v>
      </c>
      <c r="B4055" s="7" t="str">
        <f>IFERROR(__xludf.DUMMYFUNCTION("IF(C4055=4,GOOGLETRANSLATE(A4055, ""en"",""fil""), """")"),"")</f>
        <v/>
      </c>
      <c r="C4055" s="2">
        <v>0.0</v>
      </c>
      <c r="D4055" s="10" t="s">
        <v>2680</v>
      </c>
      <c r="F4055" s="2">
        <v>0.0</v>
      </c>
      <c r="G4055" s="9"/>
    </row>
    <row r="4056">
      <c r="A4056" s="1" t="s">
        <v>5432</v>
      </c>
      <c r="B4056" s="7" t="str">
        <f>IFERROR(__xludf.DUMMYFUNCTION("IF(C4056=4,GOOGLETRANSLATE(A4056, ""en"",""fil""), """")"),"")</f>
        <v/>
      </c>
      <c r="C4056" s="2">
        <v>0.0</v>
      </c>
      <c r="D4056" s="10" t="s">
        <v>2680</v>
      </c>
      <c r="F4056" s="2">
        <v>1.0</v>
      </c>
      <c r="G4056" s="9"/>
    </row>
    <row r="4057">
      <c r="A4057" s="1" t="s">
        <v>5433</v>
      </c>
      <c r="B4057" s="7" t="str">
        <f>IFERROR(__xludf.DUMMYFUNCTION("IF(C4057=4,GOOGLETRANSLATE(A4057, ""en"",""fil""), """")"),"")</f>
        <v/>
      </c>
      <c r="C4057" s="2">
        <v>0.0</v>
      </c>
      <c r="D4057" s="10" t="s">
        <v>2680</v>
      </c>
      <c r="F4057" s="2">
        <v>1.0</v>
      </c>
      <c r="G4057" s="9"/>
    </row>
    <row r="4058">
      <c r="A4058" s="1" t="s">
        <v>5434</v>
      </c>
      <c r="B4058" s="7" t="str">
        <f>IFERROR(__xludf.DUMMYFUNCTION("IF(C4058=4,GOOGLETRANSLATE(A4058, ""en"",""fil""), """")"),"")</f>
        <v/>
      </c>
      <c r="C4058" s="2">
        <v>0.0</v>
      </c>
      <c r="D4058" s="10" t="s">
        <v>2680</v>
      </c>
      <c r="F4058" s="2">
        <v>0.0</v>
      </c>
      <c r="G4058" s="9"/>
    </row>
    <row r="4059">
      <c r="A4059" s="1" t="s">
        <v>5435</v>
      </c>
      <c r="B4059" s="7" t="str">
        <f>IFERROR(__xludf.DUMMYFUNCTION("IF(C4059=4,GOOGLETRANSLATE(A4059, ""en"",""fil""), """")"),"")</f>
        <v/>
      </c>
      <c r="C4059" s="2">
        <v>0.0</v>
      </c>
      <c r="D4059" s="10" t="s">
        <v>2680</v>
      </c>
      <c r="F4059" s="2">
        <v>0.0</v>
      </c>
      <c r="G4059" s="9"/>
    </row>
    <row r="4060">
      <c r="A4060" s="1" t="s">
        <v>5436</v>
      </c>
      <c r="B4060" s="7" t="str">
        <f>IFERROR(__xludf.DUMMYFUNCTION("IF(C4060=4,GOOGLETRANSLATE(A4060, ""en"",""fil""), """")"),"")</f>
        <v/>
      </c>
      <c r="C4060" s="2">
        <v>0.0</v>
      </c>
      <c r="D4060" s="10" t="s">
        <v>2680</v>
      </c>
      <c r="F4060" s="2">
        <v>0.0</v>
      </c>
      <c r="G4060" s="9"/>
    </row>
    <row r="4061">
      <c r="A4061" s="1" t="s">
        <v>5437</v>
      </c>
      <c r="B4061" s="7" t="str">
        <f>IFERROR(__xludf.DUMMYFUNCTION("IF(C4061=4,GOOGLETRANSLATE(A4061, ""en"",""fil""), """")"),"")</f>
        <v/>
      </c>
      <c r="C4061" s="2">
        <v>0.0</v>
      </c>
      <c r="D4061" s="10" t="s">
        <v>2680</v>
      </c>
      <c r="F4061" s="2">
        <v>0.0</v>
      </c>
      <c r="G4061" s="9"/>
    </row>
    <row r="4062">
      <c r="A4062" s="1" t="s">
        <v>5438</v>
      </c>
      <c r="B4062" s="7" t="str">
        <f>IFERROR(__xludf.DUMMYFUNCTION("IF(C4062=4,GOOGLETRANSLATE(A4062, ""en"",""fil""), """")"),"")</f>
        <v/>
      </c>
      <c r="C4062" s="2">
        <v>0.0</v>
      </c>
      <c r="D4062" s="10" t="s">
        <v>2680</v>
      </c>
      <c r="F4062" s="2">
        <v>0.0</v>
      </c>
      <c r="G4062" s="9"/>
    </row>
    <row r="4063">
      <c r="A4063" s="1" t="s">
        <v>5439</v>
      </c>
      <c r="B4063" s="7" t="str">
        <f>IFERROR(__xludf.DUMMYFUNCTION("IF(C4063=4,GOOGLETRANSLATE(A4063, ""en"",""fil""), """")"),"")</f>
        <v/>
      </c>
      <c r="C4063" s="2">
        <v>0.0</v>
      </c>
      <c r="D4063" s="10" t="s">
        <v>2680</v>
      </c>
      <c r="G4063" s="9"/>
    </row>
    <row r="4064">
      <c r="A4064" s="1" t="s">
        <v>5440</v>
      </c>
      <c r="B4064" s="7" t="str">
        <f>IFERROR(__xludf.DUMMYFUNCTION("IF(C4064=4,GOOGLETRANSLATE(A4064, ""en"",""fil""), """")"),"")</f>
        <v/>
      </c>
      <c r="C4064" s="2">
        <v>0.0</v>
      </c>
      <c r="D4064" s="10" t="s">
        <v>2680</v>
      </c>
      <c r="F4064" s="2">
        <v>0.0</v>
      </c>
      <c r="G4064" s="9"/>
    </row>
    <row r="4065">
      <c r="A4065" s="1" t="s">
        <v>5441</v>
      </c>
      <c r="B4065" s="7" t="str">
        <f>IFERROR(__xludf.DUMMYFUNCTION("IF(C4065=4,GOOGLETRANSLATE(A4065, ""en"",""fil""), """")"),"")</f>
        <v/>
      </c>
      <c r="C4065" s="2">
        <v>0.0</v>
      </c>
      <c r="D4065" s="10" t="s">
        <v>2680</v>
      </c>
      <c r="F4065" s="2">
        <v>0.0</v>
      </c>
      <c r="G4065" s="9"/>
    </row>
    <row r="4066">
      <c r="A4066" s="1" t="s">
        <v>5442</v>
      </c>
      <c r="B4066" s="7" t="str">
        <f>IFERROR(__xludf.DUMMYFUNCTION("IF(C4066=4,GOOGLETRANSLATE(A4066, ""en"",""fil""), """")"),"")</f>
        <v/>
      </c>
      <c r="C4066" s="2">
        <v>0.0</v>
      </c>
      <c r="D4066" s="10" t="s">
        <v>2680</v>
      </c>
      <c r="F4066" s="2">
        <v>0.0</v>
      </c>
      <c r="G4066" s="9"/>
    </row>
    <row r="4067">
      <c r="A4067" s="1" t="s">
        <v>5443</v>
      </c>
      <c r="B4067" s="7" t="str">
        <f>IFERROR(__xludf.DUMMYFUNCTION("IF(C4067=4,GOOGLETRANSLATE(A4067, ""en"",""fil""), """")"),"")</f>
        <v/>
      </c>
      <c r="C4067" s="2">
        <v>0.0</v>
      </c>
      <c r="D4067" s="10" t="s">
        <v>2680</v>
      </c>
      <c r="F4067" s="2">
        <v>0.0</v>
      </c>
      <c r="G4067" s="9"/>
    </row>
    <row r="4068">
      <c r="A4068" s="1" t="s">
        <v>5444</v>
      </c>
      <c r="B4068" s="7" t="str">
        <f>IFERROR(__xludf.DUMMYFUNCTION("IF(C4068=4,GOOGLETRANSLATE(A4068, ""en"",""fil""), """")"),"")</f>
        <v/>
      </c>
      <c r="C4068" s="2">
        <v>0.0</v>
      </c>
      <c r="D4068" s="10" t="s">
        <v>2680</v>
      </c>
      <c r="F4068" s="2">
        <v>1.0</v>
      </c>
      <c r="G4068" s="9"/>
    </row>
    <row r="4069">
      <c r="A4069" s="1" t="s">
        <v>5445</v>
      </c>
      <c r="B4069" s="7" t="str">
        <f>IFERROR(__xludf.DUMMYFUNCTION("IF(C4069=4,GOOGLETRANSLATE(A4069, ""en"",""fil""), """")"),"")</f>
        <v/>
      </c>
      <c r="C4069" s="2">
        <v>0.0</v>
      </c>
      <c r="D4069" s="10" t="s">
        <v>2680</v>
      </c>
      <c r="F4069" s="2">
        <v>0.0</v>
      </c>
      <c r="G4069" s="9"/>
    </row>
    <row r="4070">
      <c r="A4070" s="1" t="s">
        <v>5446</v>
      </c>
      <c r="B4070" s="7" t="str">
        <f>IFERROR(__xludf.DUMMYFUNCTION("IF(C4070=4,GOOGLETRANSLATE(A4070, ""en"",""fil""), """")"),"")</f>
        <v/>
      </c>
      <c r="C4070" s="2">
        <v>0.0</v>
      </c>
      <c r="D4070" s="10" t="s">
        <v>2680</v>
      </c>
      <c r="F4070" s="2">
        <v>1.0</v>
      </c>
      <c r="G4070" s="9"/>
    </row>
    <row r="4071">
      <c r="A4071" s="1" t="s">
        <v>5447</v>
      </c>
      <c r="B4071" s="7" t="str">
        <f>IFERROR(__xludf.DUMMYFUNCTION("IF(C4071=4,GOOGLETRANSLATE(A4071, ""en"",""fil""), """")"),"")</f>
        <v/>
      </c>
      <c r="C4071" s="2">
        <v>0.0</v>
      </c>
      <c r="D4071" s="10" t="s">
        <v>2680</v>
      </c>
      <c r="G4071" s="9"/>
    </row>
    <row r="4072">
      <c r="A4072" s="1" t="s">
        <v>5448</v>
      </c>
      <c r="B4072" s="7" t="str">
        <f>IFERROR(__xludf.DUMMYFUNCTION("IF(C4072=4,GOOGLETRANSLATE(A4072, ""en"",""fil""), """")"),"")</f>
        <v/>
      </c>
      <c r="C4072" s="2">
        <v>0.0</v>
      </c>
      <c r="D4072" s="10" t="s">
        <v>2680</v>
      </c>
      <c r="F4072" s="2">
        <v>1.0</v>
      </c>
      <c r="G4072" s="9"/>
    </row>
    <row r="4073">
      <c r="A4073" s="1" t="s">
        <v>5449</v>
      </c>
      <c r="B4073" s="7" t="str">
        <f>IFERROR(__xludf.DUMMYFUNCTION("IF(C4073=4,GOOGLETRANSLATE(A4073, ""en"",""fil""), """")"),"")</f>
        <v/>
      </c>
      <c r="C4073" s="2">
        <v>0.0</v>
      </c>
      <c r="D4073" s="10" t="s">
        <v>2680</v>
      </c>
      <c r="F4073" s="2">
        <v>1.0</v>
      </c>
      <c r="G4073" s="9"/>
    </row>
    <row r="4074">
      <c r="A4074" s="1" t="s">
        <v>5450</v>
      </c>
      <c r="B4074" s="7" t="str">
        <f>IFERROR(__xludf.DUMMYFUNCTION("IF(C4074=4,GOOGLETRANSLATE(A4074, ""en"",""fil""), """")"),"")</f>
        <v/>
      </c>
      <c r="C4074" s="2">
        <v>0.0</v>
      </c>
      <c r="D4074" s="10" t="s">
        <v>2680</v>
      </c>
      <c r="F4074" s="2">
        <v>1.0</v>
      </c>
      <c r="G4074" s="9"/>
    </row>
    <row r="4075">
      <c r="A4075" s="1" t="s">
        <v>5451</v>
      </c>
      <c r="B4075" s="7" t="str">
        <f>IFERROR(__xludf.DUMMYFUNCTION("IF(C4075=4,GOOGLETRANSLATE(A4075, ""en"",""fil""), """")"),"")</f>
        <v/>
      </c>
      <c r="C4075" s="2">
        <v>0.0</v>
      </c>
      <c r="D4075" s="10" t="s">
        <v>2680</v>
      </c>
      <c r="F4075" s="2">
        <v>1.0</v>
      </c>
      <c r="G4075" s="9"/>
    </row>
    <row r="4076">
      <c r="A4076" s="1" t="s">
        <v>5452</v>
      </c>
      <c r="B4076" s="7" t="str">
        <f>IFERROR(__xludf.DUMMYFUNCTION("IF(C4076=4,GOOGLETRANSLATE(A4076, ""en"",""fil""), """")"),"")</f>
        <v/>
      </c>
      <c r="C4076" s="2">
        <v>0.0</v>
      </c>
      <c r="D4076" s="10" t="s">
        <v>2680</v>
      </c>
      <c r="G4076" s="9"/>
    </row>
    <row r="4077">
      <c r="A4077" s="1" t="s">
        <v>5453</v>
      </c>
      <c r="B4077" s="7" t="str">
        <f>IFERROR(__xludf.DUMMYFUNCTION("IF(C4077=4,GOOGLETRANSLATE(A4077, ""en"",""fil""), """")"),"")</f>
        <v/>
      </c>
      <c r="C4077" s="2">
        <v>0.0</v>
      </c>
      <c r="D4077" s="10" t="s">
        <v>2680</v>
      </c>
      <c r="F4077" s="2">
        <v>0.0</v>
      </c>
      <c r="G4077" s="9"/>
    </row>
    <row r="4078">
      <c r="A4078" s="1" t="s">
        <v>5454</v>
      </c>
      <c r="B4078" s="7" t="str">
        <f>IFERROR(__xludf.DUMMYFUNCTION("IF(C4078=4,GOOGLETRANSLATE(A4078, ""en"",""fil""), """")"),"")</f>
        <v/>
      </c>
      <c r="C4078" s="2">
        <v>0.0</v>
      </c>
      <c r="D4078" s="10" t="s">
        <v>2680</v>
      </c>
      <c r="F4078" s="2">
        <v>0.0</v>
      </c>
      <c r="G4078" s="9"/>
    </row>
    <row r="4079">
      <c r="A4079" s="1" t="s">
        <v>5455</v>
      </c>
      <c r="B4079" s="7" t="str">
        <f>IFERROR(__xludf.DUMMYFUNCTION("IF(C4079=4,GOOGLETRANSLATE(A4079, ""en"",""fil""), """")"),"")</f>
        <v/>
      </c>
      <c r="C4079" s="2">
        <v>0.0</v>
      </c>
      <c r="D4079" s="10" t="s">
        <v>2680</v>
      </c>
      <c r="F4079" s="2">
        <v>0.0</v>
      </c>
      <c r="G4079" s="9"/>
    </row>
    <row r="4080">
      <c r="A4080" s="1" t="s">
        <v>5456</v>
      </c>
      <c r="B4080" s="7" t="str">
        <f>IFERROR(__xludf.DUMMYFUNCTION("IF(C4080=4,GOOGLETRANSLATE(A4080, ""en"",""fil""), """")"),"")</f>
        <v/>
      </c>
      <c r="C4080" s="2">
        <v>0.0</v>
      </c>
      <c r="D4080" s="10" t="s">
        <v>2680</v>
      </c>
      <c r="G4080" s="9"/>
    </row>
    <row r="4081">
      <c r="A4081" s="22" t="s">
        <v>5457</v>
      </c>
      <c r="B4081" s="7" t="str">
        <f>IFERROR(__xludf.DUMMYFUNCTION("IF(C4081=4,GOOGLETRANSLATE(A4081, ""en"",""fil""), """")"),"")</f>
        <v/>
      </c>
      <c r="C4081" s="2">
        <v>0.0</v>
      </c>
      <c r="D4081" s="10" t="s">
        <v>2680</v>
      </c>
      <c r="G4081" s="9"/>
    </row>
    <row r="4082">
      <c r="A4082" s="1" t="s">
        <v>4337</v>
      </c>
      <c r="B4082" s="7" t="str">
        <f>IFERROR(__xludf.DUMMYFUNCTION("IF(C4082=4,GOOGLETRANSLATE(A4082, ""en"",""fil""), """")"),"")</f>
        <v/>
      </c>
      <c r="C4082" s="2">
        <v>0.0</v>
      </c>
      <c r="D4082" s="10" t="s">
        <v>2680</v>
      </c>
      <c r="F4082" s="2">
        <v>0.0</v>
      </c>
      <c r="G4082" s="9"/>
    </row>
    <row r="4083">
      <c r="A4083" s="1" t="s">
        <v>5458</v>
      </c>
      <c r="B4083" s="7" t="str">
        <f>IFERROR(__xludf.DUMMYFUNCTION("IF(C4083=4,GOOGLETRANSLATE(A4083, ""en"",""fil""), """")"),"")</f>
        <v/>
      </c>
      <c r="C4083" s="2">
        <v>0.0</v>
      </c>
      <c r="D4083" s="10" t="s">
        <v>2680</v>
      </c>
      <c r="F4083" s="2">
        <v>1.0</v>
      </c>
      <c r="G4083" s="9"/>
    </row>
    <row r="4084">
      <c r="A4084" s="1" t="s">
        <v>5459</v>
      </c>
      <c r="B4084" s="7" t="str">
        <f>IFERROR(__xludf.DUMMYFUNCTION("IF(C4084=4,GOOGLETRANSLATE(A4084, ""en"",""fil""), """")"),"")</f>
        <v/>
      </c>
      <c r="C4084" s="2">
        <v>0.0</v>
      </c>
      <c r="D4084" s="10" t="s">
        <v>2680</v>
      </c>
      <c r="G4084" s="9"/>
    </row>
    <row r="4085">
      <c r="A4085" s="1" t="s">
        <v>5460</v>
      </c>
      <c r="B4085" s="7" t="str">
        <f>IFERROR(__xludf.DUMMYFUNCTION("IF(C4085=4,GOOGLETRANSLATE(A4085, ""en"",""fil""), """")"),"")</f>
        <v/>
      </c>
      <c r="C4085" s="2">
        <v>0.0</v>
      </c>
      <c r="D4085" s="10" t="s">
        <v>2680</v>
      </c>
      <c r="F4085" s="2">
        <v>1.0</v>
      </c>
      <c r="G4085" s="9"/>
    </row>
    <row r="4086">
      <c r="A4086" s="1" t="s">
        <v>5461</v>
      </c>
      <c r="B4086" s="7" t="str">
        <f>IFERROR(__xludf.DUMMYFUNCTION("IF(C4086=4,GOOGLETRANSLATE(A4086, ""en"",""fil""), """")"),"")</f>
        <v/>
      </c>
      <c r="C4086" s="2">
        <v>0.0</v>
      </c>
      <c r="D4086" s="10" t="s">
        <v>2680</v>
      </c>
      <c r="F4086" s="2">
        <v>1.0</v>
      </c>
      <c r="G4086" s="9"/>
    </row>
    <row r="4087">
      <c r="A4087" s="1" t="s">
        <v>5462</v>
      </c>
      <c r="B4087" s="7" t="str">
        <f>IFERROR(__xludf.DUMMYFUNCTION("IF(C4087=4,GOOGLETRANSLATE(A4087, ""en"",""fil""), """")"),"")</f>
        <v/>
      </c>
      <c r="C4087" s="2">
        <v>0.0</v>
      </c>
      <c r="D4087" s="10" t="s">
        <v>2680</v>
      </c>
      <c r="F4087" s="2">
        <v>0.0</v>
      </c>
      <c r="G4087" s="9"/>
    </row>
    <row r="4088">
      <c r="A4088" s="1" t="s">
        <v>5463</v>
      </c>
      <c r="B4088" s="7" t="str">
        <f>IFERROR(__xludf.DUMMYFUNCTION("IF(C4088=4,GOOGLETRANSLATE(A4088, ""en"",""fil""), """")"),"")</f>
        <v/>
      </c>
      <c r="C4088" s="2">
        <v>0.0</v>
      </c>
      <c r="D4088" s="10" t="s">
        <v>2680</v>
      </c>
      <c r="F4088" s="2">
        <v>1.0</v>
      </c>
      <c r="G4088" s="9"/>
    </row>
    <row r="4089">
      <c r="A4089" s="1" t="s">
        <v>5464</v>
      </c>
      <c r="B4089" s="7" t="str">
        <f>IFERROR(__xludf.DUMMYFUNCTION("IF(C4089=4,GOOGLETRANSLATE(A4089, ""en"",""fil""), """")"),"")</f>
        <v/>
      </c>
      <c r="C4089" s="2">
        <v>0.0</v>
      </c>
      <c r="D4089" s="10" t="s">
        <v>2680</v>
      </c>
      <c r="F4089" s="2">
        <v>0.0</v>
      </c>
      <c r="G4089" s="9"/>
    </row>
    <row r="4090">
      <c r="A4090" s="1" t="s">
        <v>5465</v>
      </c>
      <c r="B4090" s="7" t="str">
        <f>IFERROR(__xludf.DUMMYFUNCTION("IF(C4090=4,GOOGLETRANSLATE(A4090, ""en"",""fil""), """")"),"")</f>
        <v/>
      </c>
      <c r="C4090" s="2">
        <v>0.0</v>
      </c>
      <c r="D4090" s="10" t="s">
        <v>2680</v>
      </c>
      <c r="G4090" s="9"/>
    </row>
    <row r="4091">
      <c r="A4091" s="1" t="s">
        <v>5466</v>
      </c>
      <c r="B4091" s="7" t="str">
        <f>IFERROR(__xludf.DUMMYFUNCTION("IF(C4091=4,GOOGLETRANSLATE(A4091, ""en"",""fil""), """")"),"")</f>
        <v/>
      </c>
      <c r="C4091" s="2">
        <v>0.0</v>
      </c>
      <c r="D4091" s="10" t="s">
        <v>2680</v>
      </c>
      <c r="F4091" s="2">
        <v>0.0</v>
      </c>
      <c r="G4091" s="9"/>
    </row>
    <row r="4092">
      <c r="A4092" s="1" t="s">
        <v>5467</v>
      </c>
      <c r="B4092" s="7" t="str">
        <f>IFERROR(__xludf.DUMMYFUNCTION("IF(C4092=4,GOOGLETRANSLATE(A4092, ""en"",""fil""), """")"),"")</f>
        <v/>
      </c>
      <c r="C4092" s="2">
        <v>0.0</v>
      </c>
      <c r="D4092" s="10" t="s">
        <v>2680</v>
      </c>
      <c r="F4092" s="2">
        <v>1.0</v>
      </c>
      <c r="G4092" s="9"/>
    </row>
    <row r="4093">
      <c r="A4093" s="1" t="s">
        <v>5468</v>
      </c>
      <c r="B4093" s="7" t="str">
        <f>IFERROR(__xludf.DUMMYFUNCTION("IF(C4093=4,GOOGLETRANSLATE(A4093, ""en"",""fil""), """")"),"")</f>
        <v/>
      </c>
      <c r="C4093" s="2">
        <v>0.0</v>
      </c>
      <c r="D4093" s="10" t="s">
        <v>2680</v>
      </c>
      <c r="F4093" s="2">
        <v>0.0</v>
      </c>
      <c r="G4093" s="9"/>
    </row>
    <row r="4094">
      <c r="A4094" s="1" t="s">
        <v>5469</v>
      </c>
      <c r="B4094" s="7" t="str">
        <f>IFERROR(__xludf.DUMMYFUNCTION("IF(C4094=4,GOOGLETRANSLATE(A4094, ""en"",""fil""), """")"),"")</f>
        <v/>
      </c>
      <c r="C4094" s="2">
        <v>0.0</v>
      </c>
      <c r="D4094" s="10" t="s">
        <v>2680</v>
      </c>
      <c r="F4094" s="2">
        <v>0.0</v>
      </c>
      <c r="G4094" s="9"/>
    </row>
    <row r="4095">
      <c r="A4095" s="1" t="s">
        <v>5470</v>
      </c>
      <c r="B4095" s="7" t="str">
        <f>IFERROR(__xludf.DUMMYFUNCTION("IF(C4095=4,GOOGLETRANSLATE(A4095, ""en"",""fil""), """")"),"")</f>
        <v/>
      </c>
      <c r="C4095" s="2">
        <v>0.0</v>
      </c>
      <c r="D4095" s="10" t="s">
        <v>2680</v>
      </c>
      <c r="F4095" s="2">
        <v>1.0</v>
      </c>
      <c r="G4095" s="9"/>
    </row>
    <row r="4096">
      <c r="A4096" s="1" t="s">
        <v>5471</v>
      </c>
      <c r="B4096" s="7" t="str">
        <f>IFERROR(__xludf.DUMMYFUNCTION("IF(C4096=4,GOOGLETRANSLATE(A4096, ""en"",""fil""), """")"),"")</f>
        <v/>
      </c>
      <c r="C4096" s="2">
        <v>0.0</v>
      </c>
      <c r="D4096" s="10" t="s">
        <v>2680</v>
      </c>
      <c r="F4096" s="2">
        <v>0.0</v>
      </c>
      <c r="G4096" s="9"/>
    </row>
    <row r="4097">
      <c r="A4097" s="1" t="s">
        <v>5472</v>
      </c>
      <c r="B4097" s="7" t="str">
        <f>IFERROR(__xludf.DUMMYFUNCTION("IF(C4097=4,GOOGLETRANSLATE(A4097, ""en"",""fil""), """")"),"")</f>
        <v/>
      </c>
      <c r="C4097" s="2">
        <v>0.0</v>
      </c>
      <c r="D4097" s="10" t="s">
        <v>2680</v>
      </c>
      <c r="G4097" s="9"/>
    </row>
    <row r="4098">
      <c r="A4098" s="1" t="s">
        <v>5473</v>
      </c>
      <c r="B4098" s="7" t="str">
        <f>IFERROR(__xludf.DUMMYFUNCTION("IF(C4098=4,GOOGLETRANSLATE(A4098, ""en"",""fil""), """")"),"")</f>
        <v/>
      </c>
      <c r="C4098" s="2">
        <v>0.0</v>
      </c>
      <c r="D4098" s="10" t="s">
        <v>2680</v>
      </c>
      <c r="F4098" s="2">
        <v>1.0</v>
      </c>
      <c r="G4098" s="9"/>
    </row>
    <row r="4099">
      <c r="A4099" s="1" t="s">
        <v>5474</v>
      </c>
      <c r="B4099" s="7" t="str">
        <f>IFERROR(__xludf.DUMMYFUNCTION("IF(C4099=4,GOOGLETRANSLATE(A4099, ""en"",""fil""), """")"),"")</f>
        <v/>
      </c>
      <c r="C4099" s="2">
        <v>0.0</v>
      </c>
      <c r="D4099" s="10" t="s">
        <v>2680</v>
      </c>
      <c r="F4099" s="2">
        <v>0.0</v>
      </c>
      <c r="G4099" s="9"/>
    </row>
    <row r="4100">
      <c r="A4100" s="1" t="s">
        <v>5475</v>
      </c>
      <c r="B4100" s="7" t="str">
        <f>IFERROR(__xludf.DUMMYFUNCTION("IF(C4100=4,GOOGLETRANSLATE(A4100, ""en"",""fil""), """")"),"")</f>
        <v/>
      </c>
      <c r="C4100" s="2">
        <v>0.0</v>
      </c>
      <c r="D4100" s="10" t="s">
        <v>2680</v>
      </c>
      <c r="G4100" s="9"/>
    </row>
    <row r="4101">
      <c r="A4101" s="1" t="s">
        <v>4545</v>
      </c>
      <c r="B4101" s="7" t="str">
        <f>IFERROR(__xludf.DUMMYFUNCTION("IF(C4101=4,GOOGLETRANSLATE(A4101, ""en"",""fil""), """")"),"")</f>
        <v/>
      </c>
      <c r="C4101" s="2">
        <v>0.0</v>
      </c>
      <c r="D4101" s="10" t="s">
        <v>2680</v>
      </c>
      <c r="F4101" s="2">
        <v>0.0</v>
      </c>
      <c r="G4101" s="9"/>
    </row>
    <row r="4102">
      <c r="A4102" s="1" t="s">
        <v>5476</v>
      </c>
      <c r="B4102" s="7" t="str">
        <f>IFERROR(__xludf.DUMMYFUNCTION("IF(C4102=4,GOOGLETRANSLATE(A4102, ""en"",""fil""), """")"),"")</f>
        <v/>
      </c>
      <c r="C4102" s="2">
        <v>0.0</v>
      </c>
      <c r="D4102" s="10" t="s">
        <v>2680</v>
      </c>
      <c r="F4102" s="2">
        <v>0.0</v>
      </c>
      <c r="G4102" s="9"/>
    </row>
    <row r="4103">
      <c r="A4103" s="1" t="s">
        <v>5477</v>
      </c>
      <c r="B4103" s="7" t="str">
        <f>IFERROR(__xludf.DUMMYFUNCTION("IF(C4103=4,GOOGLETRANSLATE(A4103, ""en"",""fil""), """")"),"")</f>
        <v/>
      </c>
      <c r="C4103" s="2">
        <v>0.0</v>
      </c>
      <c r="D4103" s="10" t="s">
        <v>2680</v>
      </c>
      <c r="F4103" s="2">
        <v>1.0</v>
      </c>
      <c r="G4103" s="9"/>
    </row>
    <row r="4104">
      <c r="A4104" s="1" t="s">
        <v>5478</v>
      </c>
      <c r="B4104" s="7" t="str">
        <f>IFERROR(__xludf.DUMMYFUNCTION("IF(C4104=4,GOOGLETRANSLATE(A4104, ""en"",""fil""), """")"),"")</f>
        <v/>
      </c>
      <c r="C4104" s="2">
        <v>0.0</v>
      </c>
      <c r="D4104" s="10" t="s">
        <v>2680</v>
      </c>
      <c r="F4104" s="2">
        <v>1.0</v>
      </c>
      <c r="G4104" s="9"/>
    </row>
    <row r="4105">
      <c r="A4105" s="1" t="s">
        <v>5479</v>
      </c>
      <c r="B4105" s="7" t="str">
        <f>IFERROR(__xludf.DUMMYFUNCTION("IF(C4105=4,GOOGLETRANSLATE(A4105, ""en"",""fil""), """")"),"")</f>
        <v/>
      </c>
      <c r="C4105" s="2">
        <v>0.0</v>
      </c>
      <c r="D4105" s="10" t="s">
        <v>2680</v>
      </c>
      <c r="F4105" s="2">
        <v>0.0</v>
      </c>
      <c r="G4105" s="9"/>
    </row>
    <row r="4106">
      <c r="A4106" s="1" t="s">
        <v>5480</v>
      </c>
      <c r="B4106" s="7" t="str">
        <f>IFERROR(__xludf.DUMMYFUNCTION("IF(C4106=4,GOOGLETRANSLATE(A4106, ""en"",""fil""), """")"),"")</f>
        <v/>
      </c>
      <c r="C4106" s="2">
        <v>0.0</v>
      </c>
      <c r="D4106" s="10" t="s">
        <v>2680</v>
      </c>
      <c r="F4106" s="2">
        <v>0.0</v>
      </c>
      <c r="G4106" s="9"/>
    </row>
    <row r="4107">
      <c r="A4107" s="1" t="s">
        <v>5481</v>
      </c>
      <c r="B4107" s="7" t="str">
        <f>IFERROR(__xludf.DUMMYFUNCTION("IF(C4107=4,GOOGLETRANSLATE(A4107, ""en"",""fil""), """")"),"")</f>
        <v/>
      </c>
      <c r="C4107" s="2">
        <v>0.0</v>
      </c>
      <c r="D4107" s="10" t="s">
        <v>2680</v>
      </c>
      <c r="F4107" s="2">
        <v>1.0</v>
      </c>
      <c r="G4107" s="9"/>
    </row>
    <row r="4108">
      <c r="A4108" s="1" t="s">
        <v>5482</v>
      </c>
      <c r="B4108" s="7" t="str">
        <f>IFERROR(__xludf.DUMMYFUNCTION("IF(C4108=4,GOOGLETRANSLATE(A4108, ""en"",""fil""), """")"),"")</f>
        <v/>
      </c>
      <c r="C4108" s="2">
        <v>0.0</v>
      </c>
      <c r="D4108" s="10" t="s">
        <v>2680</v>
      </c>
      <c r="F4108" s="2">
        <v>1.0</v>
      </c>
      <c r="G4108" s="9"/>
    </row>
    <row r="4109">
      <c r="A4109" s="1" t="s">
        <v>5483</v>
      </c>
      <c r="B4109" s="7" t="str">
        <f>IFERROR(__xludf.DUMMYFUNCTION("IF(C4109=4,GOOGLETRANSLATE(A4109, ""en"",""fil""), """")"),"")</f>
        <v/>
      </c>
      <c r="C4109" s="2">
        <v>0.0</v>
      </c>
      <c r="D4109" s="10" t="s">
        <v>2680</v>
      </c>
      <c r="F4109" s="2">
        <v>1.0</v>
      </c>
      <c r="G4109" s="9"/>
    </row>
    <row r="4110">
      <c r="A4110" s="1" t="s">
        <v>5484</v>
      </c>
      <c r="B4110" s="7" t="str">
        <f>IFERROR(__xludf.DUMMYFUNCTION("IF(C4110=4,GOOGLETRANSLATE(A4110, ""en"",""fil""), """")"),"")</f>
        <v/>
      </c>
      <c r="C4110" s="2">
        <v>0.0</v>
      </c>
      <c r="D4110" s="10" t="s">
        <v>2680</v>
      </c>
      <c r="F4110" s="2">
        <v>1.0</v>
      </c>
      <c r="G4110" s="9"/>
    </row>
    <row r="4111">
      <c r="A4111" s="1" t="s">
        <v>5485</v>
      </c>
      <c r="B4111" s="7" t="str">
        <f>IFERROR(__xludf.DUMMYFUNCTION("IF(C4111=4,GOOGLETRANSLATE(A4111, ""en"",""fil""), """")"),"")</f>
        <v/>
      </c>
      <c r="C4111" s="2">
        <v>0.0</v>
      </c>
      <c r="D4111" s="10" t="s">
        <v>2680</v>
      </c>
      <c r="F4111" s="2">
        <v>0.0</v>
      </c>
      <c r="G4111" s="9"/>
    </row>
    <row r="4112">
      <c r="A4112" s="1" t="s">
        <v>5486</v>
      </c>
      <c r="B4112" s="7" t="str">
        <f>IFERROR(__xludf.DUMMYFUNCTION("IF(C4112=4,GOOGLETRANSLATE(A4112, ""en"",""fil""), """")"),"")</f>
        <v/>
      </c>
      <c r="C4112" s="2">
        <v>0.0</v>
      </c>
      <c r="D4112" s="10" t="s">
        <v>2680</v>
      </c>
      <c r="F4112" s="2">
        <v>0.0</v>
      </c>
      <c r="G4112" s="9"/>
    </row>
    <row r="4113">
      <c r="A4113" s="1" t="s">
        <v>5487</v>
      </c>
      <c r="B4113" s="7" t="str">
        <f>IFERROR(__xludf.DUMMYFUNCTION("IF(C4113=4,GOOGLETRANSLATE(A4113, ""en"",""fil""), """")"),"")</f>
        <v/>
      </c>
      <c r="C4113" s="2">
        <v>0.0</v>
      </c>
      <c r="D4113" s="10" t="s">
        <v>2680</v>
      </c>
      <c r="F4113" s="2">
        <v>0.0</v>
      </c>
      <c r="G4113" s="9"/>
    </row>
    <row r="4114">
      <c r="A4114" s="1" t="s">
        <v>5488</v>
      </c>
      <c r="B4114" s="7" t="str">
        <f>IFERROR(__xludf.DUMMYFUNCTION("IF(C4114=4,GOOGLETRANSLATE(A4114, ""en"",""fil""), """")"),"")</f>
        <v/>
      </c>
      <c r="C4114" s="2">
        <v>0.0</v>
      </c>
      <c r="D4114" s="10" t="s">
        <v>2680</v>
      </c>
      <c r="F4114" s="2">
        <v>0.0</v>
      </c>
      <c r="G4114" s="9"/>
    </row>
    <row r="4115">
      <c r="A4115" s="1" t="s">
        <v>5489</v>
      </c>
      <c r="B4115" s="7" t="str">
        <f>IFERROR(__xludf.DUMMYFUNCTION("IF(C4115=4,GOOGLETRANSLATE(A4115, ""en"",""fil""), """")"),"")</f>
        <v/>
      </c>
      <c r="C4115" s="2">
        <v>0.0</v>
      </c>
      <c r="D4115" s="10" t="s">
        <v>2680</v>
      </c>
      <c r="F4115" s="2">
        <v>1.0</v>
      </c>
      <c r="G4115" s="9"/>
    </row>
    <row r="4116">
      <c r="A4116" s="1" t="s">
        <v>5490</v>
      </c>
      <c r="B4116" s="7" t="str">
        <f>IFERROR(__xludf.DUMMYFUNCTION("IF(C4116=4,GOOGLETRANSLATE(A4116, ""en"",""fil""), """")"),"")</f>
        <v/>
      </c>
      <c r="C4116" s="2">
        <v>0.0</v>
      </c>
      <c r="D4116" s="10" t="s">
        <v>2680</v>
      </c>
      <c r="F4116" s="2">
        <v>1.0</v>
      </c>
      <c r="G4116" s="9"/>
    </row>
    <row r="4117">
      <c r="A4117" s="1" t="s">
        <v>5491</v>
      </c>
      <c r="B4117" s="7" t="str">
        <f>IFERROR(__xludf.DUMMYFUNCTION("IF(C4117=4,GOOGLETRANSLATE(A4117, ""en"",""fil""), """")"),"")</f>
        <v/>
      </c>
      <c r="C4117" s="2">
        <v>0.0</v>
      </c>
      <c r="D4117" s="10" t="s">
        <v>2680</v>
      </c>
      <c r="G4117" s="9"/>
    </row>
    <row r="4118">
      <c r="A4118" s="1" t="s">
        <v>5492</v>
      </c>
      <c r="B4118" s="7" t="str">
        <f>IFERROR(__xludf.DUMMYFUNCTION("IF(C4118=4,GOOGLETRANSLATE(A4118, ""en"",""fil""), """")"),"")</f>
        <v/>
      </c>
      <c r="C4118" s="2">
        <v>0.0</v>
      </c>
      <c r="D4118" s="10" t="s">
        <v>2680</v>
      </c>
      <c r="G4118" s="9"/>
    </row>
    <row r="4119">
      <c r="A4119" s="1" t="s">
        <v>5493</v>
      </c>
      <c r="B4119" s="7" t="str">
        <f>IFERROR(__xludf.DUMMYFUNCTION("IF(C4119=4,GOOGLETRANSLATE(A4119, ""en"",""fil""), """")"),"")</f>
        <v/>
      </c>
      <c r="C4119" s="2">
        <v>0.0</v>
      </c>
      <c r="D4119" s="10" t="s">
        <v>2680</v>
      </c>
      <c r="F4119" s="2">
        <v>1.0</v>
      </c>
      <c r="G4119" s="9"/>
    </row>
    <row r="4120">
      <c r="A4120" s="1" t="s">
        <v>5494</v>
      </c>
      <c r="B4120" s="7" t="str">
        <f>IFERROR(__xludf.DUMMYFUNCTION("IF(C4120=4,GOOGLETRANSLATE(A4120, ""en"",""fil""), """")"),"")</f>
        <v/>
      </c>
      <c r="C4120" s="2">
        <v>0.0</v>
      </c>
      <c r="D4120" s="10" t="s">
        <v>2680</v>
      </c>
      <c r="F4120" s="2">
        <v>0.0</v>
      </c>
      <c r="G4120" s="9"/>
    </row>
    <row r="4121">
      <c r="A4121" s="1" t="s">
        <v>5495</v>
      </c>
      <c r="B4121" s="7" t="str">
        <f>IFERROR(__xludf.DUMMYFUNCTION("IF(C4121=4,GOOGLETRANSLATE(A4121, ""en"",""fil""), """")"),"")</f>
        <v/>
      </c>
      <c r="C4121" s="2">
        <v>0.0</v>
      </c>
      <c r="D4121" s="10" t="s">
        <v>2680</v>
      </c>
      <c r="G4121" s="9"/>
    </row>
    <row r="4122">
      <c r="A4122" s="1" t="s">
        <v>5496</v>
      </c>
      <c r="B4122" s="7" t="str">
        <f>IFERROR(__xludf.DUMMYFUNCTION("IF(C4122=4,GOOGLETRANSLATE(A4122, ""en"",""fil""), """")"),"")</f>
        <v/>
      </c>
      <c r="C4122" s="2">
        <v>0.0</v>
      </c>
      <c r="D4122" s="10" t="s">
        <v>2680</v>
      </c>
      <c r="G4122" s="9"/>
    </row>
    <row r="4123">
      <c r="A4123" s="1" t="s">
        <v>5497</v>
      </c>
      <c r="B4123" s="7" t="str">
        <f>IFERROR(__xludf.DUMMYFUNCTION("IF(C4123=4,GOOGLETRANSLATE(A4123, ""en"",""fil""), """")"),"")</f>
        <v/>
      </c>
      <c r="C4123" s="2">
        <v>0.0</v>
      </c>
      <c r="D4123" s="10" t="s">
        <v>2680</v>
      </c>
      <c r="G4123" s="9"/>
    </row>
    <row r="4124">
      <c r="A4124" s="1" t="s">
        <v>5498</v>
      </c>
      <c r="B4124" s="7" t="str">
        <f>IFERROR(__xludf.DUMMYFUNCTION("IF(C4124=4,GOOGLETRANSLATE(A4124, ""en"",""fil""), """")"),"")</f>
        <v/>
      </c>
      <c r="C4124" s="2">
        <v>0.0</v>
      </c>
      <c r="D4124" s="10" t="s">
        <v>2680</v>
      </c>
      <c r="F4124" s="2">
        <v>1.0</v>
      </c>
      <c r="G4124" s="9"/>
    </row>
    <row r="4125">
      <c r="A4125" s="1" t="s">
        <v>5499</v>
      </c>
      <c r="B4125" s="7" t="str">
        <f>IFERROR(__xludf.DUMMYFUNCTION("IF(C4125=4,GOOGLETRANSLATE(A4125, ""en"",""fil""), """")"),"")</f>
        <v/>
      </c>
      <c r="C4125" s="2">
        <v>0.0</v>
      </c>
      <c r="D4125" s="10" t="s">
        <v>2680</v>
      </c>
      <c r="F4125" s="2">
        <v>0.0</v>
      </c>
      <c r="G4125" s="9"/>
    </row>
    <row r="4126">
      <c r="A4126" s="1" t="s">
        <v>5052</v>
      </c>
      <c r="B4126" s="7" t="str">
        <f>IFERROR(__xludf.DUMMYFUNCTION("IF(C4126=4,GOOGLETRANSLATE(A4126, ""en"",""fil""), """")"),"")</f>
        <v/>
      </c>
      <c r="C4126" s="2">
        <v>0.0</v>
      </c>
      <c r="D4126" s="10" t="s">
        <v>2680</v>
      </c>
      <c r="F4126" s="2">
        <v>0.0</v>
      </c>
      <c r="G4126" s="9"/>
    </row>
    <row r="4127">
      <c r="A4127" s="1" t="s">
        <v>5500</v>
      </c>
      <c r="B4127" s="7" t="str">
        <f>IFERROR(__xludf.DUMMYFUNCTION("IF(C4127=4,GOOGLETRANSLATE(A4127, ""en"",""fil""), """")"),"")</f>
        <v/>
      </c>
      <c r="C4127" s="2">
        <v>0.0</v>
      </c>
      <c r="D4127" s="10" t="s">
        <v>2680</v>
      </c>
      <c r="F4127" s="2">
        <v>0.0</v>
      </c>
      <c r="G4127" s="9"/>
    </row>
    <row r="4128">
      <c r="A4128" s="1" t="s">
        <v>5501</v>
      </c>
      <c r="B4128" s="7" t="str">
        <f>IFERROR(__xludf.DUMMYFUNCTION("IF(C4128=4,GOOGLETRANSLATE(A4128, ""en"",""fil""), """")"),"")</f>
        <v/>
      </c>
      <c r="C4128" s="2">
        <v>0.0</v>
      </c>
      <c r="D4128" s="10" t="s">
        <v>2680</v>
      </c>
      <c r="F4128" s="2">
        <v>1.0</v>
      </c>
      <c r="G4128" s="9"/>
    </row>
    <row r="4129">
      <c r="A4129" s="1" t="s">
        <v>5502</v>
      </c>
      <c r="B4129" s="7" t="str">
        <f>IFERROR(__xludf.DUMMYFUNCTION("IF(C4129=4,GOOGLETRANSLATE(A4129, ""en"",""fil""), """")"),"")</f>
        <v/>
      </c>
      <c r="C4129" s="2">
        <v>0.0</v>
      </c>
      <c r="D4129" s="10" t="s">
        <v>2680</v>
      </c>
      <c r="F4129" s="2">
        <v>1.0</v>
      </c>
      <c r="G4129" s="9"/>
    </row>
    <row r="4130">
      <c r="A4130" s="1" t="s">
        <v>5503</v>
      </c>
      <c r="B4130" s="7" t="str">
        <f>IFERROR(__xludf.DUMMYFUNCTION("IF(C4130=4,GOOGLETRANSLATE(A4130, ""en"",""fil""), """")"),"")</f>
        <v/>
      </c>
      <c r="C4130" s="2">
        <v>0.0</v>
      </c>
      <c r="D4130" s="10" t="s">
        <v>2680</v>
      </c>
      <c r="G4130" s="9"/>
    </row>
    <row r="4131">
      <c r="A4131" s="1" t="s">
        <v>5504</v>
      </c>
      <c r="B4131" s="7" t="str">
        <f>IFERROR(__xludf.DUMMYFUNCTION("IF(C4131=4,GOOGLETRANSLATE(A4131, ""en"",""fil""), """")"),"")</f>
        <v/>
      </c>
      <c r="C4131" s="2">
        <v>0.0</v>
      </c>
      <c r="D4131" s="10" t="s">
        <v>2680</v>
      </c>
      <c r="G4131" s="9"/>
    </row>
    <row r="4132">
      <c r="A4132" s="1" t="s">
        <v>5505</v>
      </c>
      <c r="B4132" s="7" t="str">
        <f>IFERROR(__xludf.DUMMYFUNCTION("IF(C4132=4,GOOGLETRANSLATE(A4132, ""en"",""fil""), """")"),"")</f>
        <v/>
      </c>
      <c r="C4132" s="2">
        <v>0.0</v>
      </c>
      <c r="D4132" s="10" t="s">
        <v>2680</v>
      </c>
      <c r="G4132" s="9"/>
    </row>
    <row r="4133">
      <c r="A4133" s="1" t="s">
        <v>5506</v>
      </c>
      <c r="B4133" s="7" t="str">
        <f>IFERROR(__xludf.DUMMYFUNCTION("IF(C4133=4,GOOGLETRANSLATE(A4133, ""en"",""fil""), """")"),"")</f>
        <v/>
      </c>
      <c r="C4133" s="2">
        <v>0.0</v>
      </c>
      <c r="D4133" s="10" t="s">
        <v>2680</v>
      </c>
      <c r="G4133" s="9"/>
    </row>
    <row r="4134">
      <c r="A4134" s="1" t="s">
        <v>5507</v>
      </c>
      <c r="B4134" s="7" t="str">
        <f>IFERROR(__xludf.DUMMYFUNCTION("IF(C4134=4,GOOGLETRANSLATE(A4134, ""en"",""fil""), """")"),"")</f>
        <v/>
      </c>
      <c r="C4134" s="2">
        <v>0.0</v>
      </c>
      <c r="D4134" s="10" t="s">
        <v>2680</v>
      </c>
      <c r="G4134" s="9"/>
    </row>
    <row r="4135">
      <c r="A4135" s="1" t="s">
        <v>5508</v>
      </c>
      <c r="B4135" s="7" t="str">
        <f>IFERROR(__xludf.DUMMYFUNCTION("IF(C4135=4,GOOGLETRANSLATE(A4135, ""en"",""fil""), """")"),"")</f>
        <v/>
      </c>
      <c r="C4135" s="2">
        <v>0.0</v>
      </c>
      <c r="D4135" s="10" t="s">
        <v>2680</v>
      </c>
      <c r="F4135" s="2">
        <v>0.0</v>
      </c>
      <c r="G4135" s="9"/>
    </row>
    <row r="4136">
      <c r="A4136" s="1" t="s">
        <v>5509</v>
      </c>
      <c r="B4136" s="7" t="str">
        <f>IFERROR(__xludf.DUMMYFUNCTION("IF(C4136=4,GOOGLETRANSLATE(A4136, ""en"",""fil""), """")"),"")</f>
        <v/>
      </c>
      <c r="C4136" s="2">
        <v>0.0</v>
      </c>
      <c r="D4136" s="10" t="s">
        <v>2680</v>
      </c>
      <c r="F4136" s="2">
        <v>0.0</v>
      </c>
      <c r="G4136" s="9"/>
    </row>
    <row r="4137">
      <c r="A4137" s="1" t="s">
        <v>5510</v>
      </c>
      <c r="B4137" s="7" t="str">
        <f>IFERROR(__xludf.DUMMYFUNCTION("IF(C4137=4,GOOGLETRANSLATE(A4137, ""en"",""fil""), """")"),"")</f>
        <v/>
      </c>
      <c r="C4137" s="2">
        <v>0.0</v>
      </c>
      <c r="D4137" s="10" t="s">
        <v>2680</v>
      </c>
      <c r="F4137" s="2">
        <v>1.0</v>
      </c>
      <c r="G4137" s="9"/>
    </row>
    <row r="4138">
      <c r="A4138" s="1" t="s">
        <v>4483</v>
      </c>
      <c r="B4138" s="7" t="str">
        <f>IFERROR(__xludf.DUMMYFUNCTION("IF(C4138=4,GOOGLETRANSLATE(A4138, ""en"",""fil""), """")"),"")</f>
        <v/>
      </c>
      <c r="C4138" s="2">
        <v>0.0</v>
      </c>
      <c r="D4138" s="10" t="s">
        <v>2680</v>
      </c>
      <c r="F4138" s="2">
        <v>0.0</v>
      </c>
      <c r="G4138" s="9"/>
    </row>
    <row r="4139">
      <c r="A4139" s="1" t="s">
        <v>5511</v>
      </c>
      <c r="B4139" s="7" t="str">
        <f>IFERROR(__xludf.DUMMYFUNCTION("IF(C4139=4,GOOGLETRANSLATE(A4139, ""en"",""fil""), """")"),"")</f>
        <v/>
      </c>
      <c r="C4139" s="2">
        <v>0.0</v>
      </c>
      <c r="D4139" s="10" t="s">
        <v>2680</v>
      </c>
      <c r="F4139" s="2">
        <v>0.0</v>
      </c>
      <c r="G4139" s="9"/>
    </row>
    <row r="4140">
      <c r="A4140" s="1" t="s">
        <v>5512</v>
      </c>
      <c r="B4140" s="7" t="str">
        <f>IFERROR(__xludf.DUMMYFUNCTION("IF(C4140=4,GOOGLETRANSLATE(A4140, ""en"",""fil""), """")"),"")</f>
        <v/>
      </c>
      <c r="C4140" s="2">
        <v>0.0</v>
      </c>
      <c r="D4140" s="10" t="s">
        <v>2680</v>
      </c>
      <c r="F4140" s="2">
        <v>0.0</v>
      </c>
      <c r="G4140" s="9"/>
    </row>
    <row r="4141">
      <c r="A4141" s="1" t="s">
        <v>394</v>
      </c>
      <c r="B4141" s="7" t="str">
        <f>IFERROR(__xludf.DUMMYFUNCTION("IF(C4141=4,GOOGLETRANSLATE(A4141, ""en"",""fil""), """")"),"")</f>
        <v/>
      </c>
      <c r="C4141" s="2">
        <v>0.0</v>
      </c>
      <c r="D4141" s="10" t="s">
        <v>2680</v>
      </c>
      <c r="G4141" s="9"/>
    </row>
    <row r="4142">
      <c r="A4142" s="1" t="s">
        <v>5513</v>
      </c>
      <c r="B4142" s="7" t="str">
        <f>IFERROR(__xludf.DUMMYFUNCTION("IF(C4142=4,GOOGLETRANSLATE(A4142, ""en"",""fil""), """")"),"")</f>
        <v/>
      </c>
      <c r="C4142" s="2">
        <v>0.0</v>
      </c>
      <c r="D4142" s="10" t="s">
        <v>2680</v>
      </c>
      <c r="F4142" s="2">
        <v>1.0</v>
      </c>
      <c r="G4142" s="9"/>
    </row>
    <row r="4143">
      <c r="A4143" s="1" t="s">
        <v>5514</v>
      </c>
      <c r="B4143" s="7" t="str">
        <f>IFERROR(__xludf.DUMMYFUNCTION("IF(C4143=4,GOOGLETRANSLATE(A4143, ""en"",""fil""), """")"),"")</f>
        <v/>
      </c>
      <c r="C4143" s="2">
        <v>0.0</v>
      </c>
      <c r="D4143" s="10" t="s">
        <v>2680</v>
      </c>
      <c r="F4143" s="2">
        <v>0.0</v>
      </c>
      <c r="G4143" s="9"/>
    </row>
    <row r="4144">
      <c r="A4144" s="1" t="s">
        <v>5515</v>
      </c>
      <c r="B4144" s="7" t="str">
        <f>IFERROR(__xludf.DUMMYFUNCTION("IF(C4144=4,GOOGLETRANSLATE(A4144, ""en"",""fil""), """")"),"")</f>
        <v/>
      </c>
      <c r="C4144" s="2">
        <v>0.0</v>
      </c>
      <c r="D4144" s="10" t="s">
        <v>2680</v>
      </c>
      <c r="F4144" s="2">
        <v>1.0</v>
      </c>
      <c r="G4144" s="9"/>
    </row>
    <row r="4145">
      <c r="A4145" s="1" t="s">
        <v>5516</v>
      </c>
      <c r="B4145" s="7" t="str">
        <f>IFERROR(__xludf.DUMMYFUNCTION("IF(C4145=4,GOOGLETRANSLATE(A4145, ""en"",""fil""), """")"),"")</f>
        <v/>
      </c>
      <c r="C4145" s="2">
        <v>0.0</v>
      </c>
      <c r="D4145" s="10" t="s">
        <v>2680</v>
      </c>
      <c r="F4145" s="2">
        <v>0.0</v>
      </c>
      <c r="G4145" s="9"/>
    </row>
    <row r="4146">
      <c r="A4146" s="1" t="s">
        <v>5517</v>
      </c>
      <c r="B4146" s="7" t="str">
        <f>IFERROR(__xludf.DUMMYFUNCTION("IF(C4146=4,GOOGLETRANSLATE(A4146, ""en"",""fil""), """")"),"")</f>
        <v/>
      </c>
      <c r="C4146" s="2">
        <v>0.0</v>
      </c>
      <c r="D4146" s="10" t="s">
        <v>2680</v>
      </c>
      <c r="F4146" s="2">
        <v>0.0</v>
      </c>
      <c r="G4146" s="9"/>
    </row>
    <row r="4147">
      <c r="A4147" s="1" t="s">
        <v>5518</v>
      </c>
      <c r="B4147" s="7" t="str">
        <f>IFERROR(__xludf.DUMMYFUNCTION("IF(C4147=4,GOOGLETRANSLATE(A4147, ""en"",""fil""), """")"),"")</f>
        <v/>
      </c>
      <c r="C4147" s="2">
        <v>0.0</v>
      </c>
      <c r="D4147" s="10" t="s">
        <v>2680</v>
      </c>
      <c r="F4147" s="2">
        <v>1.0</v>
      </c>
      <c r="G4147" s="9"/>
    </row>
    <row r="4148">
      <c r="A4148" s="1" t="s">
        <v>5519</v>
      </c>
      <c r="B4148" s="7" t="str">
        <f>IFERROR(__xludf.DUMMYFUNCTION("IF(C4148=4,GOOGLETRANSLATE(A4148, ""en"",""fil""), """")"),"")</f>
        <v/>
      </c>
      <c r="C4148" s="2">
        <v>0.0</v>
      </c>
      <c r="D4148" s="10" t="s">
        <v>2680</v>
      </c>
      <c r="F4148" s="2">
        <v>1.0</v>
      </c>
      <c r="G4148" s="9"/>
    </row>
    <row r="4149">
      <c r="A4149" s="1" t="s">
        <v>5520</v>
      </c>
      <c r="B4149" s="7" t="str">
        <f>IFERROR(__xludf.DUMMYFUNCTION("IF(C4149=4,GOOGLETRANSLATE(A4149, ""en"",""fil""), """")"),"")</f>
        <v/>
      </c>
      <c r="C4149" s="2">
        <v>0.0</v>
      </c>
      <c r="D4149" s="10" t="s">
        <v>2680</v>
      </c>
      <c r="F4149" s="2">
        <v>0.0</v>
      </c>
      <c r="G4149" s="9"/>
    </row>
    <row r="4150">
      <c r="A4150" s="1" t="s">
        <v>5521</v>
      </c>
      <c r="B4150" s="7" t="str">
        <f>IFERROR(__xludf.DUMMYFUNCTION("IF(C4150=4,GOOGLETRANSLATE(A4150, ""en"",""fil""), """")"),"")</f>
        <v/>
      </c>
      <c r="C4150" s="2">
        <v>0.0</v>
      </c>
      <c r="D4150" s="10" t="s">
        <v>2680</v>
      </c>
      <c r="F4150" s="2">
        <v>1.0</v>
      </c>
      <c r="G4150" s="9"/>
    </row>
    <row r="4151">
      <c r="A4151" s="1" t="s">
        <v>5522</v>
      </c>
      <c r="B4151" s="7" t="str">
        <f>IFERROR(__xludf.DUMMYFUNCTION("IF(C4151=4,GOOGLETRANSLATE(A4151, ""en"",""fil""), """")"),"")</f>
        <v/>
      </c>
      <c r="C4151" s="2">
        <v>0.0</v>
      </c>
      <c r="D4151" s="10" t="s">
        <v>2680</v>
      </c>
      <c r="F4151" s="2">
        <v>0.0</v>
      </c>
      <c r="G4151" s="9"/>
    </row>
    <row r="4152">
      <c r="A4152" s="1" t="s">
        <v>5523</v>
      </c>
      <c r="B4152" s="7" t="str">
        <f>IFERROR(__xludf.DUMMYFUNCTION("IF(C4152=4,GOOGLETRANSLATE(A4152, ""en"",""fil""), """")"),"")</f>
        <v/>
      </c>
      <c r="C4152" s="2">
        <v>0.0</v>
      </c>
      <c r="D4152" s="10" t="s">
        <v>2680</v>
      </c>
      <c r="F4152" s="2">
        <v>0.0</v>
      </c>
      <c r="G4152" s="9"/>
    </row>
    <row r="4153">
      <c r="A4153" s="1" t="s">
        <v>5524</v>
      </c>
      <c r="B4153" s="7" t="str">
        <f>IFERROR(__xludf.DUMMYFUNCTION("IF(C4153=4,GOOGLETRANSLATE(A4153, ""en"",""fil""), """")"),"")</f>
        <v/>
      </c>
      <c r="C4153" s="2">
        <v>0.0</v>
      </c>
      <c r="D4153" s="10" t="s">
        <v>2680</v>
      </c>
      <c r="F4153" s="2">
        <v>1.0</v>
      </c>
      <c r="G4153" s="9"/>
    </row>
    <row r="4154">
      <c r="A4154" s="1" t="s">
        <v>5525</v>
      </c>
      <c r="B4154" s="7" t="str">
        <f>IFERROR(__xludf.DUMMYFUNCTION("IF(C4154=4,GOOGLETRANSLATE(A4154, ""en"",""fil""), """")"),"")</f>
        <v/>
      </c>
      <c r="C4154" s="2">
        <v>0.0</v>
      </c>
      <c r="D4154" s="10" t="s">
        <v>2680</v>
      </c>
      <c r="F4154" s="2">
        <v>0.0</v>
      </c>
      <c r="G4154" s="9"/>
    </row>
    <row r="4155">
      <c r="A4155" s="1" t="s">
        <v>5526</v>
      </c>
      <c r="B4155" s="7" t="str">
        <f>IFERROR(__xludf.DUMMYFUNCTION("IF(C4155=4,GOOGLETRANSLATE(A4155, ""en"",""fil""), """")"),"")</f>
        <v/>
      </c>
      <c r="C4155" s="2">
        <v>0.0</v>
      </c>
      <c r="D4155" s="10" t="s">
        <v>2680</v>
      </c>
      <c r="F4155" s="2">
        <v>0.0</v>
      </c>
      <c r="G4155" s="9"/>
    </row>
    <row r="4156">
      <c r="A4156" s="1" t="s">
        <v>5527</v>
      </c>
      <c r="B4156" s="7" t="str">
        <f>IFERROR(__xludf.DUMMYFUNCTION("IF(C4156=4,GOOGLETRANSLATE(A4156, ""en"",""fil""), """")"),"")</f>
        <v/>
      </c>
      <c r="C4156" s="2">
        <v>0.0</v>
      </c>
      <c r="D4156" s="10" t="s">
        <v>2680</v>
      </c>
      <c r="G4156" s="9"/>
    </row>
    <row r="4157">
      <c r="A4157" s="1" t="s">
        <v>5528</v>
      </c>
      <c r="B4157" s="7" t="str">
        <f>IFERROR(__xludf.DUMMYFUNCTION("IF(C4157=4,GOOGLETRANSLATE(A4157, ""en"",""fil""), """")"),"")</f>
        <v/>
      </c>
      <c r="C4157" s="2">
        <v>0.0</v>
      </c>
      <c r="D4157" s="10" t="s">
        <v>2680</v>
      </c>
      <c r="F4157" s="2">
        <v>1.0</v>
      </c>
      <c r="G4157" s="9"/>
    </row>
    <row r="4158">
      <c r="A4158" s="1" t="s">
        <v>5529</v>
      </c>
      <c r="B4158" s="7" t="str">
        <f>IFERROR(__xludf.DUMMYFUNCTION("IF(C4158=4,GOOGLETRANSLATE(A4158, ""en"",""fil""), """")"),"")</f>
        <v/>
      </c>
      <c r="C4158" s="2">
        <v>0.0</v>
      </c>
      <c r="D4158" s="10" t="s">
        <v>2680</v>
      </c>
      <c r="F4158" s="2">
        <v>1.0</v>
      </c>
      <c r="G4158" s="9"/>
    </row>
    <row r="4159">
      <c r="A4159" s="1" t="s">
        <v>5530</v>
      </c>
      <c r="B4159" s="7" t="str">
        <f>IFERROR(__xludf.DUMMYFUNCTION("IF(C4159=4,GOOGLETRANSLATE(A4159, ""en"",""fil""), """")"),"")</f>
        <v/>
      </c>
      <c r="C4159" s="2">
        <v>0.0</v>
      </c>
      <c r="D4159" s="10" t="s">
        <v>2680</v>
      </c>
      <c r="G4159" s="9"/>
    </row>
    <row r="4160">
      <c r="A4160" s="1" t="s">
        <v>5531</v>
      </c>
      <c r="B4160" s="7" t="str">
        <f>IFERROR(__xludf.DUMMYFUNCTION("IF(C4160=4,GOOGLETRANSLATE(A4160, ""en"",""fil""), """")"),"")</f>
        <v/>
      </c>
      <c r="C4160" s="2">
        <v>0.0</v>
      </c>
      <c r="D4160" s="10" t="s">
        <v>2680</v>
      </c>
      <c r="F4160" s="2">
        <v>1.0</v>
      </c>
      <c r="G4160" s="9"/>
    </row>
    <row r="4161">
      <c r="A4161" s="1" t="s">
        <v>5532</v>
      </c>
      <c r="B4161" s="7" t="str">
        <f>IFERROR(__xludf.DUMMYFUNCTION("IF(C4161=4,GOOGLETRANSLATE(A4161, ""en"",""fil""), """")"),"")</f>
        <v/>
      </c>
      <c r="C4161" s="2">
        <v>0.0</v>
      </c>
      <c r="D4161" s="10" t="s">
        <v>2680</v>
      </c>
      <c r="G4161" s="9"/>
    </row>
    <row r="4162">
      <c r="A4162" s="1" t="s">
        <v>5533</v>
      </c>
      <c r="B4162" s="7" t="str">
        <f>IFERROR(__xludf.DUMMYFUNCTION("IF(C4162=4,GOOGLETRANSLATE(A4162, ""en"",""fil""), """")"),"")</f>
        <v/>
      </c>
      <c r="C4162" s="2">
        <v>0.0</v>
      </c>
      <c r="D4162" s="10" t="s">
        <v>2680</v>
      </c>
      <c r="G4162" s="9"/>
    </row>
    <row r="4163">
      <c r="A4163" s="1" t="s">
        <v>5534</v>
      </c>
      <c r="B4163" s="7" t="str">
        <f>IFERROR(__xludf.DUMMYFUNCTION("IF(C4163=4,GOOGLETRANSLATE(A4163, ""en"",""fil""), """")"),"")</f>
        <v/>
      </c>
      <c r="C4163" s="2">
        <v>0.0</v>
      </c>
      <c r="D4163" s="10" t="s">
        <v>2680</v>
      </c>
      <c r="F4163" s="2">
        <v>0.0</v>
      </c>
      <c r="G4163" s="9"/>
    </row>
    <row r="4164">
      <c r="A4164" s="1" t="s">
        <v>5535</v>
      </c>
      <c r="B4164" s="7" t="str">
        <f>IFERROR(__xludf.DUMMYFUNCTION("IF(C4164=4,GOOGLETRANSLATE(A4164, ""en"",""fil""), """")"),"")</f>
        <v/>
      </c>
      <c r="C4164" s="2">
        <v>0.0</v>
      </c>
      <c r="D4164" s="10" t="s">
        <v>2680</v>
      </c>
      <c r="F4164" s="2">
        <v>0.0</v>
      </c>
      <c r="G4164" s="9"/>
    </row>
    <row r="4165">
      <c r="A4165" s="1" t="s">
        <v>5536</v>
      </c>
      <c r="B4165" s="7" t="str">
        <f>IFERROR(__xludf.DUMMYFUNCTION("IF(C4165=4,GOOGLETRANSLATE(A4165, ""en"",""fil""), """")"),"")</f>
        <v/>
      </c>
      <c r="C4165" s="2">
        <v>0.0</v>
      </c>
      <c r="D4165" s="10" t="s">
        <v>2680</v>
      </c>
      <c r="F4165" s="2">
        <v>1.0</v>
      </c>
      <c r="G4165" s="9"/>
    </row>
    <row r="4166">
      <c r="A4166" s="1" t="s">
        <v>5537</v>
      </c>
      <c r="B4166" s="7" t="str">
        <f>IFERROR(__xludf.DUMMYFUNCTION("IF(C4166=4,GOOGLETRANSLATE(A4166, ""en"",""fil""), """")"),"")</f>
        <v/>
      </c>
      <c r="C4166" s="2">
        <v>0.0</v>
      </c>
      <c r="D4166" s="10" t="s">
        <v>2680</v>
      </c>
      <c r="F4166" s="2">
        <v>0.0</v>
      </c>
      <c r="G4166" s="9"/>
    </row>
    <row r="4167">
      <c r="A4167" s="1" t="s">
        <v>5538</v>
      </c>
      <c r="B4167" s="7" t="str">
        <f>IFERROR(__xludf.DUMMYFUNCTION("IF(C4167=4,GOOGLETRANSLATE(A4167, ""en"",""fil""), """")"),"")</f>
        <v/>
      </c>
      <c r="C4167" s="2">
        <v>0.0</v>
      </c>
      <c r="D4167" s="10" t="s">
        <v>2680</v>
      </c>
      <c r="F4167" s="2">
        <v>1.0</v>
      </c>
      <c r="G4167" s="9"/>
    </row>
    <row r="4168">
      <c r="A4168" s="1" t="s">
        <v>5539</v>
      </c>
      <c r="B4168" s="7" t="str">
        <f>IFERROR(__xludf.DUMMYFUNCTION("IF(C4168=4,GOOGLETRANSLATE(A4168, ""en"",""fil""), """")"),"")</f>
        <v/>
      </c>
      <c r="C4168" s="2">
        <v>0.0</v>
      </c>
      <c r="D4168" s="10" t="s">
        <v>2680</v>
      </c>
      <c r="F4168" s="2">
        <v>1.0</v>
      </c>
      <c r="G4168" s="9"/>
    </row>
    <row r="4169">
      <c r="A4169" s="1" t="s">
        <v>5540</v>
      </c>
      <c r="B4169" s="7" t="str">
        <f>IFERROR(__xludf.DUMMYFUNCTION("IF(C4169=4,GOOGLETRANSLATE(A4169, ""en"",""fil""), """")"),"")</f>
        <v/>
      </c>
      <c r="C4169" s="2">
        <v>0.0</v>
      </c>
      <c r="D4169" s="10" t="s">
        <v>2680</v>
      </c>
      <c r="F4169" s="2">
        <v>1.0</v>
      </c>
      <c r="G4169" s="9"/>
    </row>
    <row r="4170">
      <c r="A4170" s="1" t="s">
        <v>5541</v>
      </c>
      <c r="B4170" s="7" t="str">
        <f>IFERROR(__xludf.DUMMYFUNCTION("IF(C4170=4,GOOGLETRANSLATE(A4170, ""en"",""fil""), """")"),"")</f>
        <v/>
      </c>
      <c r="C4170" s="2">
        <v>0.0</v>
      </c>
      <c r="D4170" s="10" t="s">
        <v>2680</v>
      </c>
      <c r="F4170" s="2">
        <v>0.0</v>
      </c>
      <c r="G4170" s="9"/>
    </row>
    <row r="4171">
      <c r="A4171" s="1" t="s">
        <v>5542</v>
      </c>
      <c r="B4171" s="7" t="str">
        <f>IFERROR(__xludf.DUMMYFUNCTION("IF(C4171=4,GOOGLETRANSLATE(A4171, ""en"",""fil""), """")"),"")</f>
        <v/>
      </c>
      <c r="C4171" s="2">
        <v>0.0</v>
      </c>
      <c r="D4171" s="10" t="s">
        <v>2680</v>
      </c>
      <c r="F4171" s="2">
        <v>0.0</v>
      </c>
      <c r="G4171" s="9"/>
    </row>
    <row r="4172">
      <c r="A4172" s="1" t="s">
        <v>5543</v>
      </c>
      <c r="B4172" s="7" t="str">
        <f>IFERROR(__xludf.DUMMYFUNCTION("IF(C4172=4,GOOGLETRANSLATE(A4172, ""en"",""fil""), """")"),"")</f>
        <v/>
      </c>
      <c r="C4172" s="2">
        <v>0.0</v>
      </c>
      <c r="D4172" s="10" t="s">
        <v>2680</v>
      </c>
      <c r="F4172" s="2">
        <v>0.0</v>
      </c>
      <c r="G4172" s="9"/>
    </row>
    <row r="4173">
      <c r="A4173" s="1" t="s">
        <v>5544</v>
      </c>
      <c r="B4173" s="7" t="str">
        <f>IFERROR(__xludf.DUMMYFUNCTION("IF(C4173=4,GOOGLETRANSLATE(A4173, ""en"",""fil""), """")"),"")</f>
        <v/>
      </c>
      <c r="C4173" s="2">
        <v>0.0</v>
      </c>
      <c r="D4173" s="10" t="s">
        <v>2680</v>
      </c>
      <c r="F4173" s="2">
        <v>1.0</v>
      </c>
      <c r="G4173" s="9"/>
    </row>
    <row r="4174">
      <c r="A4174" s="1" t="s">
        <v>5545</v>
      </c>
      <c r="B4174" s="7" t="str">
        <f>IFERROR(__xludf.DUMMYFUNCTION("IF(C4174=4,GOOGLETRANSLATE(A4174, ""en"",""fil""), """")"),"")</f>
        <v/>
      </c>
      <c r="C4174" s="2">
        <v>0.0</v>
      </c>
      <c r="D4174" s="10" t="s">
        <v>2680</v>
      </c>
      <c r="F4174" s="2">
        <v>1.0</v>
      </c>
      <c r="G4174" s="9"/>
    </row>
    <row r="4175">
      <c r="A4175" s="1" t="s">
        <v>5546</v>
      </c>
      <c r="B4175" s="7" t="str">
        <f>IFERROR(__xludf.DUMMYFUNCTION("IF(C4175=4,GOOGLETRANSLATE(A4175, ""en"",""fil""), """")"),"")</f>
        <v/>
      </c>
      <c r="C4175" s="2">
        <v>0.0</v>
      </c>
      <c r="D4175" s="10" t="s">
        <v>2680</v>
      </c>
      <c r="G4175" s="9"/>
    </row>
    <row r="4176">
      <c r="A4176" s="1" t="s">
        <v>5547</v>
      </c>
      <c r="B4176" s="7" t="str">
        <f>IFERROR(__xludf.DUMMYFUNCTION("IF(C4176=4,GOOGLETRANSLATE(A4176, ""en"",""fil""), """")"),"")</f>
        <v/>
      </c>
      <c r="C4176" s="2">
        <v>0.0</v>
      </c>
      <c r="D4176" s="10" t="s">
        <v>2680</v>
      </c>
      <c r="F4176" s="2">
        <v>0.0</v>
      </c>
      <c r="G4176" s="9"/>
    </row>
    <row r="4177">
      <c r="A4177" s="1" t="s">
        <v>5548</v>
      </c>
      <c r="B4177" s="7" t="str">
        <f>IFERROR(__xludf.DUMMYFUNCTION("IF(C4177=4,GOOGLETRANSLATE(A4177, ""en"",""fil""), """")"),"")</f>
        <v/>
      </c>
      <c r="C4177" s="2">
        <v>0.0</v>
      </c>
      <c r="D4177" s="10" t="s">
        <v>2680</v>
      </c>
      <c r="F4177" s="2">
        <v>0.0</v>
      </c>
      <c r="G4177" s="9"/>
    </row>
    <row r="4178">
      <c r="A4178" s="1" t="s">
        <v>5549</v>
      </c>
      <c r="B4178" s="7" t="str">
        <f>IFERROR(__xludf.DUMMYFUNCTION("IF(C4178=4,GOOGLETRANSLATE(A4178, ""en"",""fil""), """")"),"")</f>
        <v/>
      </c>
      <c r="C4178" s="2">
        <v>0.0</v>
      </c>
      <c r="D4178" s="10" t="s">
        <v>2680</v>
      </c>
      <c r="F4178" s="2">
        <v>1.0</v>
      </c>
      <c r="G4178" s="9"/>
    </row>
    <row r="4179">
      <c r="A4179" s="1" t="s">
        <v>5550</v>
      </c>
      <c r="B4179" s="7" t="str">
        <f>IFERROR(__xludf.DUMMYFUNCTION("IF(C4179=4,GOOGLETRANSLATE(A4179, ""en"",""fil""), """")"),"")</f>
        <v/>
      </c>
      <c r="C4179" s="2">
        <v>0.0</v>
      </c>
      <c r="D4179" s="10" t="s">
        <v>2680</v>
      </c>
      <c r="F4179" s="2">
        <v>1.0</v>
      </c>
      <c r="G4179" s="9"/>
    </row>
    <row r="4180">
      <c r="A4180" s="1" t="s">
        <v>5551</v>
      </c>
      <c r="B4180" s="7" t="str">
        <f>IFERROR(__xludf.DUMMYFUNCTION("IF(C4180=4,GOOGLETRANSLATE(A4180, ""en"",""fil""), """")"),"")</f>
        <v/>
      </c>
      <c r="C4180" s="2">
        <v>0.0</v>
      </c>
      <c r="D4180" s="10" t="s">
        <v>2680</v>
      </c>
      <c r="G4180" s="9"/>
    </row>
    <row r="4181">
      <c r="A4181" s="1" t="s">
        <v>4483</v>
      </c>
      <c r="B4181" s="7" t="str">
        <f>IFERROR(__xludf.DUMMYFUNCTION("IF(C4181=4,GOOGLETRANSLATE(A4181, ""en"",""fil""), """")"),"")</f>
        <v/>
      </c>
      <c r="C4181" s="2">
        <v>0.0</v>
      </c>
      <c r="D4181" s="10" t="s">
        <v>2680</v>
      </c>
      <c r="F4181" s="2">
        <v>0.0</v>
      </c>
      <c r="G4181" s="9"/>
    </row>
    <row r="4182">
      <c r="A4182" s="1" t="s">
        <v>5552</v>
      </c>
      <c r="B4182" s="7" t="str">
        <f>IFERROR(__xludf.DUMMYFUNCTION("IF(C4182=4,GOOGLETRANSLATE(A4182, ""en"",""fil""), """")"),"")</f>
        <v/>
      </c>
      <c r="C4182" s="2">
        <v>0.0</v>
      </c>
      <c r="D4182" s="10" t="s">
        <v>2680</v>
      </c>
      <c r="F4182" s="2">
        <v>1.0</v>
      </c>
      <c r="G4182" s="9"/>
    </row>
    <row r="4183">
      <c r="A4183" s="1" t="s">
        <v>5553</v>
      </c>
      <c r="B4183" s="7" t="str">
        <f>IFERROR(__xludf.DUMMYFUNCTION("IF(C4183=4,GOOGLETRANSLATE(A4183, ""en"",""fil""), """")"),"")</f>
        <v/>
      </c>
      <c r="C4183" s="2">
        <v>0.0</v>
      </c>
      <c r="D4183" s="10" t="s">
        <v>2680</v>
      </c>
      <c r="F4183" s="2">
        <v>0.0</v>
      </c>
      <c r="G4183" s="9"/>
    </row>
    <row r="4184">
      <c r="A4184" s="1" t="s">
        <v>5554</v>
      </c>
      <c r="B4184" s="7" t="str">
        <f>IFERROR(__xludf.DUMMYFUNCTION("IF(C4184=4,GOOGLETRANSLATE(A4184, ""en"",""fil""), """")"),"")</f>
        <v/>
      </c>
      <c r="C4184" s="2">
        <v>0.0</v>
      </c>
      <c r="D4184" s="10" t="s">
        <v>2680</v>
      </c>
      <c r="F4184" s="2">
        <v>0.0</v>
      </c>
      <c r="G4184" s="9"/>
    </row>
    <row r="4185">
      <c r="A4185" s="1" t="s">
        <v>5555</v>
      </c>
      <c r="B4185" s="7" t="str">
        <f>IFERROR(__xludf.DUMMYFUNCTION("IF(C4185=4,GOOGLETRANSLATE(A4185, ""en"",""fil""), """")"),"")</f>
        <v/>
      </c>
      <c r="C4185" s="2">
        <v>0.0</v>
      </c>
      <c r="D4185" s="10" t="s">
        <v>2680</v>
      </c>
      <c r="F4185" s="2">
        <v>1.0</v>
      </c>
      <c r="G4185" s="9"/>
    </row>
    <row r="4186">
      <c r="A4186" s="1" t="s">
        <v>5556</v>
      </c>
      <c r="B4186" s="7" t="str">
        <f>IFERROR(__xludf.DUMMYFUNCTION("IF(C4186=4,GOOGLETRANSLATE(A4186, ""en"",""fil""), """")"),"")</f>
        <v/>
      </c>
      <c r="C4186" s="2">
        <v>0.0</v>
      </c>
      <c r="D4186" s="10" t="s">
        <v>2680</v>
      </c>
      <c r="F4186" s="2">
        <v>0.0</v>
      </c>
      <c r="G4186" s="9"/>
    </row>
    <row r="4187">
      <c r="A4187" s="1" t="s">
        <v>5557</v>
      </c>
      <c r="B4187" s="7" t="str">
        <f>IFERROR(__xludf.DUMMYFUNCTION("IF(C4187=4,GOOGLETRANSLATE(A4187, ""en"",""fil""), """")"),"")</f>
        <v/>
      </c>
      <c r="C4187" s="2">
        <v>0.0</v>
      </c>
      <c r="D4187" s="10" t="s">
        <v>2680</v>
      </c>
      <c r="F4187" s="2">
        <v>0.0</v>
      </c>
      <c r="G4187" s="9"/>
    </row>
    <row r="4188">
      <c r="A4188" s="1" t="s">
        <v>5558</v>
      </c>
      <c r="B4188" s="7" t="str">
        <f>IFERROR(__xludf.DUMMYFUNCTION("IF(C4188=4,GOOGLETRANSLATE(A4188, ""en"",""fil""), """")"),"")</f>
        <v/>
      </c>
      <c r="C4188" s="2">
        <v>0.0</v>
      </c>
      <c r="D4188" s="10" t="s">
        <v>2680</v>
      </c>
      <c r="F4188" s="2">
        <v>1.0</v>
      </c>
      <c r="G4188" s="9"/>
    </row>
    <row r="4189">
      <c r="A4189" s="1" t="s">
        <v>5559</v>
      </c>
      <c r="B4189" s="7" t="str">
        <f>IFERROR(__xludf.DUMMYFUNCTION("IF(C4189=4,GOOGLETRANSLATE(A4189, ""en"",""fil""), """")"),"")</f>
        <v/>
      </c>
      <c r="C4189" s="2">
        <v>0.0</v>
      </c>
      <c r="D4189" s="10" t="s">
        <v>2680</v>
      </c>
      <c r="F4189" s="2">
        <v>0.0</v>
      </c>
      <c r="G4189" s="9"/>
    </row>
    <row r="4190">
      <c r="A4190" s="1" t="s">
        <v>5560</v>
      </c>
      <c r="B4190" s="7" t="str">
        <f>IFERROR(__xludf.DUMMYFUNCTION("IF(C4190=4,GOOGLETRANSLATE(A4190, ""en"",""fil""), """")"),"")</f>
        <v/>
      </c>
      <c r="C4190" s="2">
        <v>0.0</v>
      </c>
      <c r="D4190" s="10" t="s">
        <v>2680</v>
      </c>
      <c r="F4190" s="2">
        <v>1.0</v>
      </c>
      <c r="G4190" s="9"/>
    </row>
    <row r="4191">
      <c r="A4191" s="1" t="s">
        <v>5561</v>
      </c>
      <c r="B4191" s="7" t="str">
        <f>IFERROR(__xludf.DUMMYFUNCTION("IF(C4191=4,GOOGLETRANSLATE(A4191, ""en"",""fil""), """")"),"")</f>
        <v/>
      </c>
      <c r="C4191" s="2">
        <v>0.0</v>
      </c>
      <c r="D4191" s="10" t="s">
        <v>2680</v>
      </c>
      <c r="F4191" s="2">
        <v>0.0</v>
      </c>
      <c r="G4191" s="9"/>
    </row>
    <row r="4192">
      <c r="A4192" s="1" t="s">
        <v>5562</v>
      </c>
      <c r="B4192" s="7" t="str">
        <f>IFERROR(__xludf.DUMMYFUNCTION("IF(C4192=4,GOOGLETRANSLATE(A4192, ""en"",""fil""), """")"),"")</f>
        <v/>
      </c>
      <c r="C4192" s="2">
        <v>0.0</v>
      </c>
      <c r="D4192" s="10" t="s">
        <v>2680</v>
      </c>
      <c r="F4192" s="2">
        <v>1.0</v>
      </c>
      <c r="G4192" s="9"/>
    </row>
    <row r="4193">
      <c r="A4193" s="1" t="s">
        <v>5563</v>
      </c>
      <c r="B4193" s="7" t="str">
        <f>IFERROR(__xludf.DUMMYFUNCTION("IF(C4193=4,GOOGLETRANSLATE(A4193, ""en"",""fil""), """")"),"")</f>
        <v/>
      </c>
      <c r="C4193" s="2">
        <v>0.0</v>
      </c>
      <c r="D4193" s="10" t="s">
        <v>2680</v>
      </c>
      <c r="F4193" s="2">
        <v>0.0</v>
      </c>
      <c r="G4193" s="9"/>
    </row>
    <row r="4194">
      <c r="A4194" s="1" t="s">
        <v>5564</v>
      </c>
      <c r="B4194" s="7" t="str">
        <f>IFERROR(__xludf.DUMMYFUNCTION("IF(C4194=4,GOOGLETRANSLATE(A4194, ""en"",""fil""), """")"),"")</f>
        <v/>
      </c>
      <c r="C4194" s="2">
        <v>0.0</v>
      </c>
      <c r="D4194" s="10" t="s">
        <v>2680</v>
      </c>
      <c r="F4194" s="2">
        <v>0.0</v>
      </c>
      <c r="G4194" s="9"/>
    </row>
    <row r="4195">
      <c r="A4195" s="22" t="s">
        <v>5565</v>
      </c>
      <c r="B4195" s="7" t="str">
        <f>IFERROR(__xludf.DUMMYFUNCTION("IF(C4195=4,GOOGLETRANSLATE(A4195, ""en"",""fil""), """")"),"")</f>
        <v/>
      </c>
      <c r="C4195" s="2">
        <v>0.0</v>
      </c>
      <c r="D4195" s="10" t="s">
        <v>2680</v>
      </c>
      <c r="F4195" s="2">
        <v>0.0</v>
      </c>
      <c r="G4195" s="9"/>
    </row>
    <row r="4196">
      <c r="A4196" s="1" t="s">
        <v>5566</v>
      </c>
      <c r="B4196" s="7" t="str">
        <f>IFERROR(__xludf.DUMMYFUNCTION("IF(C4196=4,GOOGLETRANSLATE(A4196, ""en"",""fil""), """")"),"")</f>
        <v/>
      </c>
      <c r="C4196" s="2">
        <v>0.0</v>
      </c>
      <c r="D4196" s="10" t="s">
        <v>2680</v>
      </c>
      <c r="F4196" s="2">
        <v>0.0</v>
      </c>
      <c r="G4196" s="9"/>
    </row>
    <row r="4197">
      <c r="A4197" s="1" t="s">
        <v>5567</v>
      </c>
      <c r="B4197" s="7" t="str">
        <f>IFERROR(__xludf.DUMMYFUNCTION("IF(C4197=4,GOOGLETRANSLATE(A4197, ""en"",""fil""), """")"),"")</f>
        <v/>
      </c>
      <c r="C4197" s="2">
        <v>0.0</v>
      </c>
      <c r="D4197" s="10" t="s">
        <v>2680</v>
      </c>
      <c r="F4197" s="2">
        <v>1.0</v>
      </c>
      <c r="G4197" s="9"/>
    </row>
    <row r="4198">
      <c r="A4198" s="1" t="s">
        <v>5568</v>
      </c>
      <c r="B4198" s="7" t="str">
        <f>IFERROR(__xludf.DUMMYFUNCTION("IF(C4198=4,GOOGLETRANSLATE(A4198, ""en"",""fil""), """")"),"")</f>
        <v/>
      </c>
      <c r="C4198" s="2">
        <v>0.0</v>
      </c>
      <c r="D4198" s="10" t="s">
        <v>2680</v>
      </c>
      <c r="F4198" s="2">
        <v>0.0</v>
      </c>
      <c r="G4198" s="9"/>
    </row>
    <row r="4199">
      <c r="A4199" s="1" t="s">
        <v>5569</v>
      </c>
      <c r="B4199" s="7" t="str">
        <f>IFERROR(__xludf.DUMMYFUNCTION("IF(C4199=4,GOOGLETRANSLATE(A4199, ""en"",""fil""), """")"),"")</f>
        <v/>
      </c>
      <c r="C4199" s="2">
        <v>0.0</v>
      </c>
      <c r="D4199" s="10" t="s">
        <v>2680</v>
      </c>
      <c r="F4199" s="2">
        <v>1.0</v>
      </c>
      <c r="G4199" s="9"/>
    </row>
    <row r="4200">
      <c r="A4200" s="1" t="s">
        <v>5570</v>
      </c>
      <c r="B4200" s="7" t="str">
        <f>IFERROR(__xludf.DUMMYFUNCTION("IF(C4200=4,GOOGLETRANSLATE(A4200, ""en"",""fil""), """")"),"")</f>
        <v/>
      </c>
      <c r="C4200" s="2">
        <v>0.0</v>
      </c>
      <c r="D4200" s="10" t="s">
        <v>2680</v>
      </c>
      <c r="F4200" s="2">
        <v>0.0</v>
      </c>
      <c r="G4200" s="9"/>
    </row>
    <row r="4201">
      <c r="A4201" s="1" t="s">
        <v>5571</v>
      </c>
      <c r="B4201" s="7" t="str">
        <f>IFERROR(__xludf.DUMMYFUNCTION("IF(C4201=4,GOOGLETRANSLATE(A4201, ""en"",""fil""), """")"),"")</f>
        <v/>
      </c>
      <c r="C4201" s="2">
        <v>0.0</v>
      </c>
      <c r="D4201" s="10" t="s">
        <v>2680</v>
      </c>
      <c r="F4201" s="2">
        <v>0.0</v>
      </c>
      <c r="G4201" s="9"/>
    </row>
    <row r="4202">
      <c r="A4202" s="1" t="s">
        <v>5572</v>
      </c>
      <c r="B4202" s="7" t="str">
        <f>IFERROR(__xludf.DUMMYFUNCTION("IF(C4202=4,GOOGLETRANSLATE(A4202, ""en"",""fil""), """")"),"")</f>
        <v/>
      </c>
      <c r="C4202" s="2">
        <v>0.0</v>
      </c>
      <c r="D4202" s="10" t="s">
        <v>2680</v>
      </c>
      <c r="F4202" s="2">
        <v>1.0</v>
      </c>
      <c r="G4202" s="9"/>
    </row>
    <row r="4203">
      <c r="A4203" s="1" t="s">
        <v>5573</v>
      </c>
      <c r="B4203" s="7" t="str">
        <f>IFERROR(__xludf.DUMMYFUNCTION("IF(C4203=4,GOOGLETRANSLATE(A4203, ""en"",""fil""), """")"),"")</f>
        <v/>
      </c>
      <c r="C4203" s="2">
        <v>0.0</v>
      </c>
      <c r="D4203" s="10" t="s">
        <v>2680</v>
      </c>
      <c r="F4203" s="2">
        <v>0.0</v>
      </c>
      <c r="G4203" s="9"/>
    </row>
    <row r="4204">
      <c r="A4204" s="1" t="s">
        <v>5574</v>
      </c>
      <c r="B4204" s="7" t="str">
        <f>IFERROR(__xludf.DUMMYFUNCTION("IF(C4204=4,GOOGLETRANSLATE(A4204, ""en"",""fil""), """")"),"")</f>
        <v/>
      </c>
      <c r="C4204" s="2">
        <v>0.0</v>
      </c>
      <c r="D4204" s="10" t="s">
        <v>2680</v>
      </c>
      <c r="G4204" s="9"/>
    </row>
    <row r="4205">
      <c r="A4205" s="1" t="s">
        <v>5575</v>
      </c>
      <c r="B4205" s="7" t="str">
        <f>IFERROR(__xludf.DUMMYFUNCTION("IF(C4205=4,GOOGLETRANSLATE(A4205, ""en"",""fil""), """")"),"")</f>
        <v/>
      </c>
      <c r="C4205" s="2">
        <v>0.0</v>
      </c>
      <c r="D4205" s="10" t="s">
        <v>2680</v>
      </c>
      <c r="F4205" s="2">
        <v>0.0</v>
      </c>
      <c r="G4205" s="9"/>
    </row>
    <row r="4206">
      <c r="A4206" s="1" t="s">
        <v>5576</v>
      </c>
      <c r="B4206" s="7" t="str">
        <f>IFERROR(__xludf.DUMMYFUNCTION("IF(C4206=4,GOOGLETRANSLATE(A4206, ""en"",""fil""), """")"),"")</f>
        <v/>
      </c>
      <c r="C4206" s="2">
        <v>0.0</v>
      </c>
      <c r="D4206" s="10" t="s">
        <v>2680</v>
      </c>
      <c r="F4206" s="2">
        <v>0.0</v>
      </c>
      <c r="G4206" s="9"/>
    </row>
    <row r="4207">
      <c r="A4207" s="1" t="s">
        <v>5577</v>
      </c>
      <c r="B4207" s="7" t="str">
        <f>IFERROR(__xludf.DUMMYFUNCTION("IF(C4207=4,GOOGLETRANSLATE(A4207, ""en"",""fil""), """")"),"")</f>
        <v/>
      </c>
      <c r="C4207" s="2">
        <v>0.0</v>
      </c>
      <c r="D4207" s="10" t="s">
        <v>2680</v>
      </c>
      <c r="F4207" s="2">
        <v>1.0</v>
      </c>
      <c r="G4207" s="9"/>
    </row>
    <row r="4208">
      <c r="A4208" s="1" t="s">
        <v>5578</v>
      </c>
      <c r="B4208" s="7" t="str">
        <f>IFERROR(__xludf.DUMMYFUNCTION("IF(C4208=4,GOOGLETRANSLATE(A4208, ""en"",""fil""), """")"),"")</f>
        <v/>
      </c>
      <c r="C4208" s="2">
        <v>0.0</v>
      </c>
      <c r="D4208" s="10" t="s">
        <v>2680</v>
      </c>
      <c r="F4208" s="2">
        <v>1.0</v>
      </c>
      <c r="G4208" s="9"/>
    </row>
    <row r="4209">
      <c r="A4209" s="1" t="s">
        <v>5579</v>
      </c>
      <c r="B4209" s="7" t="str">
        <f>IFERROR(__xludf.DUMMYFUNCTION("IF(C4209=4,GOOGLETRANSLATE(A4209, ""en"",""fil""), """")"),"")</f>
        <v/>
      </c>
      <c r="C4209" s="2">
        <v>0.0</v>
      </c>
      <c r="D4209" s="10" t="s">
        <v>2680</v>
      </c>
      <c r="F4209" s="2">
        <v>0.0</v>
      </c>
      <c r="G4209" s="9"/>
    </row>
    <row r="4210">
      <c r="A4210" s="1" t="s">
        <v>5580</v>
      </c>
      <c r="B4210" s="7" t="str">
        <f>IFERROR(__xludf.DUMMYFUNCTION("IF(C4210=4,GOOGLETRANSLATE(A4210, ""en"",""fil""), """")"),"")</f>
        <v/>
      </c>
      <c r="C4210" s="2">
        <v>0.0</v>
      </c>
      <c r="D4210" s="10" t="s">
        <v>2680</v>
      </c>
      <c r="F4210" s="2">
        <v>0.0</v>
      </c>
      <c r="G4210" s="9"/>
    </row>
    <row r="4211">
      <c r="A4211" s="1" t="s">
        <v>5581</v>
      </c>
      <c r="B4211" s="7" t="str">
        <f>IFERROR(__xludf.DUMMYFUNCTION("IF(C4211=4,GOOGLETRANSLATE(A4211, ""en"",""fil""), """")"),"")</f>
        <v/>
      </c>
      <c r="C4211" s="2">
        <v>0.0</v>
      </c>
      <c r="D4211" s="10" t="s">
        <v>2680</v>
      </c>
      <c r="F4211" s="2">
        <v>0.0</v>
      </c>
      <c r="G4211" s="9"/>
    </row>
    <row r="4212">
      <c r="A4212" s="1" t="s">
        <v>5582</v>
      </c>
      <c r="B4212" s="7" t="str">
        <f>IFERROR(__xludf.DUMMYFUNCTION("IF(C4212=4,GOOGLETRANSLATE(A4212, ""en"",""fil""), """")"),"")</f>
        <v/>
      </c>
      <c r="C4212" s="2">
        <v>0.0</v>
      </c>
      <c r="D4212" s="10" t="s">
        <v>2680</v>
      </c>
      <c r="F4212" s="2">
        <v>1.0</v>
      </c>
      <c r="G4212" s="9"/>
    </row>
    <row r="4213">
      <c r="A4213" s="1" t="s">
        <v>5583</v>
      </c>
      <c r="B4213" s="7" t="str">
        <f>IFERROR(__xludf.DUMMYFUNCTION("IF(C4213=4,GOOGLETRANSLATE(A4213, ""en"",""fil""), """")"),"")</f>
        <v/>
      </c>
      <c r="C4213" s="2">
        <v>0.0</v>
      </c>
      <c r="D4213" s="10" t="s">
        <v>2680</v>
      </c>
      <c r="F4213" s="2">
        <v>0.0</v>
      </c>
      <c r="G4213" s="9"/>
    </row>
    <row r="4214">
      <c r="A4214" s="1" t="s">
        <v>5584</v>
      </c>
      <c r="B4214" s="7" t="str">
        <f>IFERROR(__xludf.DUMMYFUNCTION("IF(C4214=4,GOOGLETRANSLATE(A4214, ""en"",""fil""), """")"),"")</f>
        <v/>
      </c>
      <c r="C4214" s="2">
        <v>0.0</v>
      </c>
      <c r="D4214" s="10" t="s">
        <v>2680</v>
      </c>
      <c r="F4214" s="2">
        <v>0.0</v>
      </c>
      <c r="G4214" s="9"/>
    </row>
    <row r="4215">
      <c r="A4215" s="1" t="s">
        <v>5585</v>
      </c>
      <c r="B4215" s="7" t="str">
        <f>IFERROR(__xludf.DUMMYFUNCTION("IF(C4215=4,GOOGLETRANSLATE(A4215, ""en"",""fil""), """")"),"")</f>
        <v/>
      </c>
      <c r="C4215" s="2">
        <v>0.0</v>
      </c>
      <c r="D4215" s="10" t="s">
        <v>2680</v>
      </c>
      <c r="F4215" s="2">
        <v>0.0</v>
      </c>
      <c r="G4215" s="9"/>
    </row>
    <row r="4216">
      <c r="A4216" s="1" t="s">
        <v>5586</v>
      </c>
      <c r="B4216" s="7" t="str">
        <f>IFERROR(__xludf.DUMMYFUNCTION("IF(C4216=4,GOOGLETRANSLATE(A4216, ""en"",""fil""), """")"),"")</f>
        <v/>
      </c>
      <c r="C4216" s="2">
        <v>0.0</v>
      </c>
      <c r="D4216" s="10" t="s">
        <v>2680</v>
      </c>
      <c r="F4216" s="2">
        <v>0.0</v>
      </c>
      <c r="G4216" s="9"/>
    </row>
    <row r="4217">
      <c r="A4217" s="1" t="s">
        <v>5587</v>
      </c>
      <c r="B4217" s="7" t="str">
        <f>IFERROR(__xludf.DUMMYFUNCTION("IF(C4217=4,GOOGLETRANSLATE(A4217, ""en"",""fil""), """")"),"")</f>
        <v/>
      </c>
      <c r="C4217" s="2">
        <v>0.0</v>
      </c>
      <c r="D4217" s="10" t="s">
        <v>2680</v>
      </c>
      <c r="F4217" s="2">
        <v>1.0</v>
      </c>
      <c r="G4217" s="9"/>
    </row>
    <row r="4218">
      <c r="A4218" s="1" t="s">
        <v>5588</v>
      </c>
      <c r="B4218" s="7" t="str">
        <f>IFERROR(__xludf.DUMMYFUNCTION("IF(C4218=4,GOOGLETRANSLATE(A4218, ""en"",""fil""), """")"),"")</f>
        <v/>
      </c>
      <c r="C4218" s="2">
        <v>0.0</v>
      </c>
      <c r="D4218" s="10" t="s">
        <v>2680</v>
      </c>
      <c r="F4218" s="2">
        <v>0.0</v>
      </c>
      <c r="G4218" s="9"/>
    </row>
    <row r="4219">
      <c r="A4219" s="1" t="s">
        <v>5589</v>
      </c>
      <c r="B4219" s="7" t="str">
        <f>IFERROR(__xludf.DUMMYFUNCTION("IF(C4219=4,GOOGLETRANSLATE(A4219, ""en"",""fil""), """")"),"")</f>
        <v/>
      </c>
      <c r="C4219" s="2">
        <v>0.0</v>
      </c>
      <c r="D4219" s="10" t="s">
        <v>2680</v>
      </c>
      <c r="F4219" s="2">
        <v>1.0</v>
      </c>
      <c r="G4219" s="9"/>
    </row>
    <row r="4220">
      <c r="A4220" s="1" t="s">
        <v>5590</v>
      </c>
      <c r="B4220" s="7" t="str">
        <f>IFERROR(__xludf.DUMMYFUNCTION("IF(C4220=4,GOOGLETRANSLATE(A4220, ""en"",""fil""), """")"),"")</f>
        <v/>
      </c>
      <c r="C4220" s="2">
        <v>0.0</v>
      </c>
      <c r="D4220" s="10" t="s">
        <v>2680</v>
      </c>
      <c r="F4220" s="2">
        <v>1.0</v>
      </c>
      <c r="G4220" s="9"/>
    </row>
    <row r="4221">
      <c r="A4221" s="1" t="s">
        <v>5591</v>
      </c>
      <c r="B4221" s="7" t="str">
        <f>IFERROR(__xludf.DUMMYFUNCTION("IF(C4221=4,GOOGLETRANSLATE(A4221, ""en"",""fil""), """")"),"")</f>
        <v/>
      </c>
      <c r="C4221" s="2">
        <v>0.0</v>
      </c>
      <c r="D4221" s="10" t="s">
        <v>2680</v>
      </c>
      <c r="F4221" s="2">
        <v>0.0</v>
      </c>
      <c r="G4221" s="9"/>
    </row>
    <row r="4222">
      <c r="A4222" s="1" t="s">
        <v>5592</v>
      </c>
      <c r="B4222" s="7" t="str">
        <f>IFERROR(__xludf.DUMMYFUNCTION("IF(C4222=4,GOOGLETRANSLATE(A4222, ""en"",""fil""), """")"),"")</f>
        <v/>
      </c>
      <c r="C4222" s="2">
        <v>0.0</v>
      </c>
      <c r="D4222" s="10" t="s">
        <v>2680</v>
      </c>
      <c r="F4222" s="2">
        <v>0.0</v>
      </c>
      <c r="G4222" s="9"/>
    </row>
    <row r="4223">
      <c r="A4223" s="1" t="s">
        <v>5593</v>
      </c>
      <c r="B4223" s="7" t="str">
        <f>IFERROR(__xludf.DUMMYFUNCTION("IF(C4223=4,GOOGLETRANSLATE(A4223, ""en"",""fil""), """")"),"")</f>
        <v/>
      </c>
      <c r="C4223" s="2">
        <v>0.0</v>
      </c>
      <c r="D4223" s="10" t="s">
        <v>2680</v>
      </c>
      <c r="F4223" s="2">
        <v>1.0</v>
      </c>
      <c r="G4223" s="9"/>
    </row>
    <row r="4224">
      <c r="A4224" s="1" t="s">
        <v>5594</v>
      </c>
      <c r="B4224" s="7" t="str">
        <f>IFERROR(__xludf.DUMMYFUNCTION("IF(C4224=4,GOOGLETRANSLATE(A4224, ""en"",""fil""), """")"),"")</f>
        <v/>
      </c>
      <c r="C4224" s="2">
        <v>0.0</v>
      </c>
      <c r="D4224" s="10" t="s">
        <v>2680</v>
      </c>
      <c r="F4224" s="2">
        <v>0.0</v>
      </c>
      <c r="G4224" s="9"/>
    </row>
    <row r="4225">
      <c r="A4225" s="1" t="s">
        <v>5595</v>
      </c>
      <c r="B4225" s="7" t="str">
        <f>IFERROR(__xludf.DUMMYFUNCTION("IF(C4225=4,GOOGLETRANSLATE(A4225, ""en"",""fil""), """")"),"")</f>
        <v/>
      </c>
      <c r="C4225" s="2">
        <v>0.0</v>
      </c>
      <c r="D4225" s="10" t="s">
        <v>2680</v>
      </c>
      <c r="F4225" s="2">
        <v>1.0</v>
      </c>
      <c r="G4225" s="9"/>
    </row>
    <row r="4226">
      <c r="A4226" s="1" t="s">
        <v>5596</v>
      </c>
      <c r="B4226" s="7" t="str">
        <f>IFERROR(__xludf.DUMMYFUNCTION("IF(C4226=4,GOOGLETRANSLATE(A4226, ""en"",""fil""), """")"),"")</f>
        <v/>
      </c>
      <c r="C4226" s="2">
        <v>0.0</v>
      </c>
      <c r="D4226" s="10" t="s">
        <v>2680</v>
      </c>
      <c r="F4226" s="2">
        <v>0.0</v>
      </c>
      <c r="G4226" s="9"/>
    </row>
    <row r="4227">
      <c r="A4227" s="1" t="s">
        <v>5597</v>
      </c>
      <c r="B4227" s="7" t="str">
        <f>IFERROR(__xludf.DUMMYFUNCTION("IF(C4227=4,GOOGLETRANSLATE(A4227, ""en"",""fil""), """")"),"")</f>
        <v/>
      </c>
      <c r="C4227" s="2">
        <v>0.0</v>
      </c>
      <c r="D4227" s="10" t="s">
        <v>2680</v>
      </c>
      <c r="F4227" s="2">
        <v>1.0</v>
      </c>
      <c r="G4227" s="9"/>
    </row>
    <row r="4228">
      <c r="A4228" s="1" t="s">
        <v>5598</v>
      </c>
      <c r="B4228" s="7" t="str">
        <f>IFERROR(__xludf.DUMMYFUNCTION("IF(C4228=4,GOOGLETRANSLATE(A4228, ""en"",""fil""), """")"),"")</f>
        <v/>
      </c>
      <c r="C4228" s="2">
        <v>0.0</v>
      </c>
      <c r="D4228" s="10" t="s">
        <v>2680</v>
      </c>
      <c r="F4228" s="2">
        <v>0.0</v>
      </c>
      <c r="G4228" s="9"/>
    </row>
    <row r="4229">
      <c r="A4229" s="1" t="s">
        <v>5599</v>
      </c>
      <c r="B4229" s="7" t="str">
        <f>IFERROR(__xludf.DUMMYFUNCTION("IF(C4229=4,GOOGLETRANSLATE(A4229, ""en"",""fil""), """")"),"")</f>
        <v/>
      </c>
      <c r="C4229" s="2">
        <v>0.0</v>
      </c>
      <c r="D4229" s="10" t="s">
        <v>2680</v>
      </c>
      <c r="F4229" s="2">
        <v>1.0</v>
      </c>
      <c r="G4229" s="9"/>
    </row>
    <row r="4230">
      <c r="A4230" s="1" t="s">
        <v>5600</v>
      </c>
      <c r="B4230" s="7" t="str">
        <f>IFERROR(__xludf.DUMMYFUNCTION("IF(C4230=4,GOOGLETRANSLATE(A4230, ""en"",""fil""), """")"),"")</f>
        <v/>
      </c>
      <c r="C4230" s="2">
        <v>0.0</v>
      </c>
      <c r="D4230" s="10" t="s">
        <v>2680</v>
      </c>
      <c r="F4230" s="2">
        <v>0.0</v>
      </c>
      <c r="G4230" s="9"/>
    </row>
    <row r="4231">
      <c r="A4231" s="1" t="s">
        <v>5601</v>
      </c>
      <c r="B4231" s="7" t="str">
        <f>IFERROR(__xludf.DUMMYFUNCTION("IF(C4231=4,GOOGLETRANSLATE(A4231, ""en"",""fil""), """")"),"")</f>
        <v/>
      </c>
      <c r="C4231" s="2">
        <v>0.0</v>
      </c>
      <c r="D4231" s="10" t="s">
        <v>2680</v>
      </c>
      <c r="F4231" s="2">
        <v>1.0</v>
      </c>
      <c r="G4231" s="9"/>
    </row>
    <row r="4232">
      <c r="A4232" s="1" t="s">
        <v>5602</v>
      </c>
      <c r="B4232" s="7" t="str">
        <f>IFERROR(__xludf.DUMMYFUNCTION("IF(C4232=4,GOOGLETRANSLATE(A4232, ""en"",""fil""), """")"),"")</f>
        <v/>
      </c>
      <c r="C4232" s="2">
        <v>0.0</v>
      </c>
      <c r="D4232" s="10" t="s">
        <v>2680</v>
      </c>
      <c r="F4232" s="2">
        <v>1.0</v>
      </c>
      <c r="G4232" s="9"/>
    </row>
    <row r="4233">
      <c r="A4233" s="1" t="s">
        <v>5603</v>
      </c>
      <c r="B4233" s="7" t="str">
        <f>IFERROR(__xludf.DUMMYFUNCTION("IF(C4233=4,GOOGLETRANSLATE(A4233, ""en"",""fil""), """")"),"")</f>
        <v/>
      </c>
      <c r="C4233" s="2">
        <v>0.0</v>
      </c>
      <c r="D4233" s="10" t="s">
        <v>2680</v>
      </c>
      <c r="F4233" s="2">
        <v>1.0</v>
      </c>
      <c r="G4233" s="9"/>
    </row>
    <row r="4234">
      <c r="A4234" s="1" t="s">
        <v>5604</v>
      </c>
      <c r="B4234" s="7" t="str">
        <f>IFERROR(__xludf.DUMMYFUNCTION("IF(C4234=4,GOOGLETRANSLATE(A4234, ""en"",""fil""), """")"),"")</f>
        <v/>
      </c>
      <c r="C4234" s="2">
        <v>0.0</v>
      </c>
      <c r="D4234" s="10" t="s">
        <v>2680</v>
      </c>
      <c r="F4234" s="2">
        <v>0.0</v>
      </c>
      <c r="G4234" s="9"/>
    </row>
    <row r="4235">
      <c r="A4235" s="1" t="s">
        <v>5605</v>
      </c>
      <c r="B4235" s="7" t="str">
        <f>IFERROR(__xludf.DUMMYFUNCTION("IF(C4235=4,GOOGLETRANSLATE(A4235, ""en"",""fil""), """")"),"")</f>
        <v/>
      </c>
      <c r="C4235" s="2">
        <v>0.0</v>
      </c>
      <c r="D4235" s="10" t="s">
        <v>2680</v>
      </c>
      <c r="F4235" s="2">
        <v>1.0</v>
      </c>
      <c r="G4235" s="9"/>
    </row>
    <row r="4236">
      <c r="A4236" s="1" t="s">
        <v>5606</v>
      </c>
      <c r="B4236" s="7" t="str">
        <f>IFERROR(__xludf.DUMMYFUNCTION("IF(C4236=4,GOOGLETRANSLATE(A4236, ""en"",""fil""), """")"),"")</f>
        <v/>
      </c>
      <c r="C4236" s="2">
        <v>0.0</v>
      </c>
      <c r="D4236" s="10" t="s">
        <v>2680</v>
      </c>
      <c r="F4236" s="2">
        <v>1.0</v>
      </c>
      <c r="G4236" s="9"/>
    </row>
    <row r="4237">
      <c r="A4237" s="1" t="s">
        <v>5607</v>
      </c>
      <c r="B4237" s="7" t="str">
        <f>IFERROR(__xludf.DUMMYFUNCTION("IF(C4237=4,GOOGLETRANSLATE(A4237, ""en"",""fil""), """")"),"")</f>
        <v/>
      </c>
      <c r="C4237" s="2">
        <v>0.0</v>
      </c>
      <c r="D4237" s="10" t="s">
        <v>2680</v>
      </c>
      <c r="F4237" s="2">
        <v>0.0</v>
      </c>
      <c r="G4237" s="9"/>
    </row>
    <row r="4238">
      <c r="A4238" s="1" t="s">
        <v>5608</v>
      </c>
      <c r="B4238" s="7" t="str">
        <f>IFERROR(__xludf.DUMMYFUNCTION("IF(C4238=4,GOOGLETRANSLATE(A4238, ""en"",""fil""), """")"),"")</f>
        <v/>
      </c>
      <c r="C4238" s="2">
        <v>0.0</v>
      </c>
      <c r="D4238" s="10" t="s">
        <v>2680</v>
      </c>
      <c r="F4238" s="2">
        <v>0.0</v>
      </c>
      <c r="G4238" s="9"/>
    </row>
    <row r="4239">
      <c r="A4239" s="1" t="s">
        <v>5609</v>
      </c>
      <c r="B4239" s="7" t="str">
        <f>IFERROR(__xludf.DUMMYFUNCTION("IF(C4239=4,GOOGLETRANSLATE(A4239, ""en"",""fil""), """")"),"")</f>
        <v/>
      </c>
      <c r="C4239" s="2">
        <v>0.0</v>
      </c>
      <c r="D4239" s="10" t="s">
        <v>2680</v>
      </c>
      <c r="F4239" s="2">
        <v>0.0</v>
      </c>
      <c r="G4239" s="9"/>
    </row>
    <row r="4240">
      <c r="A4240" s="1" t="s">
        <v>5610</v>
      </c>
      <c r="B4240" s="7" t="str">
        <f>IFERROR(__xludf.DUMMYFUNCTION("IF(C4240=4,GOOGLETRANSLATE(A4240, ""en"",""fil""), """")"),"")</f>
        <v/>
      </c>
      <c r="C4240" s="2">
        <v>0.0</v>
      </c>
      <c r="D4240" s="10" t="s">
        <v>2680</v>
      </c>
      <c r="F4240" s="2">
        <v>0.0</v>
      </c>
      <c r="G4240" s="9"/>
    </row>
    <row r="4241">
      <c r="A4241" s="1" t="s">
        <v>5611</v>
      </c>
      <c r="B4241" s="7" t="str">
        <f>IFERROR(__xludf.DUMMYFUNCTION("IF(C4241=4,GOOGLETRANSLATE(A4241, ""en"",""fil""), """")"),"")</f>
        <v/>
      </c>
      <c r="C4241" s="2">
        <v>0.0</v>
      </c>
      <c r="D4241" s="10" t="s">
        <v>2680</v>
      </c>
      <c r="F4241" s="2">
        <v>0.0</v>
      </c>
      <c r="G4241" s="9"/>
    </row>
    <row r="4242">
      <c r="A4242" s="1" t="s">
        <v>5612</v>
      </c>
      <c r="B4242" s="7" t="str">
        <f>IFERROR(__xludf.DUMMYFUNCTION("IF(C4242=4,GOOGLETRANSLATE(A4242, ""en"",""fil""), """")"),"")</f>
        <v/>
      </c>
      <c r="C4242" s="2">
        <v>0.0</v>
      </c>
      <c r="D4242" s="10" t="s">
        <v>2680</v>
      </c>
      <c r="F4242" s="2">
        <v>0.0</v>
      </c>
      <c r="G4242" s="9"/>
    </row>
    <row r="4243">
      <c r="A4243" s="1" t="s">
        <v>5613</v>
      </c>
      <c r="B4243" s="7" t="str">
        <f>IFERROR(__xludf.DUMMYFUNCTION("IF(C4243=4,GOOGLETRANSLATE(A4243, ""en"",""fil""), """")"),"")</f>
        <v/>
      </c>
      <c r="C4243" s="2">
        <v>0.0</v>
      </c>
      <c r="D4243" s="10" t="s">
        <v>2680</v>
      </c>
      <c r="F4243" s="2">
        <v>0.0</v>
      </c>
      <c r="G4243" s="9"/>
    </row>
    <row r="4244">
      <c r="A4244" s="1" t="s">
        <v>5614</v>
      </c>
      <c r="B4244" s="7" t="str">
        <f>IFERROR(__xludf.DUMMYFUNCTION("IF(C4244=4,GOOGLETRANSLATE(A4244, ""en"",""fil""), """")"),"")</f>
        <v/>
      </c>
      <c r="C4244" s="2">
        <v>0.0</v>
      </c>
      <c r="D4244" s="10" t="s">
        <v>2680</v>
      </c>
      <c r="F4244" s="2">
        <v>0.0</v>
      </c>
      <c r="G4244" s="9"/>
    </row>
    <row r="4245">
      <c r="A4245" s="1" t="s">
        <v>5615</v>
      </c>
      <c r="B4245" s="7" t="str">
        <f>IFERROR(__xludf.DUMMYFUNCTION("IF(C4245=4,GOOGLETRANSLATE(A4245, ""en"",""fil""), """")"),"")</f>
        <v/>
      </c>
      <c r="C4245" s="2">
        <v>0.0</v>
      </c>
      <c r="D4245" s="10" t="s">
        <v>2680</v>
      </c>
      <c r="F4245" s="2">
        <v>1.0</v>
      </c>
      <c r="G4245" s="9"/>
    </row>
    <row r="4246">
      <c r="A4246" s="1" t="s">
        <v>5616</v>
      </c>
      <c r="B4246" s="7" t="str">
        <f>IFERROR(__xludf.DUMMYFUNCTION("IF(C4246=4,GOOGLETRANSLATE(A4246, ""en"",""fil""), """")"),"")</f>
        <v/>
      </c>
      <c r="C4246" s="2">
        <v>0.0</v>
      </c>
      <c r="D4246" s="10" t="s">
        <v>2680</v>
      </c>
      <c r="F4246" s="2">
        <v>1.0</v>
      </c>
      <c r="G4246" s="9"/>
    </row>
    <row r="4247">
      <c r="A4247" s="1" t="s">
        <v>5617</v>
      </c>
      <c r="B4247" s="7" t="str">
        <f>IFERROR(__xludf.DUMMYFUNCTION("IF(C4247=4,GOOGLETRANSLATE(A4247, ""en"",""fil""), """")"),"")</f>
        <v/>
      </c>
      <c r="C4247" s="2">
        <v>0.0</v>
      </c>
      <c r="D4247" s="10" t="s">
        <v>2680</v>
      </c>
      <c r="F4247" s="2">
        <v>0.0</v>
      </c>
      <c r="G4247" s="9"/>
    </row>
    <row r="4248">
      <c r="A4248" s="1" t="s">
        <v>5618</v>
      </c>
      <c r="B4248" s="7" t="str">
        <f>IFERROR(__xludf.DUMMYFUNCTION("IF(C4248=4,GOOGLETRANSLATE(A4248, ""en"",""fil""), """")"),"")</f>
        <v/>
      </c>
      <c r="C4248" s="2">
        <v>0.0</v>
      </c>
      <c r="D4248" s="10" t="s">
        <v>2680</v>
      </c>
      <c r="F4248" s="2">
        <v>1.0</v>
      </c>
      <c r="G4248" s="9"/>
    </row>
    <row r="4249">
      <c r="A4249" s="1" t="s">
        <v>5619</v>
      </c>
      <c r="B4249" s="7" t="str">
        <f>IFERROR(__xludf.DUMMYFUNCTION("IF(C4249=4,GOOGLETRANSLATE(A4249, ""en"",""fil""), """")"),"")</f>
        <v/>
      </c>
      <c r="C4249" s="2">
        <v>0.0</v>
      </c>
      <c r="D4249" s="10" t="s">
        <v>2680</v>
      </c>
      <c r="F4249" s="2">
        <v>0.0</v>
      </c>
      <c r="G4249" s="9"/>
    </row>
    <row r="4250">
      <c r="A4250" s="1" t="s">
        <v>5620</v>
      </c>
      <c r="B4250" s="7" t="str">
        <f>IFERROR(__xludf.DUMMYFUNCTION("IF(C4250=4,GOOGLETRANSLATE(A4250, ""en"",""fil""), """")"),"")</f>
        <v/>
      </c>
      <c r="C4250" s="2">
        <v>0.0</v>
      </c>
      <c r="D4250" s="10" t="s">
        <v>2680</v>
      </c>
      <c r="F4250" s="2">
        <v>1.0</v>
      </c>
      <c r="G4250" s="9"/>
    </row>
    <row r="4251">
      <c r="A4251" s="1" t="s">
        <v>5621</v>
      </c>
      <c r="B4251" s="7" t="str">
        <f>IFERROR(__xludf.DUMMYFUNCTION("IF(C4251=4,GOOGLETRANSLATE(A4251, ""en"",""fil""), """")"),"")</f>
        <v/>
      </c>
      <c r="C4251" s="2">
        <v>0.0</v>
      </c>
      <c r="D4251" s="10" t="s">
        <v>2680</v>
      </c>
      <c r="F4251" s="2">
        <v>0.0</v>
      </c>
      <c r="G4251" s="9"/>
    </row>
    <row r="4252">
      <c r="A4252" s="1" t="s">
        <v>5622</v>
      </c>
      <c r="B4252" s="7" t="str">
        <f>IFERROR(__xludf.DUMMYFUNCTION("IF(C4252=4,GOOGLETRANSLATE(A4252, ""en"",""fil""), """")"),"")</f>
        <v/>
      </c>
      <c r="C4252" s="2">
        <v>0.0</v>
      </c>
      <c r="D4252" s="10" t="s">
        <v>2680</v>
      </c>
      <c r="F4252" s="2">
        <v>0.0</v>
      </c>
      <c r="G4252" s="9"/>
    </row>
    <row r="4253">
      <c r="A4253" s="1" t="s">
        <v>5623</v>
      </c>
      <c r="B4253" s="7" t="str">
        <f>IFERROR(__xludf.DUMMYFUNCTION("IF(C4253=4,GOOGLETRANSLATE(A4253, ""en"",""fil""), """")"),"")</f>
        <v/>
      </c>
      <c r="C4253" s="2">
        <v>0.0</v>
      </c>
      <c r="D4253" s="10" t="s">
        <v>2680</v>
      </c>
      <c r="F4253" s="2">
        <v>0.0</v>
      </c>
      <c r="G4253" s="9"/>
    </row>
    <row r="4254">
      <c r="A4254" s="1" t="s">
        <v>5624</v>
      </c>
      <c r="B4254" s="7" t="str">
        <f>IFERROR(__xludf.DUMMYFUNCTION("IF(C4254=4,GOOGLETRANSLATE(A4254, ""en"",""fil""), """")"),"")</f>
        <v/>
      </c>
      <c r="C4254" s="2">
        <v>0.0</v>
      </c>
      <c r="D4254" s="10" t="s">
        <v>2680</v>
      </c>
      <c r="F4254" s="2">
        <v>1.0</v>
      </c>
      <c r="G4254" s="9"/>
    </row>
    <row r="4255">
      <c r="A4255" s="1" t="s">
        <v>5625</v>
      </c>
      <c r="B4255" s="7" t="str">
        <f>IFERROR(__xludf.DUMMYFUNCTION("IF(C4255=4,GOOGLETRANSLATE(A4255, ""en"",""fil""), """")"),"")</f>
        <v/>
      </c>
      <c r="C4255" s="2">
        <v>0.0</v>
      </c>
      <c r="D4255" s="10" t="s">
        <v>2680</v>
      </c>
      <c r="F4255" s="2">
        <v>0.0</v>
      </c>
      <c r="G4255" s="9"/>
    </row>
    <row r="4256">
      <c r="A4256" s="1" t="s">
        <v>5626</v>
      </c>
      <c r="B4256" s="7" t="str">
        <f>IFERROR(__xludf.DUMMYFUNCTION("IF(C4256=4,GOOGLETRANSLATE(A4256, ""en"",""fil""), """")"),"")</f>
        <v/>
      </c>
      <c r="C4256" s="2">
        <v>0.0</v>
      </c>
      <c r="D4256" s="10" t="s">
        <v>2680</v>
      </c>
      <c r="F4256" s="2">
        <v>0.0</v>
      </c>
      <c r="G4256" s="9"/>
    </row>
    <row r="4257">
      <c r="A4257" s="1" t="s">
        <v>5627</v>
      </c>
      <c r="B4257" s="7" t="str">
        <f>IFERROR(__xludf.DUMMYFUNCTION("IF(C4257=4,GOOGLETRANSLATE(A4257, ""en"",""fil""), """")"),"")</f>
        <v/>
      </c>
      <c r="C4257" s="2">
        <v>0.0</v>
      </c>
      <c r="D4257" s="10" t="s">
        <v>2680</v>
      </c>
      <c r="F4257" s="2">
        <v>0.0</v>
      </c>
      <c r="G4257" s="9"/>
    </row>
    <row r="4258">
      <c r="A4258" s="1" t="s">
        <v>5628</v>
      </c>
      <c r="B4258" s="7" t="str">
        <f>IFERROR(__xludf.DUMMYFUNCTION("IF(C4258=4,GOOGLETRANSLATE(A4258, ""en"",""fil""), """")"),"")</f>
        <v/>
      </c>
      <c r="C4258" s="2">
        <v>0.0</v>
      </c>
      <c r="D4258" s="10" t="s">
        <v>2680</v>
      </c>
      <c r="F4258" s="2">
        <v>0.0</v>
      </c>
      <c r="G4258" s="9"/>
    </row>
    <row r="4259">
      <c r="A4259" s="1" t="s">
        <v>5629</v>
      </c>
      <c r="B4259" s="7" t="str">
        <f>IFERROR(__xludf.DUMMYFUNCTION("IF(C4259=4,GOOGLETRANSLATE(A4259, ""en"",""fil""), """")"),"")</f>
        <v/>
      </c>
      <c r="C4259" s="2">
        <v>0.0</v>
      </c>
      <c r="D4259" s="10" t="s">
        <v>2680</v>
      </c>
      <c r="F4259" s="2">
        <v>1.0</v>
      </c>
      <c r="G4259" s="9"/>
    </row>
    <row r="4260">
      <c r="A4260" s="1" t="s">
        <v>5630</v>
      </c>
      <c r="B4260" s="7" t="str">
        <f>IFERROR(__xludf.DUMMYFUNCTION("IF(C4260=4,GOOGLETRANSLATE(A4260, ""en"",""fil""), """")"),"")</f>
        <v/>
      </c>
      <c r="C4260" s="2">
        <v>0.0</v>
      </c>
      <c r="D4260" s="10" t="s">
        <v>2680</v>
      </c>
      <c r="F4260" s="2">
        <v>0.0</v>
      </c>
      <c r="G4260" s="9"/>
    </row>
    <row r="4261">
      <c r="A4261" s="1" t="s">
        <v>5631</v>
      </c>
      <c r="B4261" s="7" t="str">
        <f>IFERROR(__xludf.DUMMYFUNCTION("IF(C4261=4,GOOGLETRANSLATE(A4261, ""en"",""fil""), """")"),"")</f>
        <v/>
      </c>
      <c r="C4261" s="2">
        <v>0.0</v>
      </c>
      <c r="D4261" s="10" t="s">
        <v>2680</v>
      </c>
      <c r="F4261" s="2">
        <v>1.0</v>
      </c>
      <c r="G4261" s="9"/>
    </row>
    <row r="4262">
      <c r="A4262" s="1" t="s">
        <v>5632</v>
      </c>
      <c r="B4262" s="7" t="str">
        <f>IFERROR(__xludf.DUMMYFUNCTION("IF(C4262=4,GOOGLETRANSLATE(A4262, ""en"",""fil""), """")"),"")</f>
        <v/>
      </c>
      <c r="C4262" s="2">
        <v>0.0</v>
      </c>
      <c r="D4262" s="10" t="s">
        <v>2680</v>
      </c>
      <c r="G4262" s="9"/>
    </row>
    <row r="4263">
      <c r="A4263" s="1" t="s">
        <v>398</v>
      </c>
      <c r="B4263" s="7" t="str">
        <f>IFERROR(__xludf.DUMMYFUNCTION("IF(C4263=4,GOOGLETRANSLATE(A4263, ""en"",""fil""), """")"),"")</f>
        <v/>
      </c>
      <c r="C4263" s="2">
        <v>0.0</v>
      </c>
      <c r="D4263" s="10" t="s">
        <v>2680</v>
      </c>
      <c r="F4263" s="2">
        <v>1.0</v>
      </c>
      <c r="G4263" s="9"/>
    </row>
    <row r="4264">
      <c r="A4264" s="1" t="s">
        <v>5633</v>
      </c>
      <c r="B4264" s="7" t="str">
        <f>IFERROR(__xludf.DUMMYFUNCTION("IF(C4264=4,GOOGLETRANSLATE(A4264, ""en"",""fil""), """")"),"")</f>
        <v/>
      </c>
      <c r="C4264" s="2">
        <v>0.0</v>
      </c>
      <c r="D4264" s="10" t="s">
        <v>2680</v>
      </c>
      <c r="F4264" s="2">
        <v>0.0</v>
      </c>
      <c r="G4264" s="9"/>
    </row>
    <row r="4265">
      <c r="A4265" s="1" t="s">
        <v>5634</v>
      </c>
      <c r="B4265" s="7" t="str">
        <f>IFERROR(__xludf.DUMMYFUNCTION("IF(C4265=4,GOOGLETRANSLATE(A4265, ""en"",""fil""), """")"),"")</f>
        <v/>
      </c>
      <c r="C4265" s="2">
        <v>0.0</v>
      </c>
      <c r="D4265" s="10" t="s">
        <v>2680</v>
      </c>
      <c r="F4265" s="2">
        <v>0.0</v>
      </c>
      <c r="G4265" s="9"/>
    </row>
    <row r="4266">
      <c r="A4266" s="1" t="s">
        <v>5635</v>
      </c>
      <c r="B4266" s="7" t="str">
        <f>IFERROR(__xludf.DUMMYFUNCTION("IF(C4266=4,GOOGLETRANSLATE(A4266, ""en"",""fil""), """")"),"")</f>
        <v/>
      </c>
      <c r="C4266" s="2">
        <v>0.0</v>
      </c>
      <c r="D4266" s="10" t="s">
        <v>2680</v>
      </c>
      <c r="F4266" s="2">
        <v>1.0</v>
      </c>
      <c r="G4266" s="9"/>
    </row>
    <row r="4267">
      <c r="A4267" s="1" t="s">
        <v>5636</v>
      </c>
      <c r="B4267" s="7" t="str">
        <f>IFERROR(__xludf.DUMMYFUNCTION("IF(C4267=4,GOOGLETRANSLATE(A4267, ""en"",""fil""), """")"),"")</f>
        <v/>
      </c>
      <c r="C4267" s="2">
        <v>0.0</v>
      </c>
      <c r="D4267" s="10" t="s">
        <v>2680</v>
      </c>
      <c r="F4267" s="2">
        <v>1.0</v>
      </c>
      <c r="G4267" s="9"/>
    </row>
    <row r="4268">
      <c r="A4268" s="1" t="s">
        <v>5637</v>
      </c>
      <c r="B4268" s="7" t="str">
        <f>IFERROR(__xludf.DUMMYFUNCTION("IF(C4268=4,GOOGLETRANSLATE(A4268, ""en"",""fil""), """")"),"")</f>
        <v/>
      </c>
      <c r="C4268" s="2">
        <v>0.0</v>
      </c>
      <c r="D4268" s="10" t="s">
        <v>2680</v>
      </c>
      <c r="F4268" s="2">
        <v>0.0</v>
      </c>
      <c r="G4268" s="9"/>
    </row>
    <row r="4269">
      <c r="A4269" s="1" t="s">
        <v>5638</v>
      </c>
      <c r="B4269" s="7" t="str">
        <f>IFERROR(__xludf.DUMMYFUNCTION("IF(C4269=4,GOOGLETRANSLATE(A4269, ""en"",""fil""), """")"),"")</f>
        <v/>
      </c>
      <c r="C4269" s="2">
        <v>0.0</v>
      </c>
      <c r="D4269" s="10" t="s">
        <v>2680</v>
      </c>
      <c r="F4269" s="2">
        <v>0.0</v>
      </c>
      <c r="G4269" s="9"/>
    </row>
    <row r="4270">
      <c r="A4270" s="1" t="s">
        <v>5639</v>
      </c>
      <c r="B4270" s="7" t="str">
        <f>IFERROR(__xludf.DUMMYFUNCTION("IF(C4270=4,GOOGLETRANSLATE(A4270, ""en"",""fil""), """")"),"")</f>
        <v/>
      </c>
      <c r="C4270" s="2">
        <v>0.0</v>
      </c>
      <c r="D4270" s="10" t="s">
        <v>2680</v>
      </c>
      <c r="F4270" s="2">
        <v>1.0</v>
      </c>
      <c r="G4270" s="9"/>
    </row>
    <row r="4271">
      <c r="A4271" s="1" t="s">
        <v>5640</v>
      </c>
      <c r="B4271" s="7" t="str">
        <f>IFERROR(__xludf.DUMMYFUNCTION("IF(C4271=4,GOOGLETRANSLATE(A4271, ""en"",""fil""), """")"),"")</f>
        <v/>
      </c>
      <c r="C4271" s="2">
        <v>0.0</v>
      </c>
      <c r="D4271" s="10" t="s">
        <v>2680</v>
      </c>
      <c r="F4271" s="2">
        <v>1.0</v>
      </c>
      <c r="G4271" s="9"/>
    </row>
    <row r="4272">
      <c r="A4272" s="1" t="s">
        <v>5641</v>
      </c>
      <c r="B4272" s="7" t="str">
        <f>IFERROR(__xludf.DUMMYFUNCTION("IF(C4272=4,GOOGLETRANSLATE(A4272, ""en"",""fil""), """")"),"")</f>
        <v/>
      </c>
      <c r="C4272" s="2">
        <v>0.0</v>
      </c>
      <c r="D4272" s="10" t="s">
        <v>2680</v>
      </c>
      <c r="F4272" s="2">
        <v>0.0</v>
      </c>
      <c r="G4272" s="9"/>
    </row>
    <row r="4273">
      <c r="A4273" s="1" t="s">
        <v>1478</v>
      </c>
      <c r="B4273" s="7" t="str">
        <f>IFERROR(__xludf.DUMMYFUNCTION("IF(C4273=4,GOOGLETRANSLATE(A4273, ""en"",""fil""), """")"),"")</f>
        <v/>
      </c>
      <c r="C4273" s="2">
        <v>0.0</v>
      </c>
      <c r="D4273" s="10" t="s">
        <v>2680</v>
      </c>
      <c r="F4273" s="2">
        <v>0.0</v>
      </c>
      <c r="G4273" s="9"/>
    </row>
    <row r="4274">
      <c r="A4274" s="1" t="s">
        <v>5642</v>
      </c>
      <c r="B4274" s="7" t="str">
        <f>IFERROR(__xludf.DUMMYFUNCTION("IF(C4274=4,GOOGLETRANSLATE(A4274, ""en"",""fil""), """")"),"")</f>
        <v/>
      </c>
      <c r="C4274" s="2">
        <v>0.0</v>
      </c>
      <c r="D4274" s="10" t="s">
        <v>2680</v>
      </c>
      <c r="F4274" s="2">
        <v>0.0</v>
      </c>
      <c r="G4274" s="9"/>
    </row>
    <row r="4275">
      <c r="A4275" s="1" t="s">
        <v>5643</v>
      </c>
      <c r="B4275" s="7" t="str">
        <f>IFERROR(__xludf.DUMMYFUNCTION("IF(C4275=4,GOOGLETRANSLATE(A4275, ""en"",""fil""), """")"),"")</f>
        <v/>
      </c>
      <c r="C4275" s="2">
        <v>0.0</v>
      </c>
      <c r="D4275" s="10" t="s">
        <v>2680</v>
      </c>
      <c r="F4275" s="2">
        <v>1.0</v>
      </c>
      <c r="G4275" s="9"/>
    </row>
    <row r="4276">
      <c r="A4276" s="1" t="s">
        <v>5644</v>
      </c>
      <c r="B4276" s="7" t="str">
        <f>IFERROR(__xludf.DUMMYFUNCTION("IF(C4276=4,GOOGLETRANSLATE(A4276, ""en"",""fil""), """")"),"")</f>
        <v/>
      </c>
      <c r="C4276" s="2">
        <v>0.0</v>
      </c>
      <c r="D4276" s="10" t="s">
        <v>2680</v>
      </c>
      <c r="F4276" s="2">
        <v>0.0</v>
      </c>
      <c r="G4276" s="9"/>
    </row>
    <row r="4277">
      <c r="A4277" s="1" t="s">
        <v>5645</v>
      </c>
      <c r="B4277" s="7" t="str">
        <f>IFERROR(__xludf.DUMMYFUNCTION("IF(C4277=4,GOOGLETRANSLATE(A4277, ""en"",""fil""), """")"),"")</f>
        <v/>
      </c>
      <c r="C4277" s="2">
        <v>0.0</v>
      </c>
      <c r="D4277" s="10" t="s">
        <v>2680</v>
      </c>
      <c r="F4277" s="2">
        <v>0.0</v>
      </c>
      <c r="G4277" s="9"/>
    </row>
    <row r="4278">
      <c r="A4278" s="1" t="s">
        <v>5646</v>
      </c>
      <c r="B4278" s="7" t="str">
        <f>IFERROR(__xludf.DUMMYFUNCTION("IF(C4278=4,GOOGLETRANSLATE(A4278, ""en"",""fil""), """")"),"")</f>
        <v/>
      </c>
      <c r="C4278" s="2">
        <v>0.0</v>
      </c>
      <c r="D4278" s="10" t="s">
        <v>2680</v>
      </c>
      <c r="F4278" s="2">
        <v>1.0</v>
      </c>
      <c r="G4278" s="9"/>
    </row>
    <row r="4279">
      <c r="A4279" s="1" t="s">
        <v>5647</v>
      </c>
      <c r="B4279" s="7" t="str">
        <f>IFERROR(__xludf.DUMMYFUNCTION("IF(C4279=4,GOOGLETRANSLATE(A4279, ""en"",""fil""), """")"),"")</f>
        <v/>
      </c>
      <c r="C4279" s="2">
        <v>0.0</v>
      </c>
      <c r="D4279" s="10" t="s">
        <v>2680</v>
      </c>
      <c r="F4279" s="2">
        <v>0.0</v>
      </c>
      <c r="G4279" s="9"/>
    </row>
    <row r="4280">
      <c r="A4280" s="1" t="s">
        <v>5648</v>
      </c>
      <c r="B4280" s="7" t="str">
        <f>IFERROR(__xludf.DUMMYFUNCTION("IF(C4280=4,GOOGLETRANSLATE(A4280, ""en"",""fil""), """")"),"")</f>
        <v/>
      </c>
      <c r="C4280" s="2">
        <v>0.0</v>
      </c>
      <c r="D4280" s="10" t="s">
        <v>2680</v>
      </c>
      <c r="F4280" s="2">
        <v>0.0</v>
      </c>
      <c r="G4280" s="9"/>
    </row>
    <row r="4281">
      <c r="A4281" s="1" t="s">
        <v>5649</v>
      </c>
      <c r="B4281" s="7" t="str">
        <f>IFERROR(__xludf.DUMMYFUNCTION("IF(C4281=4,GOOGLETRANSLATE(A4281, ""en"",""fil""), """")"),"")</f>
        <v/>
      </c>
      <c r="C4281" s="2">
        <v>0.0</v>
      </c>
      <c r="D4281" s="10" t="s">
        <v>2680</v>
      </c>
      <c r="F4281" s="2">
        <v>0.0</v>
      </c>
      <c r="G4281" s="9"/>
    </row>
    <row r="4282">
      <c r="A4282" s="1" t="s">
        <v>5650</v>
      </c>
      <c r="B4282" s="7" t="str">
        <f>IFERROR(__xludf.DUMMYFUNCTION("IF(C4282=4,GOOGLETRANSLATE(A4282, ""en"",""fil""), """")"),"")</f>
        <v/>
      </c>
      <c r="C4282" s="2">
        <v>0.0</v>
      </c>
      <c r="D4282" s="10" t="s">
        <v>2680</v>
      </c>
      <c r="F4282" s="2">
        <v>0.0</v>
      </c>
      <c r="G4282" s="9"/>
    </row>
    <row r="4283">
      <c r="A4283" s="1" t="s">
        <v>5651</v>
      </c>
      <c r="B4283" s="7" t="str">
        <f>IFERROR(__xludf.DUMMYFUNCTION("IF(C4283=4,GOOGLETRANSLATE(A4283, ""en"",""fil""), """")"),"")</f>
        <v/>
      </c>
      <c r="C4283" s="2">
        <v>0.0</v>
      </c>
      <c r="D4283" s="10" t="s">
        <v>2680</v>
      </c>
      <c r="F4283" s="2">
        <v>0.0</v>
      </c>
      <c r="G4283" s="9"/>
    </row>
    <row r="4284">
      <c r="A4284" s="1" t="s">
        <v>5652</v>
      </c>
      <c r="B4284" s="7" t="str">
        <f>IFERROR(__xludf.DUMMYFUNCTION("IF(C4284=4,GOOGLETRANSLATE(A4284, ""en"",""fil""), """")"),"")</f>
        <v/>
      </c>
      <c r="C4284" s="2">
        <v>0.0</v>
      </c>
      <c r="D4284" s="10" t="s">
        <v>2680</v>
      </c>
      <c r="F4284" s="2">
        <v>1.0</v>
      </c>
      <c r="G4284" s="9"/>
    </row>
    <row r="4285">
      <c r="A4285" s="1" t="s">
        <v>5653</v>
      </c>
      <c r="B4285" s="7" t="str">
        <f>IFERROR(__xludf.DUMMYFUNCTION("IF(C4285=4,GOOGLETRANSLATE(A4285, ""en"",""fil""), """")"),"")</f>
        <v/>
      </c>
      <c r="C4285" s="2">
        <v>0.0</v>
      </c>
      <c r="D4285" s="10" t="s">
        <v>2680</v>
      </c>
      <c r="F4285" s="2">
        <v>0.0</v>
      </c>
      <c r="G4285" s="9"/>
    </row>
    <row r="4286">
      <c r="A4286" s="1" t="s">
        <v>5654</v>
      </c>
      <c r="B4286" s="7" t="str">
        <f>IFERROR(__xludf.DUMMYFUNCTION("IF(C4286=4,GOOGLETRANSLATE(A4286, ""en"",""fil""), """")"),"")</f>
        <v/>
      </c>
      <c r="C4286" s="2">
        <v>0.0</v>
      </c>
      <c r="D4286" s="10" t="s">
        <v>2680</v>
      </c>
      <c r="F4286" s="2">
        <v>0.0</v>
      </c>
      <c r="G4286" s="9"/>
    </row>
    <row r="4287">
      <c r="A4287" s="1" t="s">
        <v>5655</v>
      </c>
      <c r="B4287" s="7" t="str">
        <f>IFERROR(__xludf.DUMMYFUNCTION("IF(C4287=4,GOOGLETRANSLATE(A4287, ""en"",""fil""), """")"),"")</f>
        <v/>
      </c>
      <c r="C4287" s="2">
        <v>0.0</v>
      </c>
      <c r="D4287" s="10" t="s">
        <v>2680</v>
      </c>
      <c r="F4287" s="2">
        <v>1.0</v>
      </c>
      <c r="G4287" s="9"/>
    </row>
    <row r="4288">
      <c r="A4288" s="1" t="s">
        <v>5656</v>
      </c>
      <c r="B4288" s="7" t="str">
        <f>IFERROR(__xludf.DUMMYFUNCTION("IF(C4288=4,GOOGLETRANSLATE(A4288, ""en"",""fil""), """")"),"")</f>
        <v/>
      </c>
      <c r="C4288" s="2">
        <v>0.0</v>
      </c>
      <c r="D4288" s="10" t="s">
        <v>2680</v>
      </c>
      <c r="F4288" s="2">
        <v>0.0</v>
      </c>
      <c r="G4288" s="9"/>
    </row>
    <row r="4289">
      <c r="A4289" s="1" t="s">
        <v>5657</v>
      </c>
      <c r="B4289" s="7" t="str">
        <f>IFERROR(__xludf.DUMMYFUNCTION("IF(C4289=4,GOOGLETRANSLATE(A4289, ""en"",""fil""), """")"),"")</f>
        <v/>
      </c>
      <c r="C4289" s="2">
        <v>0.0</v>
      </c>
      <c r="D4289" s="10" t="s">
        <v>2680</v>
      </c>
      <c r="F4289" s="2">
        <v>0.0</v>
      </c>
      <c r="G4289" s="9"/>
    </row>
    <row r="4290">
      <c r="A4290" s="1" t="s">
        <v>5658</v>
      </c>
      <c r="B4290" s="7" t="str">
        <f>IFERROR(__xludf.DUMMYFUNCTION("IF(C4290=4,GOOGLETRANSLATE(A4290, ""en"",""fil""), """")"),"")</f>
        <v/>
      </c>
      <c r="C4290" s="2">
        <v>0.0</v>
      </c>
      <c r="D4290" s="10" t="s">
        <v>2680</v>
      </c>
      <c r="F4290" s="2">
        <v>1.0</v>
      </c>
      <c r="G4290" s="9"/>
    </row>
    <row r="4291">
      <c r="A4291" s="1" t="s">
        <v>5659</v>
      </c>
      <c r="B4291" s="7" t="str">
        <f>IFERROR(__xludf.DUMMYFUNCTION("IF(C4291=4,GOOGLETRANSLATE(A4291, ""en"",""fil""), """")"),"")</f>
        <v/>
      </c>
      <c r="C4291" s="2">
        <v>0.0</v>
      </c>
      <c r="D4291" s="10" t="s">
        <v>2680</v>
      </c>
      <c r="F4291" s="2">
        <v>0.0</v>
      </c>
      <c r="G4291" s="9"/>
    </row>
    <row r="4292">
      <c r="A4292" s="1" t="s">
        <v>5660</v>
      </c>
      <c r="B4292" s="7" t="str">
        <f>IFERROR(__xludf.DUMMYFUNCTION("IF(C4292=4,GOOGLETRANSLATE(A4292, ""en"",""fil""), """")"),"")</f>
        <v/>
      </c>
      <c r="C4292" s="2">
        <v>0.0</v>
      </c>
      <c r="D4292" s="10" t="s">
        <v>2680</v>
      </c>
      <c r="F4292" s="2">
        <v>1.0</v>
      </c>
      <c r="G4292" s="9"/>
    </row>
    <row r="4293">
      <c r="A4293" s="1" t="s">
        <v>5661</v>
      </c>
      <c r="B4293" s="7" t="str">
        <f>IFERROR(__xludf.DUMMYFUNCTION("IF(C4293=4,GOOGLETRANSLATE(A4293, ""en"",""fil""), """")"),"")</f>
        <v/>
      </c>
      <c r="C4293" s="2">
        <v>0.0</v>
      </c>
      <c r="D4293" s="10" t="s">
        <v>2680</v>
      </c>
      <c r="F4293" s="2">
        <v>0.0</v>
      </c>
      <c r="G4293" s="9"/>
    </row>
    <row r="4294">
      <c r="A4294" s="1" t="s">
        <v>4150</v>
      </c>
      <c r="B4294" s="7" t="str">
        <f>IFERROR(__xludf.DUMMYFUNCTION("IF(C4294=4,GOOGLETRANSLATE(A4294, ""en"",""fil""), """")"),"")</f>
        <v/>
      </c>
      <c r="C4294" s="2">
        <v>0.0</v>
      </c>
      <c r="D4294" s="10" t="s">
        <v>2680</v>
      </c>
      <c r="F4294" s="2">
        <v>0.0</v>
      </c>
      <c r="G4294" s="9"/>
    </row>
    <row r="4295">
      <c r="A4295" s="1" t="s">
        <v>5534</v>
      </c>
      <c r="B4295" s="7" t="str">
        <f>IFERROR(__xludf.DUMMYFUNCTION("IF(C4295=4,GOOGLETRANSLATE(A4295, ""en"",""fil""), """")"),"")</f>
        <v/>
      </c>
      <c r="C4295" s="2">
        <v>0.0</v>
      </c>
      <c r="D4295" s="10" t="s">
        <v>2680</v>
      </c>
      <c r="F4295" s="2">
        <v>1.0</v>
      </c>
      <c r="G4295" s="9"/>
    </row>
    <row r="4296">
      <c r="A4296" s="1" t="s">
        <v>5662</v>
      </c>
      <c r="B4296" s="7" t="str">
        <f>IFERROR(__xludf.DUMMYFUNCTION("IF(C4296=4,GOOGLETRANSLATE(A4296, ""en"",""fil""), """")"),"")</f>
        <v/>
      </c>
      <c r="C4296" s="2">
        <v>0.0</v>
      </c>
      <c r="D4296" s="10" t="s">
        <v>2680</v>
      </c>
      <c r="F4296" s="2">
        <v>0.0</v>
      </c>
      <c r="G4296" s="9"/>
    </row>
    <row r="4297">
      <c r="A4297" s="1" t="s">
        <v>5663</v>
      </c>
      <c r="B4297" s="7" t="str">
        <f>IFERROR(__xludf.DUMMYFUNCTION("IF(C4297=4,GOOGLETRANSLATE(A4297, ""en"",""fil""), """")"),"")</f>
        <v/>
      </c>
      <c r="C4297" s="2">
        <v>0.0</v>
      </c>
      <c r="D4297" s="10" t="s">
        <v>2680</v>
      </c>
      <c r="F4297" s="2">
        <v>0.0</v>
      </c>
      <c r="G4297" s="9"/>
    </row>
    <row r="4298">
      <c r="A4298" s="1" t="s">
        <v>5664</v>
      </c>
      <c r="B4298" s="7" t="str">
        <f>IFERROR(__xludf.DUMMYFUNCTION("IF(C4298=4,GOOGLETRANSLATE(A4298, ""en"",""fil""), """")"),"")</f>
        <v/>
      </c>
      <c r="C4298" s="2">
        <v>0.0</v>
      </c>
      <c r="D4298" s="10" t="s">
        <v>2680</v>
      </c>
      <c r="F4298" s="2">
        <v>1.0</v>
      </c>
      <c r="G4298" s="9"/>
    </row>
    <row r="4299">
      <c r="A4299" s="1" t="s">
        <v>5665</v>
      </c>
      <c r="B4299" s="7" t="str">
        <f>IFERROR(__xludf.DUMMYFUNCTION("IF(C4299=4,GOOGLETRANSLATE(A4299, ""en"",""fil""), """")"),"")</f>
        <v/>
      </c>
      <c r="C4299" s="2">
        <v>0.0</v>
      </c>
      <c r="D4299" s="10" t="s">
        <v>2680</v>
      </c>
      <c r="F4299" s="2">
        <v>0.0</v>
      </c>
      <c r="G4299" s="9"/>
    </row>
    <row r="4300">
      <c r="A4300" s="1" t="s">
        <v>5666</v>
      </c>
      <c r="B4300" s="7" t="str">
        <f>IFERROR(__xludf.DUMMYFUNCTION("IF(C4300=4,GOOGLETRANSLATE(A4300, ""en"",""fil""), """")"),"")</f>
        <v/>
      </c>
      <c r="C4300" s="2">
        <v>0.0</v>
      </c>
      <c r="D4300" s="10" t="s">
        <v>2680</v>
      </c>
      <c r="F4300" s="2">
        <v>0.0</v>
      </c>
      <c r="G4300" s="9"/>
    </row>
    <row r="4301">
      <c r="A4301" s="1" t="s">
        <v>5667</v>
      </c>
      <c r="B4301" s="7" t="str">
        <f>IFERROR(__xludf.DUMMYFUNCTION("IF(C4301=4,GOOGLETRANSLATE(A4301, ""en"",""fil""), """")"),"")</f>
        <v/>
      </c>
      <c r="C4301" s="2">
        <v>0.0</v>
      </c>
      <c r="D4301" s="10" t="s">
        <v>2680</v>
      </c>
      <c r="F4301" s="2">
        <v>0.0</v>
      </c>
      <c r="G4301" s="9"/>
    </row>
    <row r="4302">
      <c r="A4302" s="1" t="s">
        <v>5668</v>
      </c>
      <c r="B4302" s="7" t="str">
        <f>IFERROR(__xludf.DUMMYFUNCTION("IF(C4302=4,GOOGLETRANSLATE(A4302, ""en"",""fil""), """")"),"")</f>
        <v/>
      </c>
      <c r="C4302" s="2">
        <v>0.0</v>
      </c>
      <c r="D4302" s="10" t="s">
        <v>2680</v>
      </c>
      <c r="F4302" s="2">
        <v>1.0</v>
      </c>
      <c r="G4302" s="9"/>
    </row>
    <row r="4303">
      <c r="A4303" s="1" t="s">
        <v>5669</v>
      </c>
      <c r="B4303" s="7" t="str">
        <f>IFERROR(__xludf.DUMMYFUNCTION("IF(C4303=4,GOOGLETRANSLATE(A4303, ""en"",""fil""), """")"),"")</f>
        <v/>
      </c>
      <c r="C4303" s="2">
        <v>0.0</v>
      </c>
      <c r="D4303" s="10" t="s">
        <v>2680</v>
      </c>
      <c r="F4303" s="2">
        <v>1.0</v>
      </c>
      <c r="G4303" s="9"/>
    </row>
    <row r="4304">
      <c r="A4304" s="1" t="s">
        <v>5670</v>
      </c>
      <c r="B4304" s="7" t="str">
        <f>IFERROR(__xludf.DUMMYFUNCTION("IF(C4304=4,GOOGLETRANSLATE(A4304, ""en"",""fil""), """")"),"")</f>
        <v/>
      </c>
      <c r="C4304" s="2">
        <v>0.0</v>
      </c>
      <c r="D4304" s="10" t="s">
        <v>2680</v>
      </c>
      <c r="F4304" s="2">
        <v>0.0</v>
      </c>
      <c r="G4304" s="9"/>
    </row>
    <row r="4305">
      <c r="A4305" s="1" t="s">
        <v>398</v>
      </c>
      <c r="B4305" s="7" t="str">
        <f>IFERROR(__xludf.DUMMYFUNCTION("IF(C4305=4,GOOGLETRANSLATE(A4305, ""en"",""fil""), """")"),"")</f>
        <v/>
      </c>
      <c r="C4305" s="2">
        <v>0.0</v>
      </c>
      <c r="D4305" s="10" t="s">
        <v>2680</v>
      </c>
      <c r="F4305" s="2">
        <v>1.0</v>
      </c>
      <c r="G4305" s="9"/>
    </row>
    <row r="4306">
      <c r="A4306" s="1" t="s">
        <v>5671</v>
      </c>
      <c r="B4306" s="7" t="str">
        <f>IFERROR(__xludf.DUMMYFUNCTION("IF(C4306=4,GOOGLETRANSLATE(A4306, ""en"",""fil""), """")"),"")</f>
        <v/>
      </c>
      <c r="C4306" s="2">
        <v>0.0</v>
      </c>
      <c r="D4306" s="10" t="s">
        <v>2680</v>
      </c>
      <c r="F4306" s="2">
        <v>0.0</v>
      </c>
      <c r="G4306" s="9"/>
    </row>
    <row r="4307">
      <c r="A4307" s="1" t="s">
        <v>5672</v>
      </c>
      <c r="B4307" s="7" t="str">
        <f>IFERROR(__xludf.DUMMYFUNCTION("IF(C4307=4,GOOGLETRANSLATE(A4307, ""en"",""fil""), """")"),"")</f>
        <v/>
      </c>
      <c r="C4307" s="2">
        <v>0.0</v>
      </c>
      <c r="D4307" s="10" t="s">
        <v>2680</v>
      </c>
      <c r="F4307" s="2">
        <v>1.0</v>
      </c>
      <c r="G4307" s="9"/>
    </row>
    <row r="4308">
      <c r="A4308" s="1" t="s">
        <v>5673</v>
      </c>
      <c r="B4308" s="7" t="str">
        <f>IFERROR(__xludf.DUMMYFUNCTION("IF(C4308=4,GOOGLETRANSLATE(A4308, ""en"",""fil""), """")"),"")</f>
        <v/>
      </c>
      <c r="C4308" s="2">
        <v>0.0</v>
      </c>
      <c r="D4308" s="10" t="s">
        <v>2680</v>
      </c>
      <c r="F4308" s="2">
        <v>0.0</v>
      </c>
      <c r="G4308" s="9"/>
    </row>
    <row r="4309">
      <c r="A4309" s="1" t="s">
        <v>4939</v>
      </c>
      <c r="B4309" s="7" t="str">
        <f>IFERROR(__xludf.DUMMYFUNCTION("IF(C4309=4,GOOGLETRANSLATE(A4309, ""en"",""fil""), """")"),"")</f>
        <v/>
      </c>
      <c r="C4309" s="2">
        <v>0.0</v>
      </c>
      <c r="D4309" s="10" t="s">
        <v>2680</v>
      </c>
      <c r="F4309" s="2">
        <v>0.0</v>
      </c>
      <c r="G4309" s="9"/>
    </row>
    <row r="4310">
      <c r="A4310" s="1" t="s">
        <v>5674</v>
      </c>
      <c r="B4310" s="7" t="str">
        <f>IFERROR(__xludf.DUMMYFUNCTION("IF(C4310=4,GOOGLETRANSLATE(A4310, ""en"",""fil""), """")"),"")</f>
        <v/>
      </c>
      <c r="C4310" s="2">
        <v>0.0</v>
      </c>
      <c r="D4310" s="10" t="s">
        <v>2680</v>
      </c>
      <c r="F4310" s="2">
        <v>0.0</v>
      </c>
      <c r="G4310" s="9"/>
    </row>
    <row r="4311">
      <c r="A4311" s="1" t="s">
        <v>5675</v>
      </c>
      <c r="B4311" s="7" t="str">
        <f>IFERROR(__xludf.DUMMYFUNCTION("IF(C4311=4,GOOGLETRANSLATE(A4311, ""en"",""fil""), """")"),"")</f>
        <v/>
      </c>
      <c r="C4311" s="2">
        <v>0.0</v>
      </c>
      <c r="D4311" s="10" t="s">
        <v>2680</v>
      </c>
      <c r="F4311" s="2">
        <v>0.0</v>
      </c>
      <c r="G4311" s="9"/>
    </row>
    <row r="4312">
      <c r="A4312" s="1" t="s">
        <v>5676</v>
      </c>
      <c r="B4312" s="7" t="str">
        <f>IFERROR(__xludf.DUMMYFUNCTION("IF(C4312=4,GOOGLETRANSLATE(A4312, ""en"",""fil""), """")"),"")</f>
        <v/>
      </c>
      <c r="C4312" s="2">
        <v>0.0</v>
      </c>
      <c r="D4312" s="10" t="s">
        <v>2680</v>
      </c>
      <c r="F4312" s="2">
        <v>0.0</v>
      </c>
      <c r="G4312" s="9"/>
    </row>
    <row r="4313">
      <c r="A4313" s="1" t="s">
        <v>5677</v>
      </c>
      <c r="B4313" s="7" t="str">
        <f>IFERROR(__xludf.DUMMYFUNCTION("IF(C4313=4,GOOGLETRANSLATE(A4313, ""en"",""fil""), """")"),"")</f>
        <v/>
      </c>
      <c r="C4313" s="2">
        <v>0.0</v>
      </c>
      <c r="D4313" s="10" t="s">
        <v>2680</v>
      </c>
      <c r="F4313" s="2">
        <v>1.0</v>
      </c>
      <c r="G4313" s="9"/>
    </row>
    <row r="4314">
      <c r="A4314" s="1" t="s">
        <v>5678</v>
      </c>
      <c r="B4314" s="7" t="str">
        <f>IFERROR(__xludf.DUMMYFUNCTION("IF(C4314=4,GOOGLETRANSLATE(A4314, ""en"",""fil""), """")"),"")</f>
        <v/>
      </c>
      <c r="C4314" s="2">
        <v>0.0</v>
      </c>
      <c r="D4314" s="10" t="s">
        <v>2680</v>
      </c>
      <c r="F4314" s="2">
        <v>1.0</v>
      </c>
      <c r="G4314" s="9"/>
    </row>
    <row r="4315">
      <c r="A4315" s="1" t="s">
        <v>5679</v>
      </c>
      <c r="B4315" s="7" t="str">
        <f>IFERROR(__xludf.DUMMYFUNCTION("IF(C4315=4,GOOGLETRANSLATE(A4315, ""en"",""fil""), """")"),"")</f>
        <v/>
      </c>
      <c r="C4315" s="2">
        <v>0.0</v>
      </c>
      <c r="D4315" s="10" t="s">
        <v>2680</v>
      </c>
      <c r="F4315" s="2">
        <v>1.0</v>
      </c>
      <c r="G4315" s="9"/>
    </row>
    <row r="4316">
      <c r="A4316" s="1" t="s">
        <v>5680</v>
      </c>
      <c r="B4316" s="7" t="str">
        <f>IFERROR(__xludf.DUMMYFUNCTION("IF(C4316=4,GOOGLETRANSLATE(A4316, ""en"",""fil""), """")"),"")</f>
        <v/>
      </c>
      <c r="C4316" s="2">
        <v>0.0</v>
      </c>
      <c r="D4316" s="10" t="s">
        <v>2680</v>
      </c>
      <c r="F4316" s="2">
        <v>1.0</v>
      </c>
      <c r="G4316" s="9"/>
    </row>
    <row r="4317">
      <c r="A4317" s="1" t="s">
        <v>5681</v>
      </c>
      <c r="B4317" s="7" t="str">
        <f>IFERROR(__xludf.DUMMYFUNCTION("IF(C4317=4,GOOGLETRANSLATE(A4317, ""en"",""fil""), """")"),"")</f>
        <v/>
      </c>
      <c r="C4317" s="2">
        <v>0.0</v>
      </c>
      <c r="D4317" s="10" t="s">
        <v>2680</v>
      </c>
      <c r="F4317" s="2">
        <v>0.0</v>
      </c>
      <c r="G4317" s="9"/>
    </row>
    <row r="4318">
      <c r="A4318" s="1" t="s">
        <v>5682</v>
      </c>
      <c r="B4318" s="7" t="str">
        <f>IFERROR(__xludf.DUMMYFUNCTION("IF(C4318=4,GOOGLETRANSLATE(A4318, ""en"",""fil""), """")"),"")</f>
        <v/>
      </c>
      <c r="C4318" s="2">
        <v>0.0</v>
      </c>
      <c r="D4318" s="10" t="s">
        <v>2680</v>
      </c>
      <c r="F4318" s="2">
        <v>1.0</v>
      </c>
      <c r="G4318" s="9"/>
    </row>
    <row r="4319">
      <c r="A4319" s="1" t="s">
        <v>5683</v>
      </c>
      <c r="B4319" s="7" t="str">
        <f>IFERROR(__xludf.DUMMYFUNCTION("IF(C4319=4,GOOGLETRANSLATE(A4319, ""en"",""fil""), """")"),"")</f>
        <v/>
      </c>
      <c r="C4319" s="2">
        <v>0.0</v>
      </c>
      <c r="D4319" s="10" t="s">
        <v>2680</v>
      </c>
      <c r="F4319" s="2">
        <v>1.0</v>
      </c>
      <c r="G4319" s="9"/>
    </row>
    <row r="4320">
      <c r="A4320" s="1" t="s">
        <v>5684</v>
      </c>
      <c r="B4320" s="7" t="str">
        <f>IFERROR(__xludf.DUMMYFUNCTION("IF(C4320=4,GOOGLETRANSLATE(A4320, ""en"",""fil""), """")"),"")</f>
        <v/>
      </c>
      <c r="C4320" s="2">
        <v>0.0</v>
      </c>
      <c r="D4320" s="10" t="s">
        <v>2680</v>
      </c>
      <c r="F4320" s="2">
        <v>1.0</v>
      </c>
      <c r="G4320" s="9"/>
    </row>
    <row r="4321">
      <c r="A4321" s="1" t="s">
        <v>5685</v>
      </c>
      <c r="B4321" s="7" t="str">
        <f>IFERROR(__xludf.DUMMYFUNCTION("IF(C4321=4,GOOGLETRANSLATE(A4321, ""en"",""fil""), """")"),"")</f>
        <v/>
      </c>
      <c r="C4321" s="2">
        <v>0.0</v>
      </c>
      <c r="D4321" s="10" t="s">
        <v>2680</v>
      </c>
      <c r="F4321" s="2">
        <v>0.0</v>
      </c>
      <c r="G4321" s="9"/>
    </row>
    <row r="4322">
      <c r="A4322" s="1" t="s">
        <v>5686</v>
      </c>
      <c r="B4322" s="7" t="str">
        <f>IFERROR(__xludf.DUMMYFUNCTION("IF(C4322=4,GOOGLETRANSLATE(A4322, ""en"",""fil""), """")"),"")</f>
        <v/>
      </c>
      <c r="C4322" s="2">
        <v>0.0</v>
      </c>
      <c r="D4322" s="10" t="s">
        <v>2680</v>
      </c>
      <c r="F4322" s="2">
        <v>0.0</v>
      </c>
      <c r="G4322" s="9"/>
    </row>
    <row r="4323">
      <c r="A4323" s="1" t="s">
        <v>5687</v>
      </c>
      <c r="B4323" s="7" t="str">
        <f>IFERROR(__xludf.DUMMYFUNCTION("IF(C4323=4,GOOGLETRANSLATE(A4323, ""en"",""fil""), """")"),"")</f>
        <v/>
      </c>
      <c r="C4323" s="2">
        <v>0.0</v>
      </c>
      <c r="D4323" s="10" t="s">
        <v>2680</v>
      </c>
      <c r="F4323" s="2">
        <v>0.0</v>
      </c>
      <c r="G4323" s="9"/>
    </row>
    <row r="4324">
      <c r="A4324" s="1" t="s">
        <v>5688</v>
      </c>
      <c r="B4324" s="7" t="str">
        <f>IFERROR(__xludf.DUMMYFUNCTION("IF(C4324=4,GOOGLETRANSLATE(A4324, ""en"",""fil""), """")"),"")</f>
        <v/>
      </c>
      <c r="C4324" s="2">
        <v>0.0</v>
      </c>
      <c r="D4324" s="10" t="s">
        <v>2680</v>
      </c>
      <c r="F4324" s="2">
        <v>0.0</v>
      </c>
      <c r="G4324" s="9"/>
    </row>
    <row r="4325">
      <c r="A4325" s="1" t="s">
        <v>5689</v>
      </c>
      <c r="B4325" s="7" t="str">
        <f>IFERROR(__xludf.DUMMYFUNCTION("IF(C4325=4,GOOGLETRANSLATE(A4325, ""en"",""fil""), """")"),"")</f>
        <v/>
      </c>
      <c r="C4325" s="2">
        <v>0.0</v>
      </c>
      <c r="D4325" s="10" t="s">
        <v>2680</v>
      </c>
      <c r="F4325" s="2">
        <v>0.0</v>
      </c>
      <c r="G4325" s="9"/>
    </row>
    <row r="4326">
      <c r="A4326" s="1" t="s">
        <v>5690</v>
      </c>
      <c r="B4326" s="7" t="str">
        <f>IFERROR(__xludf.DUMMYFUNCTION("IF(C4326=4,GOOGLETRANSLATE(A4326, ""en"",""fil""), """")"),"")</f>
        <v/>
      </c>
      <c r="C4326" s="2">
        <v>0.0</v>
      </c>
      <c r="D4326" s="10" t="s">
        <v>2680</v>
      </c>
      <c r="F4326" s="2">
        <v>0.0</v>
      </c>
      <c r="G4326" s="9"/>
    </row>
    <row r="4327">
      <c r="A4327" s="1" t="s">
        <v>5691</v>
      </c>
      <c r="B4327" s="7" t="str">
        <f>IFERROR(__xludf.DUMMYFUNCTION("IF(C4327=4,GOOGLETRANSLATE(A4327, ""en"",""fil""), """")"),"")</f>
        <v/>
      </c>
      <c r="C4327" s="2">
        <v>0.0</v>
      </c>
      <c r="D4327" s="10" t="s">
        <v>2680</v>
      </c>
      <c r="F4327" s="2">
        <v>0.0</v>
      </c>
      <c r="G4327" s="9"/>
    </row>
    <row r="4328">
      <c r="A4328" s="1" t="s">
        <v>5692</v>
      </c>
      <c r="B4328" s="7" t="str">
        <f>IFERROR(__xludf.DUMMYFUNCTION("IF(C4328=4,GOOGLETRANSLATE(A4328, ""en"",""fil""), """")"),"")</f>
        <v/>
      </c>
      <c r="C4328" s="2">
        <v>0.0</v>
      </c>
      <c r="D4328" s="10" t="s">
        <v>2680</v>
      </c>
      <c r="F4328" s="2">
        <v>0.0</v>
      </c>
      <c r="G4328" s="9"/>
    </row>
    <row r="4329">
      <c r="A4329" s="1" t="s">
        <v>5693</v>
      </c>
      <c r="B4329" s="7" t="str">
        <f>IFERROR(__xludf.DUMMYFUNCTION("IF(C4329=4,GOOGLETRANSLATE(A4329, ""en"",""fil""), """")"),"")</f>
        <v/>
      </c>
      <c r="C4329" s="2">
        <v>0.0</v>
      </c>
      <c r="D4329" s="10" t="s">
        <v>2680</v>
      </c>
      <c r="F4329" s="2">
        <v>0.0</v>
      </c>
      <c r="G4329" s="9"/>
    </row>
    <row r="4330">
      <c r="A4330" s="1" t="s">
        <v>5694</v>
      </c>
      <c r="B4330" s="7" t="str">
        <f>IFERROR(__xludf.DUMMYFUNCTION("IF(C4330=4,GOOGLETRANSLATE(A4330, ""en"",""fil""), """")"),"")</f>
        <v/>
      </c>
      <c r="C4330" s="2">
        <v>0.0</v>
      </c>
      <c r="D4330" s="10" t="s">
        <v>2680</v>
      </c>
      <c r="F4330" s="2">
        <v>0.0</v>
      </c>
      <c r="G4330" s="9"/>
    </row>
    <row r="4331">
      <c r="A4331" s="1" t="s">
        <v>5695</v>
      </c>
      <c r="B4331" s="7" t="str">
        <f>IFERROR(__xludf.DUMMYFUNCTION("IF(C4331=4,GOOGLETRANSLATE(A4331, ""en"",""fil""), """")"),"")</f>
        <v/>
      </c>
      <c r="C4331" s="2">
        <v>0.0</v>
      </c>
      <c r="D4331" s="10" t="s">
        <v>2680</v>
      </c>
      <c r="F4331" s="2">
        <v>0.0</v>
      </c>
      <c r="G4331" s="9"/>
    </row>
    <row r="4332">
      <c r="A4332" s="1" t="s">
        <v>5696</v>
      </c>
      <c r="B4332" s="7" t="str">
        <f>IFERROR(__xludf.DUMMYFUNCTION("IF(C4332=4,GOOGLETRANSLATE(A4332, ""en"",""fil""), """")"),"")</f>
        <v/>
      </c>
      <c r="C4332" s="2">
        <v>0.0</v>
      </c>
      <c r="D4332" s="10" t="s">
        <v>2680</v>
      </c>
      <c r="F4332" s="2">
        <v>1.0</v>
      </c>
      <c r="G4332" s="9"/>
    </row>
    <row r="4333">
      <c r="A4333" s="1" t="s">
        <v>5697</v>
      </c>
      <c r="B4333" s="7" t="str">
        <f>IFERROR(__xludf.DUMMYFUNCTION("IF(C4333=4,GOOGLETRANSLATE(A4333, ""en"",""fil""), """")"),"")</f>
        <v/>
      </c>
      <c r="C4333" s="2">
        <v>0.0</v>
      </c>
      <c r="D4333" s="10" t="s">
        <v>2680</v>
      </c>
      <c r="F4333" s="2">
        <v>0.0</v>
      </c>
      <c r="G4333" s="9"/>
    </row>
    <row r="4334">
      <c r="A4334" s="1" t="s">
        <v>5698</v>
      </c>
      <c r="B4334" s="7" t="str">
        <f>IFERROR(__xludf.DUMMYFUNCTION("IF(C4334=4,GOOGLETRANSLATE(A4334, ""en"",""fil""), """")"),"")</f>
        <v/>
      </c>
      <c r="C4334" s="2">
        <v>0.0</v>
      </c>
      <c r="D4334" s="10" t="s">
        <v>2680</v>
      </c>
      <c r="F4334" s="2">
        <v>0.0</v>
      </c>
      <c r="G4334" s="9"/>
    </row>
    <row r="4335">
      <c r="A4335" s="1" t="s">
        <v>5699</v>
      </c>
      <c r="B4335" s="7" t="str">
        <f>IFERROR(__xludf.DUMMYFUNCTION("IF(C4335=4,GOOGLETRANSLATE(A4335, ""en"",""fil""), """")"),"")</f>
        <v/>
      </c>
      <c r="C4335" s="2">
        <v>0.0</v>
      </c>
      <c r="D4335" s="10" t="s">
        <v>2680</v>
      </c>
      <c r="F4335" s="2">
        <v>0.0</v>
      </c>
      <c r="G4335" s="9"/>
    </row>
    <row r="4336">
      <c r="A4336" s="1" t="s">
        <v>5700</v>
      </c>
      <c r="B4336" s="7" t="str">
        <f>IFERROR(__xludf.DUMMYFUNCTION("IF(C4336=4,GOOGLETRANSLATE(A4336, ""en"",""fil""), """")"),"")</f>
        <v/>
      </c>
      <c r="C4336" s="2">
        <v>0.0</v>
      </c>
      <c r="D4336" s="10" t="s">
        <v>2680</v>
      </c>
      <c r="F4336" s="2">
        <v>0.0</v>
      </c>
      <c r="G4336" s="9"/>
    </row>
    <row r="4337">
      <c r="A4337" s="1" t="s">
        <v>5701</v>
      </c>
      <c r="B4337" s="7" t="str">
        <f>IFERROR(__xludf.DUMMYFUNCTION("IF(C4337=4,GOOGLETRANSLATE(A4337, ""en"",""fil""), """")"),"")</f>
        <v/>
      </c>
      <c r="C4337" s="2">
        <v>0.0</v>
      </c>
      <c r="D4337" s="10" t="s">
        <v>2680</v>
      </c>
      <c r="F4337" s="2">
        <v>0.0</v>
      </c>
      <c r="G4337" s="9"/>
    </row>
    <row r="4338">
      <c r="A4338" s="1" t="s">
        <v>5702</v>
      </c>
      <c r="B4338" s="7" t="str">
        <f>IFERROR(__xludf.DUMMYFUNCTION("IF(C4338=4,GOOGLETRANSLATE(A4338, ""en"",""fil""), """")"),"")</f>
        <v/>
      </c>
      <c r="C4338" s="2">
        <v>0.0</v>
      </c>
      <c r="D4338" s="10" t="s">
        <v>2680</v>
      </c>
      <c r="F4338" s="2">
        <v>0.0</v>
      </c>
      <c r="G4338" s="9"/>
    </row>
    <row r="4339">
      <c r="A4339" s="1" t="s">
        <v>5703</v>
      </c>
      <c r="B4339" s="7" t="str">
        <f>IFERROR(__xludf.DUMMYFUNCTION("IF(C4339=4,GOOGLETRANSLATE(A4339, ""en"",""fil""), """")"),"")</f>
        <v/>
      </c>
      <c r="C4339" s="2">
        <v>0.0</v>
      </c>
      <c r="D4339" s="10" t="s">
        <v>2680</v>
      </c>
      <c r="F4339" s="2">
        <v>1.0</v>
      </c>
      <c r="G4339" s="9"/>
    </row>
    <row r="4340">
      <c r="A4340" s="1" t="s">
        <v>5704</v>
      </c>
      <c r="B4340" s="7" t="str">
        <f>IFERROR(__xludf.DUMMYFUNCTION("IF(C4340=4,GOOGLETRANSLATE(A4340, ""en"",""fil""), """")"),"")</f>
        <v/>
      </c>
      <c r="C4340" s="2">
        <v>0.0</v>
      </c>
      <c r="D4340" s="10" t="s">
        <v>2680</v>
      </c>
      <c r="F4340" s="2">
        <v>0.0</v>
      </c>
      <c r="G4340" s="9"/>
    </row>
    <row r="4341">
      <c r="A4341" s="1" t="s">
        <v>5705</v>
      </c>
      <c r="B4341" s="7" t="str">
        <f>IFERROR(__xludf.DUMMYFUNCTION("IF(C4341=4,GOOGLETRANSLATE(A4341, ""en"",""fil""), """")"),"")</f>
        <v/>
      </c>
      <c r="C4341" s="2">
        <v>0.0</v>
      </c>
      <c r="D4341" s="10" t="s">
        <v>2680</v>
      </c>
      <c r="F4341" s="2">
        <v>0.0</v>
      </c>
      <c r="G4341" s="9"/>
    </row>
    <row r="4342">
      <c r="A4342" s="1" t="s">
        <v>5706</v>
      </c>
      <c r="B4342" s="7" t="str">
        <f>IFERROR(__xludf.DUMMYFUNCTION("IF(C4342=4,GOOGLETRANSLATE(A4342, ""en"",""fil""), """")"),"")</f>
        <v/>
      </c>
      <c r="C4342" s="2">
        <v>0.0</v>
      </c>
      <c r="D4342" s="10" t="s">
        <v>2680</v>
      </c>
      <c r="F4342" s="2">
        <v>1.0</v>
      </c>
      <c r="G4342" s="9"/>
    </row>
    <row r="4343">
      <c r="A4343" s="1" t="s">
        <v>5707</v>
      </c>
      <c r="B4343" s="7" t="str">
        <f>IFERROR(__xludf.DUMMYFUNCTION("IF(C4343=4,GOOGLETRANSLATE(A4343, ""en"",""fil""), """")"),"")</f>
        <v/>
      </c>
      <c r="C4343" s="2">
        <v>0.0</v>
      </c>
      <c r="D4343" s="10" t="s">
        <v>2680</v>
      </c>
      <c r="F4343" s="2">
        <v>1.0</v>
      </c>
      <c r="G4343" s="9"/>
    </row>
    <row r="4344">
      <c r="A4344" s="1" t="s">
        <v>5708</v>
      </c>
      <c r="B4344" s="7" t="str">
        <f>IFERROR(__xludf.DUMMYFUNCTION("IF(C4344=4,GOOGLETRANSLATE(A4344, ""en"",""fil""), """")"),"")</f>
        <v/>
      </c>
      <c r="C4344" s="2">
        <v>0.0</v>
      </c>
      <c r="D4344" s="10" t="s">
        <v>2680</v>
      </c>
      <c r="F4344" s="2">
        <v>1.0</v>
      </c>
      <c r="G4344" s="9"/>
    </row>
    <row r="4345">
      <c r="A4345" s="1" t="s">
        <v>5709</v>
      </c>
      <c r="B4345" s="7" t="str">
        <f>IFERROR(__xludf.DUMMYFUNCTION("IF(C4345=4,GOOGLETRANSLATE(A4345, ""en"",""fil""), """")"),"")</f>
        <v/>
      </c>
      <c r="C4345" s="2">
        <v>0.0</v>
      </c>
      <c r="D4345" s="10" t="s">
        <v>2680</v>
      </c>
      <c r="F4345" s="2">
        <v>1.0</v>
      </c>
      <c r="G4345" s="9"/>
    </row>
    <row r="4346">
      <c r="A4346" s="1" t="s">
        <v>5710</v>
      </c>
      <c r="B4346" s="7" t="str">
        <f>IFERROR(__xludf.DUMMYFUNCTION("IF(C4346=4,GOOGLETRANSLATE(A4346, ""en"",""fil""), """")"),"")</f>
        <v/>
      </c>
      <c r="C4346" s="2">
        <v>0.0</v>
      </c>
      <c r="D4346" s="10" t="s">
        <v>2680</v>
      </c>
      <c r="F4346" s="2">
        <v>1.0</v>
      </c>
      <c r="G4346" s="9"/>
    </row>
    <row r="4347">
      <c r="A4347" s="1" t="s">
        <v>5711</v>
      </c>
      <c r="B4347" s="7" t="str">
        <f>IFERROR(__xludf.DUMMYFUNCTION("IF(C4347=4,GOOGLETRANSLATE(A4347, ""en"",""fil""), """")"),"")</f>
        <v/>
      </c>
      <c r="C4347" s="2">
        <v>0.0</v>
      </c>
      <c r="D4347" s="10" t="s">
        <v>2680</v>
      </c>
      <c r="F4347" s="2">
        <v>1.0</v>
      </c>
      <c r="G4347" s="9"/>
    </row>
    <row r="4348">
      <c r="A4348" s="1" t="s">
        <v>5712</v>
      </c>
      <c r="B4348" s="7" t="str">
        <f>IFERROR(__xludf.DUMMYFUNCTION("IF(C4348=4,GOOGLETRANSLATE(A4348, ""en"",""fil""), """")"),"")</f>
        <v/>
      </c>
      <c r="C4348" s="2">
        <v>0.0</v>
      </c>
      <c r="D4348" s="10" t="s">
        <v>2680</v>
      </c>
      <c r="F4348" s="2">
        <v>0.0</v>
      </c>
      <c r="G4348" s="9"/>
    </row>
    <row r="4349">
      <c r="A4349" s="1" t="s">
        <v>5713</v>
      </c>
      <c r="B4349" s="7" t="str">
        <f>IFERROR(__xludf.DUMMYFUNCTION("IF(C4349=4,GOOGLETRANSLATE(A4349, ""en"",""fil""), """")"),"")</f>
        <v/>
      </c>
      <c r="C4349" s="2">
        <v>0.0</v>
      </c>
      <c r="D4349" s="10" t="s">
        <v>2680</v>
      </c>
      <c r="F4349" s="2">
        <v>1.0</v>
      </c>
      <c r="G4349" s="9"/>
    </row>
    <row r="4350">
      <c r="A4350" s="1" t="s">
        <v>5714</v>
      </c>
      <c r="B4350" s="7" t="str">
        <f>IFERROR(__xludf.DUMMYFUNCTION("IF(C4350=4,GOOGLETRANSLATE(A4350, ""en"",""fil""), """")"),"")</f>
        <v/>
      </c>
      <c r="C4350" s="2">
        <v>0.0</v>
      </c>
      <c r="D4350" s="10" t="s">
        <v>2680</v>
      </c>
      <c r="F4350" s="2">
        <v>1.0</v>
      </c>
      <c r="G4350" s="9"/>
    </row>
    <row r="4351">
      <c r="A4351" s="1" t="s">
        <v>5715</v>
      </c>
      <c r="B4351" s="7" t="str">
        <f>IFERROR(__xludf.DUMMYFUNCTION("IF(C4351=4,GOOGLETRANSLATE(A4351, ""en"",""fil""), """")"),"")</f>
        <v/>
      </c>
      <c r="C4351" s="2">
        <v>0.0</v>
      </c>
      <c r="D4351" s="10" t="s">
        <v>2680</v>
      </c>
      <c r="F4351" s="2">
        <v>1.0</v>
      </c>
      <c r="G4351" s="9"/>
    </row>
    <row r="4352">
      <c r="A4352" s="1" t="s">
        <v>5195</v>
      </c>
      <c r="B4352" s="7" t="str">
        <f>IFERROR(__xludf.DUMMYFUNCTION("IF(C4352=4,GOOGLETRANSLATE(A4352, ""en"",""fil""), """")"),"")</f>
        <v/>
      </c>
      <c r="C4352" s="2">
        <v>0.0</v>
      </c>
      <c r="D4352" s="10" t="s">
        <v>2680</v>
      </c>
      <c r="F4352" s="2">
        <v>1.0</v>
      </c>
      <c r="G4352" s="9"/>
    </row>
    <row r="4353">
      <c r="A4353" s="1" t="s">
        <v>5716</v>
      </c>
      <c r="B4353" s="7" t="str">
        <f>IFERROR(__xludf.DUMMYFUNCTION("IF(C4353=4,GOOGLETRANSLATE(A4353, ""en"",""fil""), """")"),"")</f>
        <v/>
      </c>
      <c r="C4353" s="2">
        <v>0.0</v>
      </c>
      <c r="D4353" s="10" t="s">
        <v>2680</v>
      </c>
      <c r="F4353" s="2">
        <v>1.0</v>
      </c>
      <c r="G4353" s="9"/>
    </row>
    <row r="4354">
      <c r="A4354" s="1" t="s">
        <v>5717</v>
      </c>
      <c r="B4354" s="7" t="str">
        <f>IFERROR(__xludf.DUMMYFUNCTION("IF(C4354=4,GOOGLETRANSLATE(A4354, ""en"",""fil""), """")"),"")</f>
        <v/>
      </c>
      <c r="C4354" s="2">
        <v>0.0</v>
      </c>
      <c r="D4354" s="10" t="s">
        <v>2680</v>
      </c>
      <c r="F4354" s="2">
        <v>0.0</v>
      </c>
      <c r="G4354" s="9"/>
    </row>
    <row r="4355">
      <c r="A4355" s="1" t="s">
        <v>5718</v>
      </c>
      <c r="B4355" s="7" t="str">
        <f>IFERROR(__xludf.DUMMYFUNCTION("IF(C4355=4,GOOGLETRANSLATE(A4355, ""en"",""fil""), """")"),"")</f>
        <v/>
      </c>
      <c r="C4355" s="2">
        <v>0.0</v>
      </c>
      <c r="D4355" s="10" t="s">
        <v>2680</v>
      </c>
      <c r="F4355" s="2">
        <v>0.0</v>
      </c>
      <c r="G4355" s="9"/>
    </row>
    <row r="4356">
      <c r="A4356" s="1" t="s">
        <v>5719</v>
      </c>
      <c r="B4356" s="7" t="str">
        <f>IFERROR(__xludf.DUMMYFUNCTION("IF(C4356=4,GOOGLETRANSLATE(A4356, ""en"",""fil""), """")"),"")</f>
        <v/>
      </c>
      <c r="C4356" s="2">
        <v>0.0</v>
      </c>
      <c r="D4356" s="10" t="s">
        <v>2680</v>
      </c>
      <c r="F4356" s="2">
        <v>1.0</v>
      </c>
      <c r="G4356" s="9"/>
    </row>
    <row r="4357">
      <c r="A4357" s="1" t="s">
        <v>5720</v>
      </c>
      <c r="B4357" s="7" t="str">
        <f>IFERROR(__xludf.DUMMYFUNCTION("IF(C4357=4,GOOGLETRANSLATE(A4357, ""en"",""fil""), """")"),"")</f>
        <v/>
      </c>
      <c r="C4357" s="2">
        <v>0.0</v>
      </c>
      <c r="D4357" s="10" t="s">
        <v>2680</v>
      </c>
      <c r="F4357" s="2">
        <v>1.0</v>
      </c>
      <c r="G4357" s="9"/>
    </row>
    <row r="4358">
      <c r="A4358" s="1" t="s">
        <v>5721</v>
      </c>
      <c r="B4358" s="7" t="str">
        <f>IFERROR(__xludf.DUMMYFUNCTION("IF(C4358=4,GOOGLETRANSLATE(A4358, ""en"",""fil""), """")"),"")</f>
        <v/>
      </c>
      <c r="C4358" s="2">
        <v>0.0</v>
      </c>
      <c r="D4358" s="10" t="s">
        <v>2680</v>
      </c>
      <c r="F4358" s="2">
        <v>0.0</v>
      </c>
      <c r="G4358" s="9"/>
    </row>
    <row r="4359">
      <c r="A4359" s="1" t="s">
        <v>5722</v>
      </c>
      <c r="B4359" s="7" t="str">
        <f>IFERROR(__xludf.DUMMYFUNCTION("IF(C4359=4,GOOGLETRANSLATE(A4359, ""en"",""fil""), """")"),"")</f>
        <v/>
      </c>
      <c r="C4359" s="2">
        <v>0.0</v>
      </c>
      <c r="D4359" s="10" t="s">
        <v>2680</v>
      </c>
      <c r="F4359" s="2">
        <v>0.0</v>
      </c>
      <c r="G4359" s="9"/>
    </row>
    <row r="4360">
      <c r="A4360" s="1" t="s">
        <v>5723</v>
      </c>
      <c r="B4360" s="7" t="str">
        <f>IFERROR(__xludf.DUMMYFUNCTION("IF(C4360=4,GOOGLETRANSLATE(A4360, ""en"",""fil""), """")"),"")</f>
        <v/>
      </c>
      <c r="C4360" s="2">
        <v>0.0</v>
      </c>
      <c r="D4360" s="10" t="s">
        <v>2680</v>
      </c>
      <c r="F4360" s="2">
        <v>0.0</v>
      </c>
      <c r="G4360" s="9"/>
    </row>
    <row r="4361">
      <c r="A4361" s="1" t="s">
        <v>5724</v>
      </c>
      <c r="B4361" s="7" t="str">
        <f>IFERROR(__xludf.DUMMYFUNCTION("IF(C4361=4,GOOGLETRANSLATE(A4361, ""en"",""fil""), """")"),"")</f>
        <v/>
      </c>
      <c r="C4361" s="2">
        <v>0.0</v>
      </c>
      <c r="D4361" s="10" t="s">
        <v>2680</v>
      </c>
      <c r="F4361" s="2">
        <v>0.0</v>
      </c>
      <c r="G4361" s="9"/>
    </row>
    <row r="4362">
      <c r="A4362" s="1" t="s">
        <v>5725</v>
      </c>
      <c r="B4362" s="7" t="str">
        <f>IFERROR(__xludf.DUMMYFUNCTION("IF(C4362=4,GOOGLETRANSLATE(A4362, ""en"",""fil""), """")"),"")</f>
        <v/>
      </c>
      <c r="C4362" s="2">
        <v>0.0</v>
      </c>
      <c r="D4362" s="10" t="s">
        <v>2680</v>
      </c>
      <c r="F4362" s="2">
        <v>1.0</v>
      </c>
      <c r="G4362" s="9"/>
    </row>
    <row r="4363">
      <c r="A4363" s="1" t="s">
        <v>5726</v>
      </c>
      <c r="B4363" s="7" t="str">
        <f>IFERROR(__xludf.DUMMYFUNCTION("IF(C4363=4,GOOGLETRANSLATE(A4363, ""en"",""fil""), """")"),"")</f>
        <v/>
      </c>
      <c r="C4363" s="2">
        <v>0.0</v>
      </c>
      <c r="D4363" s="10" t="s">
        <v>2680</v>
      </c>
      <c r="G4363" s="9"/>
    </row>
    <row r="4364">
      <c r="A4364" s="1" t="s">
        <v>5727</v>
      </c>
      <c r="B4364" s="7" t="str">
        <f>IFERROR(__xludf.DUMMYFUNCTION("IF(C4364=4,GOOGLETRANSLATE(A4364, ""en"",""fil""), """")"),"")</f>
        <v/>
      </c>
      <c r="C4364" s="2">
        <v>0.0</v>
      </c>
      <c r="D4364" s="10" t="s">
        <v>2680</v>
      </c>
      <c r="G4364" s="9"/>
    </row>
    <row r="4365">
      <c r="A4365" s="1" t="s">
        <v>5728</v>
      </c>
      <c r="B4365" s="7" t="str">
        <f>IFERROR(__xludf.DUMMYFUNCTION("IF(C4365=4,GOOGLETRANSLATE(A4365, ""en"",""fil""), """")"),"")</f>
        <v/>
      </c>
      <c r="C4365" s="2">
        <v>0.0</v>
      </c>
      <c r="D4365" s="10" t="s">
        <v>2680</v>
      </c>
      <c r="G4365" s="9"/>
    </row>
    <row r="4366">
      <c r="A4366" s="1" t="s">
        <v>5729</v>
      </c>
      <c r="B4366" s="7" t="str">
        <f>IFERROR(__xludf.DUMMYFUNCTION("IF(C4366=4,GOOGLETRANSLATE(A4366, ""en"",""fil""), """")"),"")</f>
        <v/>
      </c>
      <c r="C4366" s="2">
        <v>0.0</v>
      </c>
      <c r="D4366" s="10" t="s">
        <v>2680</v>
      </c>
      <c r="G4366" s="9"/>
    </row>
    <row r="4367">
      <c r="A4367" s="1" t="s">
        <v>5730</v>
      </c>
      <c r="B4367" s="7" t="str">
        <f>IFERROR(__xludf.DUMMYFUNCTION("IF(C4367=4,GOOGLETRANSLATE(A4367, ""en"",""fil""), """")"),"")</f>
        <v/>
      </c>
      <c r="C4367" s="2">
        <v>0.0</v>
      </c>
      <c r="D4367" s="10" t="s">
        <v>2680</v>
      </c>
      <c r="F4367" s="2">
        <v>1.0</v>
      </c>
      <c r="G4367" s="9"/>
    </row>
    <row r="4368">
      <c r="A4368" s="1" t="s">
        <v>5731</v>
      </c>
      <c r="B4368" s="7" t="str">
        <f>IFERROR(__xludf.DUMMYFUNCTION("IF(C4368=4,GOOGLETRANSLATE(A4368, ""en"",""fil""), """")"),"")</f>
        <v/>
      </c>
      <c r="C4368" s="2">
        <v>0.0</v>
      </c>
      <c r="D4368" s="10" t="s">
        <v>2680</v>
      </c>
      <c r="F4368" s="2">
        <v>0.0</v>
      </c>
      <c r="G4368" s="9"/>
    </row>
    <row r="4369">
      <c r="A4369" s="1" t="s">
        <v>5732</v>
      </c>
      <c r="B4369" s="7" t="str">
        <f>IFERROR(__xludf.DUMMYFUNCTION("IF(C4369=4,GOOGLETRANSLATE(A4369, ""en"",""fil""), """")"),"")</f>
        <v/>
      </c>
      <c r="C4369" s="2">
        <v>0.0</v>
      </c>
      <c r="D4369" s="10" t="s">
        <v>2680</v>
      </c>
      <c r="G4369" s="9"/>
    </row>
    <row r="4370">
      <c r="A4370" s="1" t="s">
        <v>5733</v>
      </c>
      <c r="B4370" s="7" t="str">
        <f>IFERROR(__xludf.DUMMYFUNCTION("IF(C4370=4,GOOGLETRANSLATE(A4370, ""en"",""fil""), """")"),"")</f>
        <v/>
      </c>
      <c r="C4370" s="2">
        <v>0.0</v>
      </c>
      <c r="D4370" s="10" t="s">
        <v>2680</v>
      </c>
      <c r="F4370" s="2">
        <v>0.0</v>
      </c>
      <c r="G4370" s="9"/>
    </row>
    <row r="4371">
      <c r="A4371" s="1" t="s">
        <v>5734</v>
      </c>
      <c r="B4371" s="7" t="str">
        <f>IFERROR(__xludf.DUMMYFUNCTION("IF(C4371=4,GOOGLETRANSLATE(A4371, ""en"",""fil""), """")"),"")</f>
        <v/>
      </c>
      <c r="C4371" s="2">
        <v>0.0</v>
      </c>
      <c r="D4371" s="10" t="s">
        <v>2680</v>
      </c>
      <c r="F4371" s="2">
        <v>1.0</v>
      </c>
      <c r="G4371" s="9"/>
    </row>
    <row r="4372">
      <c r="A4372" s="1" t="s">
        <v>5735</v>
      </c>
      <c r="B4372" s="7" t="str">
        <f>IFERROR(__xludf.DUMMYFUNCTION("IF(C4372=4,GOOGLETRANSLATE(A4372, ""en"",""fil""), """")"),"")</f>
        <v/>
      </c>
      <c r="C4372" s="2">
        <v>0.0</v>
      </c>
      <c r="D4372" s="10" t="s">
        <v>2680</v>
      </c>
      <c r="F4372" s="2">
        <v>0.0</v>
      </c>
      <c r="G4372" s="9"/>
    </row>
    <row r="4373">
      <c r="A4373" s="1" t="s">
        <v>5736</v>
      </c>
      <c r="B4373" s="7" t="str">
        <f>IFERROR(__xludf.DUMMYFUNCTION("IF(C4373=4,GOOGLETRANSLATE(A4373, ""en"",""fil""), """")"),"")</f>
        <v/>
      </c>
      <c r="C4373" s="2">
        <v>0.0</v>
      </c>
      <c r="D4373" s="10" t="s">
        <v>2680</v>
      </c>
      <c r="F4373" s="2">
        <v>0.0</v>
      </c>
      <c r="G4373" s="9"/>
    </row>
    <row r="4374">
      <c r="A4374" s="1" t="s">
        <v>5737</v>
      </c>
      <c r="B4374" s="7" t="str">
        <f>IFERROR(__xludf.DUMMYFUNCTION("IF(C4374=4,GOOGLETRANSLATE(A4374, ""en"",""fil""), """")"),"")</f>
        <v/>
      </c>
      <c r="C4374" s="2">
        <v>0.0</v>
      </c>
      <c r="D4374" s="10" t="s">
        <v>2680</v>
      </c>
      <c r="F4374" s="2">
        <v>0.0</v>
      </c>
      <c r="G4374" s="9"/>
    </row>
    <row r="4375">
      <c r="A4375" s="1" t="s">
        <v>5738</v>
      </c>
      <c r="B4375" s="7" t="str">
        <f>IFERROR(__xludf.DUMMYFUNCTION("IF(C4375=4,GOOGLETRANSLATE(A4375, ""en"",""fil""), """")"),"")</f>
        <v/>
      </c>
      <c r="C4375" s="2">
        <v>0.0</v>
      </c>
      <c r="D4375" s="10" t="s">
        <v>2680</v>
      </c>
      <c r="F4375" s="2">
        <v>0.0</v>
      </c>
      <c r="G4375" s="9"/>
    </row>
    <row r="4376">
      <c r="A4376" s="1" t="s">
        <v>5739</v>
      </c>
      <c r="B4376" s="7" t="str">
        <f>IFERROR(__xludf.DUMMYFUNCTION("IF(C4376=4,GOOGLETRANSLATE(A4376, ""en"",""fil""), """")"),"")</f>
        <v/>
      </c>
      <c r="C4376" s="2">
        <v>0.0</v>
      </c>
      <c r="D4376" s="10" t="s">
        <v>2680</v>
      </c>
      <c r="F4376" s="2">
        <v>1.0</v>
      </c>
      <c r="G4376" s="9"/>
    </row>
    <row r="4377">
      <c r="A4377" s="1" t="s">
        <v>5740</v>
      </c>
      <c r="B4377" s="7" t="str">
        <f>IFERROR(__xludf.DUMMYFUNCTION("IF(C4377=4,GOOGLETRANSLATE(A4377, ""en"",""fil""), """")"),"")</f>
        <v/>
      </c>
      <c r="C4377" s="2">
        <v>0.0</v>
      </c>
      <c r="D4377" s="10" t="s">
        <v>2680</v>
      </c>
      <c r="F4377" s="2">
        <v>1.0</v>
      </c>
      <c r="G4377" s="9"/>
    </row>
    <row r="4378">
      <c r="A4378" s="1" t="s">
        <v>5741</v>
      </c>
      <c r="B4378" s="7" t="str">
        <f>IFERROR(__xludf.DUMMYFUNCTION("IF(C4378=4,GOOGLETRANSLATE(A4378, ""en"",""fil""), """")"),"")</f>
        <v/>
      </c>
      <c r="C4378" s="2">
        <v>0.0</v>
      </c>
      <c r="D4378" s="10" t="s">
        <v>2680</v>
      </c>
      <c r="F4378" s="2">
        <v>0.0</v>
      </c>
      <c r="G4378" s="9"/>
    </row>
    <row r="4379">
      <c r="A4379" s="1" t="s">
        <v>5742</v>
      </c>
      <c r="B4379" s="7" t="str">
        <f>IFERROR(__xludf.DUMMYFUNCTION("IF(C4379=4,GOOGLETRANSLATE(A4379, ""en"",""fil""), """")"),"")</f>
        <v/>
      </c>
      <c r="C4379" s="2">
        <v>0.0</v>
      </c>
      <c r="D4379" s="10" t="s">
        <v>2680</v>
      </c>
      <c r="F4379" s="2">
        <v>0.0</v>
      </c>
      <c r="G4379" s="9"/>
    </row>
    <row r="4380">
      <c r="A4380" s="1" t="s">
        <v>5743</v>
      </c>
      <c r="B4380" s="7" t="str">
        <f>IFERROR(__xludf.DUMMYFUNCTION("IF(C4380=4,GOOGLETRANSLATE(A4380, ""en"",""fil""), """")"),"")</f>
        <v/>
      </c>
      <c r="C4380" s="2">
        <v>0.0</v>
      </c>
      <c r="D4380" s="10" t="s">
        <v>2680</v>
      </c>
      <c r="F4380" s="2">
        <v>0.0</v>
      </c>
      <c r="G4380" s="9"/>
    </row>
    <row r="4381">
      <c r="A4381" s="1" t="s">
        <v>5744</v>
      </c>
      <c r="B4381" s="7" t="str">
        <f>IFERROR(__xludf.DUMMYFUNCTION("IF(C4381=4,GOOGLETRANSLATE(A4381, ""en"",""fil""), """")"),"")</f>
        <v/>
      </c>
      <c r="C4381" s="2">
        <v>0.0</v>
      </c>
      <c r="D4381" s="10" t="s">
        <v>2680</v>
      </c>
      <c r="F4381" s="2">
        <v>0.0</v>
      </c>
      <c r="G4381" s="9"/>
    </row>
    <row r="4382">
      <c r="A4382" s="1" t="s">
        <v>5745</v>
      </c>
      <c r="B4382" s="7" t="str">
        <f>IFERROR(__xludf.DUMMYFUNCTION("IF(C4382=4,GOOGLETRANSLATE(A4382, ""en"",""fil""), """")"),"")</f>
        <v/>
      </c>
      <c r="C4382" s="2">
        <v>0.0</v>
      </c>
      <c r="D4382" s="10" t="s">
        <v>2680</v>
      </c>
      <c r="F4382" s="2">
        <v>0.0</v>
      </c>
      <c r="G4382" s="9"/>
    </row>
    <row r="4383">
      <c r="A4383" s="1" t="s">
        <v>5746</v>
      </c>
      <c r="B4383" s="7" t="str">
        <f>IFERROR(__xludf.DUMMYFUNCTION("IF(C4383=4,GOOGLETRANSLATE(A4383, ""en"",""fil""), """")"),"")</f>
        <v/>
      </c>
      <c r="C4383" s="2">
        <v>0.0</v>
      </c>
      <c r="D4383" s="10" t="s">
        <v>2680</v>
      </c>
      <c r="G4383" s="9"/>
    </row>
    <row r="4384">
      <c r="A4384" s="1" t="s">
        <v>5747</v>
      </c>
      <c r="B4384" s="7" t="str">
        <f>IFERROR(__xludf.DUMMYFUNCTION("IF(C4384=4,GOOGLETRANSLATE(A4384, ""en"",""fil""), """")"),"")</f>
        <v/>
      </c>
      <c r="C4384" s="2">
        <v>0.0</v>
      </c>
      <c r="D4384" s="10" t="s">
        <v>2680</v>
      </c>
      <c r="F4384" s="2">
        <v>1.0</v>
      </c>
      <c r="G4384" s="9"/>
    </row>
    <row r="4385">
      <c r="A4385" s="1" t="s">
        <v>5748</v>
      </c>
      <c r="B4385" s="7" t="str">
        <f>IFERROR(__xludf.DUMMYFUNCTION("IF(C4385=4,GOOGLETRANSLATE(A4385, ""en"",""fil""), """")"),"")</f>
        <v/>
      </c>
      <c r="C4385" s="2">
        <v>0.0</v>
      </c>
      <c r="D4385" s="10" t="s">
        <v>2680</v>
      </c>
      <c r="G4385" s="9"/>
    </row>
    <row r="4386">
      <c r="A4386" s="1" t="s">
        <v>5195</v>
      </c>
      <c r="B4386" s="7" t="str">
        <f>IFERROR(__xludf.DUMMYFUNCTION("IF(C4386=4,GOOGLETRANSLATE(A4386, ""en"",""fil""), """")"),"")</f>
        <v/>
      </c>
      <c r="C4386" s="2">
        <v>0.0</v>
      </c>
      <c r="D4386" s="10" t="s">
        <v>2680</v>
      </c>
      <c r="F4386" s="2">
        <v>0.0</v>
      </c>
      <c r="G4386" s="9"/>
    </row>
    <row r="4387">
      <c r="A4387" s="1" t="s">
        <v>5749</v>
      </c>
      <c r="B4387" s="7" t="str">
        <f>IFERROR(__xludf.DUMMYFUNCTION("IF(C4387=4,GOOGLETRANSLATE(A4387, ""en"",""fil""), """")"),"")</f>
        <v/>
      </c>
      <c r="C4387" s="2">
        <v>0.0</v>
      </c>
      <c r="D4387" s="10" t="s">
        <v>2680</v>
      </c>
      <c r="F4387" s="2">
        <v>0.0</v>
      </c>
      <c r="G4387" s="9"/>
    </row>
    <row r="4388">
      <c r="A4388" s="1" t="s">
        <v>5750</v>
      </c>
      <c r="B4388" s="7" t="str">
        <f>IFERROR(__xludf.DUMMYFUNCTION("IF(C4388=4,GOOGLETRANSLATE(A4388, ""en"",""fil""), """")"),"")</f>
        <v/>
      </c>
      <c r="C4388" s="2">
        <v>0.0</v>
      </c>
      <c r="D4388" s="10" t="s">
        <v>2680</v>
      </c>
      <c r="F4388" s="2">
        <v>0.0</v>
      </c>
      <c r="G4388" s="9"/>
    </row>
    <row r="4389">
      <c r="A4389" s="1" t="s">
        <v>5751</v>
      </c>
      <c r="B4389" s="7" t="str">
        <f>IFERROR(__xludf.DUMMYFUNCTION("IF(C4389=4,GOOGLETRANSLATE(A4389, ""en"",""fil""), """")"),"")</f>
        <v/>
      </c>
      <c r="C4389" s="2">
        <v>0.0</v>
      </c>
      <c r="D4389" s="10" t="s">
        <v>2680</v>
      </c>
      <c r="F4389" s="2">
        <v>0.0</v>
      </c>
      <c r="G4389" s="9"/>
    </row>
    <row r="4390">
      <c r="A4390" s="1" t="s">
        <v>394</v>
      </c>
      <c r="B4390" s="7" t="str">
        <f>IFERROR(__xludf.DUMMYFUNCTION("IF(C4390=4,GOOGLETRANSLATE(A4390, ""en"",""fil""), """")"),"")</f>
        <v/>
      </c>
      <c r="C4390" s="2">
        <v>0.0</v>
      </c>
      <c r="D4390" s="10" t="s">
        <v>2680</v>
      </c>
      <c r="F4390" s="2">
        <v>0.0</v>
      </c>
      <c r="G4390" s="9"/>
    </row>
    <row r="4391">
      <c r="A4391" s="1" t="s">
        <v>5752</v>
      </c>
      <c r="B4391" s="7" t="str">
        <f>IFERROR(__xludf.DUMMYFUNCTION("IF(C4391=4,GOOGLETRANSLATE(A4391, ""en"",""fil""), """")"),"")</f>
        <v/>
      </c>
      <c r="C4391" s="2">
        <v>0.0</v>
      </c>
      <c r="D4391" s="10" t="s">
        <v>2680</v>
      </c>
      <c r="F4391" s="2">
        <v>0.0</v>
      </c>
      <c r="G4391" s="9"/>
    </row>
    <row r="4392">
      <c r="A4392" s="1" t="s">
        <v>5753</v>
      </c>
      <c r="B4392" s="7" t="str">
        <f>IFERROR(__xludf.DUMMYFUNCTION("IF(C4392=4,GOOGLETRANSLATE(A4392, ""en"",""fil""), """")"),"")</f>
        <v/>
      </c>
      <c r="C4392" s="2">
        <v>0.0</v>
      </c>
      <c r="D4392" s="10" t="s">
        <v>2680</v>
      </c>
      <c r="F4392" s="2">
        <v>0.0</v>
      </c>
      <c r="G4392" s="9"/>
    </row>
    <row r="4393">
      <c r="A4393" s="1" t="s">
        <v>5754</v>
      </c>
      <c r="B4393" s="7" t="str">
        <f>IFERROR(__xludf.DUMMYFUNCTION("IF(C4393=4,GOOGLETRANSLATE(A4393, ""en"",""fil""), """")"),"")</f>
        <v/>
      </c>
      <c r="C4393" s="2">
        <v>0.0</v>
      </c>
      <c r="D4393" s="10" t="s">
        <v>2680</v>
      </c>
      <c r="F4393" s="2">
        <v>0.0</v>
      </c>
      <c r="G4393" s="9"/>
    </row>
    <row r="4394">
      <c r="A4394" s="1" t="s">
        <v>5755</v>
      </c>
      <c r="B4394" s="7" t="str">
        <f>IFERROR(__xludf.DUMMYFUNCTION("IF(C4394=4,GOOGLETRANSLATE(A4394, ""en"",""fil""), """")"),"")</f>
        <v/>
      </c>
      <c r="C4394" s="2">
        <v>0.0</v>
      </c>
      <c r="D4394" s="10" t="s">
        <v>2680</v>
      </c>
      <c r="F4394" s="2">
        <v>0.0</v>
      </c>
      <c r="G4394" s="9"/>
    </row>
    <row r="4395">
      <c r="A4395" s="1" t="s">
        <v>5756</v>
      </c>
      <c r="B4395" s="7" t="str">
        <f>IFERROR(__xludf.DUMMYFUNCTION("IF(C4395=4,GOOGLETRANSLATE(A4395, ""en"",""fil""), """")"),"")</f>
        <v/>
      </c>
      <c r="C4395" s="2">
        <v>0.0</v>
      </c>
      <c r="D4395" s="10" t="s">
        <v>2680</v>
      </c>
      <c r="F4395" s="2">
        <v>1.0</v>
      </c>
      <c r="G4395" s="9"/>
    </row>
    <row r="4396">
      <c r="A4396" s="1" t="s">
        <v>5757</v>
      </c>
      <c r="B4396" s="7" t="str">
        <f>IFERROR(__xludf.DUMMYFUNCTION("IF(C4396=4,GOOGLETRANSLATE(A4396, ""en"",""fil""), """")"),"")</f>
        <v/>
      </c>
      <c r="C4396" s="2">
        <v>0.0</v>
      </c>
      <c r="D4396" s="10" t="s">
        <v>2680</v>
      </c>
      <c r="F4396" s="2">
        <v>1.0</v>
      </c>
      <c r="G4396" s="9"/>
    </row>
    <row r="4397">
      <c r="A4397" s="1" t="s">
        <v>5758</v>
      </c>
      <c r="B4397" s="7" t="str">
        <f>IFERROR(__xludf.DUMMYFUNCTION("IF(C4397=4,GOOGLETRANSLATE(A4397, ""en"",""fil""), """")"),"")</f>
        <v/>
      </c>
      <c r="C4397" s="2">
        <v>0.0</v>
      </c>
      <c r="D4397" s="10" t="s">
        <v>2680</v>
      </c>
      <c r="F4397" s="2">
        <v>0.0</v>
      </c>
      <c r="G4397" s="9"/>
    </row>
    <row r="4398">
      <c r="A4398" s="1" t="s">
        <v>5759</v>
      </c>
      <c r="B4398" s="7" t="str">
        <f>IFERROR(__xludf.DUMMYFUNCTION("IF(C4398=4,GOOGLETRANSLATE(A4398, ""en"",""fil""), """")"),"")</f>
        <v/>
      </c>
      <c r="C4398" s="2">
        <v>0.0</v>
      </c>
      <c r="D4398" s="10" t="s">
        <v>2680</v>
      </c>
      <c r="F4398" s="2">
        <v>1.0</v>
      </c>
      <c r="G4398" s="9"/>
    </row>
    <row r="4399">
      <c r="A4399" s="1" t="s">
        <v>5760</v>
      </c>
      <c r="B4399" s="7" t="str">
        <f>IFERROR(__xludf.DUMMYFUNCTION("IF(C4399=4,GOOGLETRANSLATE(A4399, ""en"",""fil""), """")"),"")</f>
        <v/>
      </c>
      <c r="C4399" s="2">
        <v>0.0</v>
      </c>
      <c r="D4399" s="10" t="s">
        <v>2680</v>
      </c>
      <c r="F4399" s="2">
        <v>1.0</v>
      </c>
      <c r="G4399" s="9"/>
    </row>
    <row r="4400">
      <c r="A4400" s="1" t="s">
        <v>5761</v>
      </c>
      <c r="B4400" s="7" t="str">
        <f>IFERROR(__xludf.DUMMYFUNCTION("IF(C4400=4,GOOGLETRANSLATE(A4400, ""en"",""fil""), """")"),"")</f>
        <v/>
      </c>
      <c r="C4400" s="2">
        <v>0.0</v>
      </c>
      <c r="D4400" s="10" t="s">
        <v>2680</v>
      </c>
      <c r="F4400" s="2">
        <v>0.0</v>
      </c>
      <c r="G4400" s="9"/>
    </row>
    <row r="4401">
      <c r="A4401" s="1" t="s">
        <v>5762</v>
      </c>
      <c r="B4401" s="7" t="str">
        <f>IFERROR(__xludf.DUMMYFUNCTION("IF(C4401=4,GOOGLETRANSLATE(A4401, ""en"",""fil""), """")"),"")</f>
        <v/>
      </c>
      <c r="C4401" s="2">
        <v>0.0</v>
      </c>
      <c r="D4401" s="10" t="s">
        <v>2680</v>
      </c>
      <c r="F4401" s="2">
        <v>1.0</v>
      </c>
      <c r="G4401" s="9"/>
    </row>
    <row r="4402">
      <c r="A4402" s="1" t="s">
        <v>5763</v>
      </c>
      <c r="B4402" s="7" t="str">
        <f>IFERROR(__xludf.DUMMYFUNCTION("IF(C4402=4,GOOGLETRANSLATE(A4402, ""en"",""fil""), """")"),"")</f>
        <v/>
      </c>
      <c r="C4402" s="2">
        <v>0.0</v>
      </c>
      <c r="D4402" s="10" t="s">
        <v>2680</v>
      </c>
      <c r="F4402" s="2">
        <v>0.0</v>
      </c>
      <c r="G4402" s="9"/>
    </row>
    <row r="4403">
      <c r="A4403" s="1" t="s">
        <v>5764</v>
      </c>
      <c r="B4403" s="7" t="str">
        <f>IFERROR(__xludf.DUMMYFUNCTION("IF(C4403=4,GOOGLETRANSLATE(A4403, ""en"",""fil""), """")"),"")</f>
        <v/>
      </c>
      <c r="C4403" s="2">
        <v>0.0</v>
      </c>
      <c r="D4403" s="10" t="s">
        <v>2680</v>
      </c>
      <c r="F4403" s="2">
        <v>0.0</v>
      </c>
      <c r="G4403" s="9"/>
    </row>
    <row r="4404">
      <c r="A4404" s="1" t="s">
        <v>5765</v>
      </c>
      <c r="B4404" s="7" t="str">
        <f>IFERROR(__xludf.DUMMYFUNCTION("IF(C4404=4,GOOGLETRANSLATE(A4404, ""en"",""fil""), """")"),"")</f>
        <v/>
      </c>
      <c r="C4404" s="2">
        <v>0.0</v>
      </c>
      <c r="D4404" s="10" t="s">
        <v>2680</v>
      </c>
      <c r="F4404" s="2">
        <v>1.0</v>
      </c>
      <c r="G4404" s="9"/>
    </row>
    <row r="4405">
      <c r="A4405" s="1" t="s">
        <v>5766</v>
      </c>
      <c r="B4405" s="7" t="str">
        <f>IFERROR(__xludf.DUMMYFUNCTION("IF(C4405=4,GOOGLETRANSLATE(A4405, ""en"",""fil""), """")"),"")</f>
        <v/>
      </c>
      <c r="C4405" s="2">
        <v>0.0</v>
      </c>
      <c r="D4405" s="10" t="s">
        <v>2680</v>
      </c>
      <c r="F4405" s="2">
        <v>1.0</v>
      </c>
      <c r="G4405" s="9"/>
    </row>
    <row r="4406">
      <c r="A4406" s="1" t="s">
        <v>5767</v>
      </c>
      <c r="B4406" s="7" t="str">
        <f>IFERROR(__xludf.DUMMYFUNCTION("IF(C4406=4,GOOGLETRANSLATE(A4406, ""en"",""fil""), """")"),"")</f>
        <v/>
      </c>
      <c r="C4406" s="2">
        <v>0.0</v>
      </c>
      <c r="D4406" s="10" t="s">
        <v>2680</v>
      </c>
      <c r="F4406" s="2">
        <v>0.0</v>
      </c>
      <c r="G4406" s="9"/>
    </row>
    <row r="4407">
      <c r="A4407" s="1" t="s">
        <v>5768</v>
      </c>
      <c r="B4407" s="7" t="str">
        <f>IFERROR(__xludf.DUMMYFUNCTION("IF(C4407=4,GOOGLETRANSLATE(A4407, ""en"",""fil""), """")"),"")</f>
        <v/>
      </c>
      <c r="C4407" s="2">
        <v>0.0</v>
      </c>
      <c r="D4407" s="10" t="s">
        <v>2680</v>
      </c>
      <c r="F4407" s="2">
        <v>0.0</v>
      </c>
      <c r="G4407" s="9"/>
    </row>
    <row r="4408">
      <c r="A4408" s="1" t="s">
        <v>5769</v>
      </c>
      <c r="B4408" s="7" t="str">
        <f>IFERROR(__xludf.DUMMYFUNCTION("IF(C4408=4,GOOGLETRANSLATE(A4408, ""en"",""fil""), """")"),"")</f>
        <v/>
      </c>
      <c r="C4408" s="2">
        <v>0.0</v>
      </c>
      <c r="D4408" s="10" t="s">
        <v>2680</v>
      </c>
      <c r="F4408" s="2">
        <v>0.0</v>
      </c>
      <c r="G4408" s="9"/>
    </row>
    <row r="4409">
      <c r="A4409" s="1" t="s">
        <v>5770</v>
      </c>
      <c r="B4409" s="7" t="str">
        <f>IFERROR(__xludf.DUMMYFUNCTION("IF(C4409=4,GOOGLETRANSLATE(A4409, ""en"",""fil""), """")"),"")</f>
        <v/>
      </c>
      <c r="C4409" s="2">
        <v>0.0</v>
      </c>
      <c r="D4409" s="10" t="s">
        <v>2680</v>
      </c>
      <c r="F4409" s="2">
        <v>1.0</v>
      </c>
      <c r="G4409" s="9"/>
    </row>
    <row r="4410">
      <c r="A4410" s="1" t="s">
        <v>5771</v>
      </c>
      <c r="B4410" s="7" t="str">
        <f>IFERROR(__xludf.DUMMYFUNCTION("IF(C4410=4,GOOGLETRANSLATE(A4410, ""en"",""fil""), """")"),"")</f>
        <v/>
      </c>
      <c r="C4410" s="2">
        <v>0.0</v>
      </c>
      <c r="D4410" s="10" t="s">
        <v>2680</v>
      </c>
      <c r="F4410" s="2">
        <v>0.0</v>
      </c>
      <c r="G4410" s="9"/>
    </row>
    <row r="4411">
      <c r="A4411" s="1" t="s">
        <v>5772</v>
      </c>
      <c r="B4411" s="7" t="str">
        <f>IFERROR(__xludf.DUMMYFUNCTION("IF(C4411=4,GOOGLETRANSLATE(A4411, ""en"",""fil""), """")"),"")</f>
        <v/>
      </c>
      <c r="C4411" s="2">
        <v>0.0</v>
      </c>
      <c r="D4411" s="10" t="s">
        <v>2680</v>
      </c>
      <c r="F4411" s="2">
        <v>1.0</v>
      </c>
      <c r="G4411" s="9"/>
    </row>
    <row r="4412">
      <c r="A4412" s="1" t="s">
        <v>5773</v>
      </c>
      <c r="B4412" s="7" t="str">
        <f>IFERROR(__xludf.DUMMYFUNCTION("IF(C4412=4,GOOGLETRANSLATE(A4412, ""en"",""fil""), """")"),"")</f>
        <v/>
      </c>
      <c r="C4412" s="2">
        <v>0.0</v>
      </c>
      <c r="D4412" s="10" t="s">
        <v>2680</v>
      </c>
      <c r="F4412" s="2">
        <v>1.0</v>
      </c>
      <c r="G4412" s="9"/>
    </row>
    <row r="4413">
      <c r="A4413" s="1" t="s">
        <v>5774</v>
      </c>
      <c r="B4413" s="7" t="str">
        <f>IFERROR(__xludf.DUMMYFUNCTION("IF(C4413=4,GOOGLETRANSLATE(A4413, ""en"",""fil""), """")"),"")</f>
        <v/>
      </c>
      <c r="C4413" s="2">
        <v>0.0</v>
      </c>
      <c r="D4413" s="10" t="s">
        <v>2680</v>
      </c>
      <c r="F4413" s="2">
        <v>0.0</v>
      </c>
      <c r="G4413" s="9"/>
    </row>
    <row r="4414">
      <c r="A4414" s="1" t="s">
        <v>5775</v>
      </c>
      <c r="B4414" s="7" t="str">
        <f>IFERROR(__xludf.DUMMYFUNCTION("IF(C4414=4,GOOGLETRANSLATE(A4414, ""en"",""fil""), """")"),"")</f>
        <v/>
      </c>
      <c r="C4414" s="2">
        <v>0.0</v>
      </c>
      <c r="D4414" s="10" t="s">
        <v>2680</v>
      </c>
      <c r="F4414" s="2">
        <v>0.0</v>
      </c>
      <c r="G4414" s="9"/>
    </row>
    <row r="4415">
      <c r="A4415" s="1" t="s">
        <v>5776</v>
      </c>
      <c r="B4415" s="7" t="str">
        <f>IFERROR(__xludf.DUMMYFUNCTION("IF(C4415=4,GOOGLETRANSLATE(A4415, ""en"",""fil""), """")"),"")</f>
        <v/>
      </c>
      <c r="C4415" s="2">
        <v>0.0</v>
      </c>
      <c r="D4415" s="10" t="s">
        <v>2680</v>
      </c>
      <c r="F4415" s="2">
        <v>0.0</v>
      </c>
      <c r="G4415" s="9"/>
    </row>
    <row r="4416">
      <c r="A4416" s="1" t="s">
        <v>5777</v>
      </c>
      <c r="B4416" s="7" t="str">
        <f>IFERROR(__xludf.DUMMYFUNCTION("IF(C4416=4,GOOGLETRANSLATE(A4416, ""en"",""fil""), """")"),"")</f>
        <v/>
      </c>
      <c r="C4416" s="2">
        <v>0.0</v>
      </c>
      <c r="D4416" s="10" t="s">
        <v>2680</v>
      </c>
      <c r="F4416" s="2">
        <v>0.0</v>
      </c>
      <c r="G4416" s="9"/>
    </row>
    <row r="4417">
      <c r="A4417" s="1" t="s">
        <v>5778</v>
      </c>
      <c r="B4417" s="7" t="str">
        <f>IFERROR(__xludf.DUMMYFUNCTION("IF(C4417=4,GOOGLETRANSLATE(A4417, ""en"",""fil""), """")"),"")</f>
        <v/>
      </c>
      <c r="C4417" s="2">
        <v>0.0</v>
      </c>
      <c r="D4417" s="10" t="s">
        <v>2680</v>
      </c>
      <c r="F4417" s="2">
        <v>1.0</v>
      </c>
      <c r="G4417" s="9"/>
    </row>
    <row r="4418">
      <c r="A4418" s="1" t="s">
        <v>5779</v>
      </c>
      <c r="B4418" s="7" t="str">
        <f>IFERROR(__xludf.DUMMYFUNCTION("IF(C4418=4,GOOGLETRANSLATE(A4418, ""en"",""fil""), """")"),"")</f>
        <v/>
      </c>
      <c r="C4418" s="2">
        <v>0.0</v>
      </c>
      <c r="D4418" s="10" t="s">
        <v>2680</v>
      </c>
      <c r="F4418" s="2">
        <v>0.0</v>
      </c>
      <c r="G4418" s="9"/>
    </row>
    <row r="4419">
      <c r="A4419" s="1" t="s">
        <v>5780</v>
      </c>
      <c r="B4419" s="7" t="str">
        <f>IFERROR(__xludf.DUMMYFUNCTION("IF(C4419=4,GOOGLETRANSLATE(A4419, ""en"",""fil""), """")"),"")</f>
        <v/>
      </c>
      <c r="C4419" s="2">
        <v>0.0</v>
      </c>
      <c r="D4419" s="10" t="s">
        <v>2680</v>
      </c>
      <c r="F4419" s="2">
        <v>1.0</v>
      </c>
      <c r="G4419" s="9"/>
    </row>
    <row r="4420">
      <c r="A4420" s="1" t="s">
        <v>5781</v>
      </c>
      <c r="B4420" s="7" t="str">
        <f>IFERROR(__xludf.DUMMYFUNCTION("IF(C4420=4,GOOGLETRANSLATE(A4420, ""en"",""fil""), """")"),"")</f>
        <v/>
      </c>
      <c r="C4420" s="2">
        <v>0.0</v>
      </c>
      <c r="D4420" s="10" t="s">
        <v>2680</v>
      </c>
      <c r="F4420" s="2">
        <v>1.0</v>
      </c>
      <c r="G4420" s="9"/>
    </row>
    <row r="4421">
      <c r="A4421" s="1" t="s">
        <v>5782</v>
      </c>
      <c r="B4421" s="7" t="str">
        <f>IFERROR(__xludf.DUMMYFUNCTION("IF(C4421=4,GOOGLETRANSLATE(A4421, ""en"",""fil""), """")"),"")</f>
        <v/>
      </c>
      <c r="C4421" s="2">
        <v>0.0</v>
      </c>
      <c r="D4421" s="10" t="s">
        <v>2680</v>
      </c>
      <c r="F4421" s="2">
        <v>0.0</v>
      </c>
      <c r="G4421" s="9"/>
    </row>
    <row r="4422">
      <c r="A4422" s="1" t="s">
        <v>5783</v>
      </c>
      <c r="B4422" s="7" t="str">
        <f>IFERROR(__xludf.DUMMYFUNCTION("IF(C4422=4,GOOGLETRANSLATE(A4422, ""en"",""fil""), """")"),"")</f>
        <v/>
      </c>
      <c r="C4422" s="2">
        <v>0.0</v>
      </c>
      <c r="D4422" s="10" t="s">
        <v>2680</v>
      </c>
      <c r="F4422" s="2">
        <v>0.0</v>
      </c>
      <c r="G4422" s="9"/>
    </row>
    <row r="4423">
      <c r="A4423" s="1" t="s">
        <v>5784</v>
      </c>
      <c r="B4423" s="7" t="str">
        <f>IFERROR(__xludf.DUMMYFUNCTION("IF(C4423=4,GOOGLETRANSLATE(A4423, ""en"",""fil""), """")"),"")</f>
        <v/>
      </c>
      <c r="C4423" s="2">
        <v>0.0</v>
      </c>
      <c r="D4423" s="10" t="s">
        <v>2680</v>
      </c>
      <c r="F4423" s="2">
        <v>1.0</v>
      </c>
      <c r="G4423" s="9"/>
    </row>
    <row r="4424">
      <c r="A4424" s="1" t="s">
        <v>5785</v>
      </c>
      <c r="B4424" s="7" t="str">
        <f>IFERROR(__xludf.DUMMYFUNCTION("IF(C4424=4,GOOGLETRANSLATE(A4424, ""en"",""fil""), """")"),"")</f>
        <v/>
      </c>
      <c r="C4424" s="2">
        <v>0.0</v>
      </c>
      <c r="D4424" s="10" t="s">
        <v>2680</v>
      </c>
      <c r="F4424" s="2">
        <v>0.0</v>
      </c>
      <c r="G4424" s="9"/>
    </row>
    <row r="4425">
      <c r="A4425" s="1" t="s">
        <v>5786</v>
      </c>
      <c r="B4425" s="7" t="str">
        <f>IFERROR(__xludf.DUMMYFUNCTION("IF(C4425=4,GOOGLETRANSLATE(A4425, ""en"",""fil""), """")"),"")</f>
        <v/>
      </c>
      <c r="C4425" s="2">
        <v>0.0</v>
      </c>
      <c r="D4425" s="10" t="s">
        <v>2680</v>
      </c>
      <c r="F4425" s="2">
        <v>0.0</v>
      </c>
      <c r="G4425" s="9"/>
    </row>
    <row r="4426">
      <c r="A4426" s="1" t="s">
        <v>5787</v>
      </c>
      <c r="B4426" s="7" t="str">
        <f>IFERROR(__xludf.DUMMYFUNCTION("IF(C4426=4,GOOGLETRANSLATE(A4426, ""en"",""fil""), """")"),"")</f>
        <v/>
      </c>
      <c r="C4426" s="2">
        <v>0.0</v>
      </c>
      <c r="D4426" s="10" t="s">
        <v>2680</v>
      </c>
      <c r="F4426" s="2">
        <v>1.0</v>
      </c>
      <c r="G4426" s="9"/>
    </row>
    <row r="4427">
      <c r="A4427" s="1" t="s">
        <v>5788</v>
      </c>
      <c r="B4427" s="7" t="str">
        <f>IFERROR(__xludf.DUMMYFUNCTION("IF(C4427=4,GOOGLETRANSLATE(A4427, ""en"",""fil""), """")"),"")</f>
        <v/>
      </c>
      <c r="C4427" s="2">
        <v>0.0</v>
      </c>
      <c r="D4427" s="10" t="s">
        <v>2680</v>
      </c>
      <c r="F4427" s="2">
        <v>1.0</v>
      </c>
      <c r="G4427" s="9"/>
    </row>
    <row r="4428">
      <c r="A4428" s="1" t="s">
        <v>5789</v>
      </c>
      <c r="B4428" s="7" t="str">
        <f>IFERROR(__xludf.DUMMYFUNCTION("IF(C4428=4,GOOGLETRANSLATE(A4428, ""en"",""fil""), """")"),"")</f>
        <v/>
      </c>
      <c r="C4428" s="2">
        <v>0.0</v>
      </c>
      <c r="D4428" s="10" t="s">
        <v>2680</v>
      </c>
      <c r="F4428" s="2">
        <v>1.0</v>
      </c>
      <c r="G4428" s="9"/>
    </row>
    <row r="4429">
      <c r="A4429" s="1" t="s">
        <v>5790</v>
      </c>
      <c r="B4429" s="7" t="str">
        <f>IFERROR(__xludf.DUMMYFUNCTION("IF(C4429=4,GOOGLETRANSLATE(A4429, ""en"",""fil""), """")"),"")</f>
        <v/>
      </c>
      <c r="C4429" s="2">
        <v>0.0</v>
      </c>
      <c r="D4429" s="10" t="s">
        <v>2680</v>
      </c>
      <c r="F4429" s="2">
        <v>1.0</v>
      </c>
      <c r="G4429" s="9"/>
    </row>
    <row r="4430">
      <c r="A4430" s="1" t="s">
        <v>5791</v>
      </c>
      <c r="B4430" s="7" t="str">
        <f>IFERROR(__xludf.DUMMYFUNCTION("IF(C4430=4,GOOGLETRANSLATE(A4430, ""en"",""fil""), """")"),"")</f>
        <v/>
      </c>
      <c r="C4430" s="2">
        <v>0.0</v>
      </c>
      <c r="D4430" s="10" t="s">
        <v>2680</v>
      </c>
      <c r="F4430" s="2">
        <v>0.0</v>
      </c>
      <c r="G4430" s="9"/>
    </row>
    <row r="4431">
      <c r="A4431" s="1" t="s">
        <v>5792</v>
      </c>
      <c r="B4431" s="7" t="str">
        <f>IFERROR(__xludf.DUMMYFUNCTION("IF(C4431=4,GOOGLETRANSLATE(A4431, ""en"",""fil""), """")"),"")</f>
        <v/>
      </c>
      <c r="C4431" s="2">
        <v>0.0</v>
      </c>
      <c r="D4431" s="10" t="s">
        <v>2680</v>
      </c>
      <c r="F4431" s="2">
        <v>1.0</v>
      </c>
      <c r="G4431" s="9"/>
    </row>
    <row r="4432">
      <c r="A4432" s="1" t="s">
        <v>5793</v>
      </c>
      <c r="B4432" s="7" t="str">
        <f>IFERROR(__xludf.DUMMYFUNCTION("IF(C4432=4,GOOGLETRANSLATE(A4432, ""en"",""fil""), """")"),"")</f>
        <v/>
      </c>
      <c r="C4432" s="2">
        <v>0.0</v>
      </c>
      <c r="D4432" s="10" t="s">
        <v>2680</v>
      </c>
      <c r="F4432" s="2">
        <v>0.0</v>
      </c>
      <c r="G4432" s="9"/>
    </row>
    <row r="4433">
      <c r="A4433" s="1" t="s">
        <v>5794</v>
      </c>
      <c r="B4433" s="7" t="str">
        <f>IFERROR(__xludf.DUMMYFUNCTION("IF(C4433=4,GOOGLETRANSLATE(A4433, ""en"",""fil""), """")"),"")</f>
        <v/>
      </c>
      <c r="C4433" s="2">
        <v>0.0</v>
      </c>
      <c r="D4433" s="10" t="s">
        <v>2680</v>
      </c>
      <c r="F4433" s="2">
        <v>0.0</v>
      </c>
      <c r="G4433" s="9"/>
    </row>
    <row r="4434">
      <c r="A4434" s="1" t="s">
        <v>5795</v>
      </c>
      <c r="B4434" s="7" t="str">
        <f>IFERROR(__xludf.DUMMYFUNCTION("IF(C4434=4,GOOGLETRANSLATE(A4434, ""en"",""fil""), """")"),"")</f>
        <v/>
      </c>
      <c r="C4434" s="2">
        <v>0.0</v>
      </c>
      <c r="D4434" s="10" t="s">
        <v>2680</v>
      </c>
      <c r="F4434" s="2">
        <v>0.0</v>
      </c>
      <c r="G4434" s="9"/>
    </row>
    <row r="4435">
      <c r="A4435" s="1" t="s">
        <v>5796</v>
      </c>
      <c r="B4435" s="7" t="str">
        <f>IFERROR(__xludf.DUMMYFUNCTION("IF(C4435=4,GOOGLETRANSLATE(A4435, ""en"",""fil""), """")"),"")</f>
        <v/>
      </c>
      <c r="C4435" s="2">
        <v>0.0</v>
      </c>
      <c r="D4435" s="10" t="s">
        <v>2680</v>
      </c>
      <c r="G4435" s="9"/>
    </row>
    <row r="4436">
      <c r="A4436" s="1" t="s">
        <v>2055</v>
      </c>
      <c r="B4436" s="7" t="str">
        <f>IFERROR(__xludf.DUMMYFUNCTION("IF(C4436=4,GOOGLETRANSLATE(A4436, ""en"",""fil""), """")"),"")</f>
        <v/>
      </c>
      <c r="C4436" s="2">
        <v>0.0</v>
      </c>
      <c r="D4436" s="10" t="s">
        <v>2680</v>
      </c>
      <c r="F4436" s="2">
        <v>0.0</v>
      </c>
      <c r="G4436" s="9"/>
    </row>
    <row r="4437">
      <c r="A4437" s="1" t="s">
        <v>5797</v>
      </c>
      <c r="B4437" s="7" t="str">
        <f>IFERROR(__xludf.DUMMYFUNCTION("IF(C4437=4,GOOGLETRANSLATE(A4437, ""en"",""fil""), """")"),"")</f>
        <v/>
      </c>
      <c r="C4437" s="2">
        <v>0.0</v>
      </c>
      <c r="D4437" s="10" t="s">
        <v>2680</v>
      </c>
      <c r="F4437" s="2">
        <v>0.0</v>
      </c>
      <c r="G4437" s="9"/>
    </row>
    <row r="4438">
      <c r="A4438" s="1" t="s">
        <v>5798</v>
      </c>
      <c r="B4438" s="7" t="str">
        <f>IFERROR(__xludf.DUMMYFUNCTION("IF(C4438=4,GOOGLETRANSLATE(A4438, ""en"",""fil""), """")"),"")</f>
        <v/>
      </c>
      <c r="C4438" s="2">
        <v>0.0</v>
      </c>
      <c r="D4438" s="10" t="s">
        <v>2680</v>
      </c>
      <c r="F4438" s="2">
        <v>1.0</v>
      </c>
      <c r="G4438" s="9"/>
    </row>
    <row r="4439">
      <c r="A4439" s="1" t="s">
        <v>5799</v>
      </c>
      <c r="B4439" s="7" t="str">
        <f>IFERROR(__xludf.DUMMYFUNCTION("IF(C4439=4,GOOGLETRANSLATE(A4439, ""en"",""fil""), """")"),"")</f>
        <v/>
      </c>
      <c r="C4439" s="2">
        <v>0.0</v>
      </c>
      <c r="D4439" s="10" t="s">
        <v>2680</v>
      </c>
      <c r="F4439" s="2">
        <v>0.0</v>
      </c>
      <c r="G4439" s="9"/>
    </row>
    <row r="4440">
      <c r="A4440" s="1" t="s">
        <v>5235</v>
      </c>
      <c r="B4440" s="7" t="str">
        <f>IFERROR(__xludf.DUMMYFUNCTION("IF(C4440=4,GOOGLETRANSLATE(A4440, ""en"",""fil""), """")"),"")</f>
        <v/>
      </c>
      <c r="C4440" s="2">
        <v>0.0</v>
      </c>
      <c r="D4440" s="10" t="s">
        <v>2680</v>
      </c>
      <c r="F4440" s="2">
        <v>1.0</v>
      </c>
      <c r="G4440" s="9"/>
    </row>
    <row r="4441">
      <c r="A4441" s="1" t="s">
        <v>5800</v>
      </c>
      <c r="B4441" s="7" t="str">
        <f>IFERROR(__xludf.DUMMYFUNCTION("IF(C4441=4,GOOGLETRANSLATE(A4441, ""en"",""fil""), """")"),"")</f>
        <v/>
      </c>
      <c r="C4441" s="2">
        <v>0.0</v>
      </c>
      <c r="D4441" s="10" t="s">
        <v>2680</v>
      </c>
      <c r="F4441" s="2">
        <v>0.0</v>
      </c>
      <c r="G4441" s="9"/>
    </row>
    <row r="4442">
      <c r="A4442" s="1" t="s">
        <v>5801</v>
      </c>
      <c r="B4442" s="7" t="str">
        <f>IFERROR(__xludf.DUMMYFUNCTION("IF(C4442=4,GOOGLETRANSLATE(A4442, ""en"",""fil""), """")"),"")</f>
        <v/>
      </c>
      <c r="C4442" s="2">
        <v>0.0</v>
      </c>
      <c r="D4442" s="10" t="s">
        <v>2680</v>
      </c>
      <c r="F4442" s="2">
        <v>0.0</v>
      </c>
      <c r="G4442" s="9"/>
    </row>
    <row r="4443">
      <c r="A4443" s="1" t="s">
        <v>5802</v>
      </c>
      <c r="B4443" s="7" t="str">
        <f>IFERROR(__xludf.DUMMYFUNCTION("IF(C4443=4,GOOGLETRANSLATE(A4443, ""en"",""fil""), """")"),"")</f>
        <v/>
      </c>
      <c r="C4443" s="2">
        <v>0.0</v>
      </c>
      <c r="D4443" s="10" t="s">
        <v>2680</v>
      </c>
      <c r="F4443" s="2">
        <v>1.0</v>
      </c>
      <c r="G4443" s="9"/>
    </row>
    <row r="4444">
      <c r="A4444" s="1" t="s">
        <v>5803</v>
      </c>
      <c r="B4444" s="7" t="str">
        <f>IFERROR(__xludf.DUMMYFUNCTION("IF(C4444=4,GOOGLETRANSLATE(A4444, ""en"",""fil""), """")"),"")</f>
        <v/>
      </c>
      <c r="C4444" s="2">
        <v>0.0</v>
      </c>
      <c r="D4444" s="10" t="s">
        <v>2680</v>
      </c>
      <c r="F4444" s="2">
        <v>1.0</v>
      </c>
      <c r="G4444" s="9"/>
    </row>
    <row r="4445">
      <c r="A4445" s="1" t="s">
        <v>5804</v>
      </c>
      <c r="B4445" s="7" t="str">
        <f>IFERROR(__xludf.DUMMYFUNCTION("IF(C4445=4,GOOGLETRANSLATE(A4445, ""en"",""fil""), """")"),"")</f>
        <v/>
      </c>
      <c r="C4445" s="2">
        <v>0.0</v>
      </c>
      <c r="D4445" s="10" t="s">
        <v>2680</v>
      </c>
      <c r="F4445" s="2">
        <v>0.0</v>
      </c>
      <c r="G4445" s="9"/>
    </row>
    <row r="4446">
      <c r="A4446" s="1" t="s">
        <v>5805</v>
      </c>
      <c r="B4446" s="7" t="str">
        <f>IFERROR(__xludf.DUMMYFUNCTION("IF(C4446=4,GOOGLETRANSLATE(A4446, ""en"",""fil""), """")"),"")</f>
        <v/>
      </c>
      <c r="C4446" s="2">
        <v>0.0</v>
      </c>
      <c r="D4446" s="10" t="s">
        <v>2680</v>
      </c>
      <c r="F4446" s="2">
        <v>1.0</v>
      </c>
      <c r="G4446" s="9"/>
    </row>
    <row r="4447">
      <c r="A4447" s="1" t="s">
        <v>5806</v>
      </c>
      <c r="B4447" s="7" t="str">
        <f>IFERROR(__xludf.DUMMYFUNCTION("IF(C4447=4,GOOGLETRANSLATE(A4447, ""en"",""fil""), """")"),"")</f>
        <v/>
      </c>
      <c r="C4447" s="2">
        <v>0.0</v>
      </c>
      <c r="D4447" s="10" t="s">
        <v>2680</v>
      </c>
      <c r="F4447" s="2">
        <v>1.0</v>
      </c>
      <c r="G4447" s="9"/>
    </row>
    <row r="4448">
      <c r="A4448" s="1" t="s">
        <v>5807</v>
      </c>
      <c r="B4448" s="7" t="str">
        <f>IFERROR(__xludf.DUMMYFUNCTION("IF(C4448=4,GOOGLETRANSLATE(A4448, ""en"",""fil""), """")"),"")</f>
        <v/>
      </c>
      <c r="C4448" s="2">
        <v>0.0</v>
      </c>
      <c r="D4448" s="10" t="s">
        <v>2680</v>
      </c>
      <c r="F4448" s="2">
        <v>1.0</v>
      </c>
      <c r="G4448" s="9"/>
    </row>
    <row r="4449">
      <c r="A4449" s="1" t="s">
        <v>5808</v>
      </c>
      <c r="B4449" s="7" t="str">
        <f>IFERROR(__xludf.DUMMYFUNCTION("IF(C4449=4,GOOGLETRANSLATE(A4449, ""en"",""fil""), """")"),"")</f>
        <v/>
      </c>
      <c r="C4449" s="2">
        <v>0.0</v>
      </c>
      <c r="D4449" s="10" t="s">
        <v>2680</v>
      </c>
      <c r="F4449" s="2">
        <v>0.0</v>
      </c>
      <c r="G4449" s="9"/>
    </row>
    <row r="4450">
      <c r="A4450" s="1" t="s">
        <v>5809</v>
      </c>
      <c r="B4450" s="7" t="str">
        <f>IFERROR(__xludf.DUMMYFUNCTION("IF(C4450=4,GOOGLETRANSLATE(A4450, ""en"",""fil""), """")"),"")</f>
        <v/>
      </c>
      <c r="C4450" s="2">
        <v>0.0</v>
      </c>
      <c r="D4450" s="10" t="s">
        <v>2680</v>
      </c>
      <c r="F4450" s="2">
        <v>1.0</v>
      </c>
      <c r="G4450" s="9"/>
    </row>
    <row r="4451">
      <c r="A4451" s="1" t="s">
        <v>5002</v>
      </c>
      <c r="B4451" s="7" t="str">
        <f>IFERROR(__xludf.DUMMYFUNCTION("IF(C4451=4,GOOGLETRANSLATE(A4451, ""en"",""fil""), """")"),"")</f>
        <v/>
      </c>
      <c r="C4451" s="2">
        <v>0.0</v>
      </c>
      <c r="D4451" s="10" t="s">
        <v>2680</v>
      </c>
      <c r="F4451" s="2">
        <v>0.0</v>
      </c>
      <c r="G4451" s="9"/>
    </row>
    <row r="4452">
      <c r="A4452" s="1" t="s">
        <v>5810</v>
      </c>
      <c r="B4452" s="7" t="str">
        <f>IFERROR(__xludf.DUMMYFUNCTION("IF(C4452=4,GOOGLETRANSLATE(A4452, ""en"",""fil""), """")"),"")</f>
        <v/>
      </c>
      <c r="C4452" s="2">
        <v>0.0</v>
      </c>
      <c r="D4452" s="10" t="s">
        <v>2680</v>
      </c>
      <c r="F4452" s="2">
        <v>0.0</v>
      </c>
      <c r="G4452" s="9"/>
    </row>
    <row r="4453">
      <c r="A4453" s="1" t="s">
        <v>5811</v>
      </c>
      <c r="B4453" s="7" t="str">
        <f>IFERROR(__xludf.DUMMYFUNCTION("IF(C4453=4,GOOGLETRANSLATE(A4453, ""en"",""fil""), """")"),"")</f>
        <v/>
      </c>
      <c r="C4453" s="2">
        <v>0.0</v>
      </c>
      <c r="D4453" s="10" t="s">
        <v>2680</v>
      </c>
      <c r="F4453" s="2">
        <v>1.0</v>
      </c>
      <c r="G4453" s="9"/>
    </row>
    <row r="4454">
      <c r="A4454" s="1" t="s">
        <v>5812</v>
      </c>
      <c r="B4454" s="7" t="str">
        <f>IFERROR(__xludf.DUMMYFUNCTION("IF(C4454=4,GOOGLETRANSLATE(A4454, ""en"",""fil""), """")"),"")</f>
        <v/>
      </c>
      <c r="C4454" s="2">
        <v>0.0</v>
      </c>
      <c r="D4454" s="10" t="s">
        <v>2680</v>
      </c>
      <c r="G4454" s="9"/>
    </row>
    <row r="4455">
      <c r="A4455" s="1" t="s">
        <v>5813</v>
      </c>
      <c r="B4455" s="7" t="str">
        <f>IFERROR(__xludf.DUMMYFUNCTION("IF(C4455=4,GOOGLETRANSLATE(A4455, ""en"",""fil""), """")"),"")</f>
        <v/>
      </c>
      <c r="C4455" s="2">
        <v>0.0</v>
      </c>
      <c r="D4455" s="10" t="s">
        <v>2680</v>
      </c>
      <c r="F4455" s="2">
        <v>0.0</v>
      </c>
      <c r="G4455" s="9"/>
    </row>
    <row r="4456">
      <c r="A4456" s="1" t="s">
        <v>5814</v>
      </c>
      <c r="B4456" s="7" t="str">
        <f>IFERROR(__xludf.DUMMYFUNCTION("IF(C4456=4,GOOGLETRANSLATE(A4456, ""en"",""fil""), """")"),"")</f>
        <v/>
      </c>
      <c r="C4456" s="2">
        <v>0.0</v>
      </c>
      <c r="D4456" s="10" t="s">
        <v>2680</v>
      </c>
      <c r="F4456" s="2">
        <v>0.0</v>
      </c>
      <c r="G4456" s="9"/>
    </row>
    <row r="4457">
      <c r="A4457" s="1" t="s">
        <v>5815</v>
      </c>
      <c r="B4457" s="7" t="str">
        <f>IFERROR(__xludf.DUMMYFUNCTION("IF(C4457=4,GOOGLETRANSLATE(A4457, ""en"",""fil""), """")"),"")</f>
        <v/>
      </c>
      <c r="C4457" s="2">
        <v>0.0</v>
      </c>
      <c r="D4457" s="10" t="s">
        <v>2680</v>
      </c>
      <c r="F4457" s="2">
        <v>1.0</v>
      </c>
      <c r="G4457" s="9"/>
    </row>
    <row r="4458">
      <c r="A4458" s="1" t="s">
        <v>5816</v>
      </c>
      <c r="B4458" s="7" t="str">
        <f>IFERROR(__xludf.DUMMYFUNCTION("IF(C4458=4,GOOGLETRANSLATE(A4458, ""en"",""fil""), """")"),"")</f>
        <v/>
      </c>
      <c r="C4458" s="2">
        <v>0.0</v>
      </c>
      <c r="D4458" s="10" t="s">
        <v>2680</v>
      </c>
      <c r="F4458" s="2">
        <v>1.0</v>
      </c>
      <c r="G4458" s="9"/>
    </row>
    <row r="4459">
      <c r="A4459" s="1" t="s">
        <v>5817</v>
      </c>
      <c r="B4459" s="7" t="str">
        <f>IFERROR(__xludf.DUMMYFUNCTION("IF(C4459=4,GOOGLETRANSLATE(A4459, ""en"",""fil""), """")"),"")</f>
        <v/>
      </c>
      <c r="C4459" s="2">
        <v>0.0</v>
      </c>
      <c r="D4459" s="10" t="s">
        <v>2680</v>
      </c>
      <c r="F4459" s="2">
        <v>0.0</v>
      </c>
      <c r="G4459" s="9"/>
    </row>
    <row r="4460">
      <c r="A4460" s="1" t="s">
        <v>4186</v>
      </c>
      <c r="B4460" s="7" t="str">
        <f>IFERROR(__xludf.DUMMYFUNCTION("IF(C4460=4,GOOGLETRANSLATE(A4460, ""en"",""fil""), """")"),"")</f>
        <v/>
      </c>
      <c r="C4460" s="2">
        <v>0.0</v>
      </c>
      <c r="D4460" s="10" t="s">
        <v>2680</v>
      </c>
      <c r="F4460" s="2">
        <v>0.0</v>
      </c>
      <c r="G4460" s="9"/>
    </row>
    <row r="4461">
      <c r="A4461" s="1" t="s">
        <v>5818</v>
      </c>
      <c r="B4461" s="7" t="str">
        <f>IFERROR(__xludf.DUMMYFUNCTION("IF(C4461=4,GOOGLETRANSLATE(A4461, ""en"",""fil""), """")"),"")</f>
        <v/>
      </c>
      <c r="C4461" s="2">
        <v>0.0</v>
      </c>
      <c r="D4461" s="10" t="s">
        <v>2680</v>
      </c>
      <c r="F4461" s="2">
        <v>0.0</v>
      </c>
      <c r="G4461" s="9"/>
    </row>
    <row r="4462">
      <c r="A4462" s="1" t="s">
        <v>5246</v>
      </c>
      <c r="B4462" s="7" t="str">
        <f>IFERROR(__xludf.DUMMYFUNCTION("IF(C4462=4,GOOGLETRANSLATE(A4462, ""en"",""fil""), """")"),"")</f>
        <v/>
      </c>
      <c r="C4462" s="2">
        <v>0.0</v>
      </c>
      <c r="D4462" s="10" t="s">
        <v>2680</v>
      </c>
      <c r="F4462" s="2">
        <v>0.0</v>
      </c>
      <c r="G4462" s="9"/>
    </row>
    <row r="4463">
      <c r="A4463" s="1" t="s">
        <v>5819</v>
      </c>
      <c r="B4463" s="7" t="str">
        <f>IFERROR(__xludf.DUMMYFUNCTION("IF(C4463=4,GOOGLETRANSLATE(A4463, ""en"",""fil""), """")"),"")</f>
        <v/>
      </c>
      <c r="C4463" s="2">
        <v>0.0</v>
      </c>
      <c r="D4463" s="10" t="s">
        <v>2680</v>
      </c>
      <c r="F4463" s="2">
        <v>1.0</v>
      </c>
      <c r="G4463" s="9"/>
    </row>
    <row r="4464">
      <c r="A4464" s="1" t="s">
        <v>5820</v>
      </c>
      <c r="B4464" s="7" t="str">
        <f>IFERROR(__xludf.DUMMYFUNCTION("IF(C4464=4,GOOGLETRANSLATE(A4464, ""en"",""fil""), """")"),"")</f>
        <v/>
      </c>
      <c r="C4464" s="2">
        <v>0.0</v>
      </c>
      <c r="D4464" s="10" t="s">
        <v>2680</v>
      </c>
      <c r="F4464" s="2">
        <v>0.0</v>
      </c>
      <c r="G4464" s="9"/>
    </row>
    <row r="4465">
      <c r="A4465" s="1" t="s">
        <v>5821</v>
      </c>
      <c r="B4465" s="7" t="str">
        <f>IFERROR(__xludf.DUMMYFUNCTION("IF(C4465=4,GOOGLETRANSLATE(A4465, ""en"",""fil""), """")"),"")</f>
        <v/>
      </c>
      <c r="C4465" s="2">
        <v>0.0</v>
      </c>
      <c r="D4465" s="10" t="s">
        <v>2680</v>
      </c>
      <c r="F4465" s="2">
        <v>0.0</v>
      </c>
      <c r="G4465" s="9"/>
    </row>
    <row r="4466">
      <c r="A4466" s="1" t="s">
        <v>5822</v>
      </c>
      <c r="B4466" s="7" t="str">
        <f>IFERROR(__xludf.DUMMYFUNCTION("IF(C4466=4,GOOGLETRANSLATE(A4466, ""en"",""fil""), """")"),"")</f>
        <v/>
      </c>
      <c r="C4466" s="2">
        <v>0.0</v>
      </c>
      <c r="D4466" s="10" t="s">
        <v>2680</v>
      </c>
      <c r="F4466" s="2">
        <v>0.0</v>
      </c>
      <c r="G4466" s="9"/>
    </row>
    <row r="4467">
      <c r="A4467" s="1" t="s">
        <v>5823</v>
      </c>
      <c r="B4467" s="7" t="str">
        <f>IFERROR(__xludf.DUMMYFUNCTION("IF(C4467=4,GOOGLETRANSLATE(A4467, ""en"",""fil""), """")"),"")</f>
        <v/>
      </c>
      <c r="C4467" s="2">
        <v>0.0</v>
      </c>
      <c r="D4467" s="10" t="s">
        <v>2680</v>
      </c>
      <c r="F4467" s="2">
        <v>0.0</v>
      </c>
      <c r="G4467" s="9"/>
    </row>
    <row r="4468">
      <c r="A4468" s="1" t="s">
        <v>5824</v>
      </c>
      <c r="B4468" s="7" t="str">
        <f>IFERROR(__xludf.DUMMYFUNCTION("IF(C4468=4,GOOGLETRANSLATE(A4468, ""en"",""fil""), """")"),"")</f>
        <v/>
      </c>
      <c r="C4468" s="2">
        <v>0.0</v>
      </c>
      <c r="D4468" s="1"/>
      <c r="F4468" s="2">
        <v>0.0</v>
      </c>
      <c r="G4468" s="9"/>
    </row>
    <row r="4469">
      <c r="A4469" s="1" t="s">
        <v>5825</v>
      </c>
      <c r="B4469" s="7" t="str">
        <f>IFERROR(__xludf.DUMMYFUNCTION("IF(C4469=4,GOOGLETRANSLATE(A4469, ""en"",""fil""), """")"),"")</f>
        <v/>
      </c>
      <c r="C4469" s="2">
        <v>0.0</v>
      </c>
      <c r="D4469" s="10" t="s">
        <v>2680</v>
      </c>
      <c r="F4469" s="2">
        <v>0.0</v>
      </c>
      <c r="G4469" s="9"/>
    </row>
    <row r="4470">
      <c r="A4470" s="1" t="s">
        <v>5826</v>
      </c>
      <c r="B4470" s="7" t="str">
        <f>IFERROR(__xludf.DUMMYFUNCTION("IF(C4470=4,GOOGLETRANSLATE(A4470, ""en"",""fil""), """")"),"")</f>
        <v/>
      </c>
      <c r="C4470" s="2">
        <v>0.0</v>
      </c>
      <c r="D4470" s="10" t="s">
        <v>2680</v>
      </c>
      <c r="F4470" s="2">
        <v>0.0</v>
      </c>
      <c r="G4470" s="9"/>
    </row>
    <row r="4471">
      <c r="A4471" s="1" t="s">
        <v>5827</v>
      </c>
      <c r="B4471" s="7" t="str">
        <f>IFERROR(__xludf.DUMMYFUNCTION("IF(C4471=4,GOOGLETRANSLATE(A4471, ""en"",""fil""), """")"),"")</f>
        <v/>
      </c>
      <c r="C4471" s="2">
        <v>0.0</v>
      </c>
      <c r="D4471" s="10" t="s">
        <v>2680</v>
      </c>
      <c r="F4471" s="2">
        <v>1.0</v>
      </c>
      <c r="G4471" s="9"/>
    </row>
    <row r="4472">
      <c r="A4472" s="1" t="s">
        <v>5828</v>
      </c>
      <c r="B4472" s="7" t="str">
        <f>IFERROR(__xludf.DUMMYFUNCTION("IF(C4472=4,GOOGLETRANSLATE(A4472, ""en"",""fil""), """")"),"")</f>
        <v/>
      </c>
      <c r="C4472" s="2">
        <v>0.0</v>
      </c>
      <c r="D4472" s="10" t="s">
        <v>2680</v>
      </c>
      <c r="F4472" s="2">
        <v>1.0</v>
      </c>
      <c r="G4472" s="9"/>
    </row>
    <row r="4473">
      <c r="A4473" s="1" t="s">
        <v>5829</v>
      </c>
      <c r="B4473" s="7" t="str">
        <f>IFERROR(__xludf.DUMMYFUNCTION("IF(C4473=4,GOOGLETRANSLATE(A4473, ""en"",""fil""), """")"),"")</f>
        <v/>
      </c>
      <c r="C4473" s="2">
        <v>0.0</v>
      </c>
      <c r="D4473" s="10" t="s">
        <v>2680</v>
      </c>
      <c r="F4473" s="2">
        <v>0.0</v>
      </c>
      <c r="G4473" s="9"/>
    </row>
    <row r="4474">
      <c r="A4474" s="1" t="s">
        <v>5830</v>
      </c>
      <c r="B4474" s="7" t="str">
        <f>IFERROR(__xludf.DUMMYFUNCTION("IF(C4474=4,GOOGLETRANSLATE(A4474, ""en"",""fil""), """")"),"")</f>
        <v/>
      </c>
      <c r="C4474" s="2">
        <v>0.0</v>
      </c>
      <c r="D4474" s="10" t="s">
        <v>2680</v>
      </c>
      <c r="F4474" s="2">
        <v>1.0</v>
      </c>
      <c r="G4474" s="9"/>
    </row>
    <row r="4475">
      <c r="A4475" s="1" t="s">
        <v>5831</v>
      </c>
      <c r="B4475" s="7" t="str">
        <f>IFERROR(__xludf.DUMMYFUNCTION("IF(C4475=4,GOOGLETRANSLATE(A4475, ""en"",""fil""), """")"),"")</f>
        <v/>
      </c>
      <c r="C4475" s="2">
        <v>0.0</v>
      </c>
      <c r="D4475" s="10" t="s">
        <v>2680</v>
      </c>
      <c r="F4475" s="2">
        <v>0.0</v>
      </c>
      <c r="G4475" s="9"/>
    </row>
    <row r="4476">
      <c r="A4476" s="1" t="s">
        <v>5832</v>
      </c>
      <c r="B4476" s="7" t="str">
        <f>IFERROR(__xludf.DUMMYFUNCTION("IF(C4476=4,GOOGLETRANSLATE(A4476, ""en"",""fil""), """")"),"")</f>
        <v/>
      </c>
      <c r="C4476" s="2">
        <v>0.0</v>
      </c>
      <c r="D4476" s="10" t="s">
        <v>2680</v>
      </c>
      <c r="F4476" s="2">
        <v>0.0</v>
      </c>
      <c r="G4476" s="9"/>
    </row>
    <row r="4477">
      <c r="A4477" s="1" t="s">
        <v>5833</v>
      </c>
      <c r="B4477" s="7" t="str">
        <f>IFERROR(__xludf.DUMMYFUNCTION("IF(C4477=4,GOOGLETRANSLATE(A4477, ""en"",""fil""), """")"),"")</f>
        <v/>
      </c>
      <c r="C4477" s="2">
        <v>0.0</v>
      </c>
      <c r="D4477" s="10" t="s">
        <v>2680</v>
      </c>
      <c r="F4477" s="2">
        <v>0.0</v>
      </c>
      <c r="G4477" s="9"/>
    </row>
    <row r="4478">
      <c r="A4478" s="1" t="s">
        <v>5834</v>
      </c>
      <c r="B4478" s="7" t="str">
        <f>IFERROR(__xludf.DUMMYFUNCTION("IF(C4478=4,GOOGLETRANSLATE(A4478, ""en"",""fil""), """")"),"")</f>
        <v/>
      </c>
      <c r="C4478" s="2">
        <v>0.0</v>
      </c>
      <c r="D4478" s="10" t="s">
        <v>2680</v>
      </c>
      <c r="F4478" s="2">
        <v>0.0</v>
      </c>
      <c r="G4478" s="9"/>
    </row>
    <row r="4479">
      <c r="A4479" s="1" t="s">
        <v>5835</v>
      </c>
      <c r="B4479" s="7" t="str">
        <f>IFERROR(__xludf.DUMMYFUNCTION("IF(C4479=4,GOOGLETRANSLATE(A4479, ""en"",""fil""), """")"),"")</f>
        <v/>
      </c>
      <c r="C4479" s="2">
        <v>0.0</v>
      </c>
      <c r="D4479" s="10" t="s">
        <v>2680</v>
      </c>
      <c r="F4479" s="2">
        <v>0.0</v>
      </c>
      <c r="G4479" s="9"/>
    </row>
    <row r="4480">
      <c r="A4480" s="1" t="s">
        <v>5836</v>
      </c>
      <c r="B4480" s="7" t="str">
        <f>IFERROR(__xludf.DUMMYFUNCTION("IF(C4480=4,GOOGLETRANSLATE(A4480, ""en"",""fil""), """")"),"")</f>
        <v/>
      </c>
      <c r="C4480" s="2">
        <v>0.0</v>
      </c>
      <c r="D4480" s="10" t="s">
        <v>2680</v>
      </c>
      <c r="F4480" s="2">
        <v>0.0</v>
      </c>
      <c r="G4480" s="9"/>
    </row>
    <row r="4481">
      <c r="A4481" s="1" t="s">
        <v>5837</v>
      </c>
      <c r="B4481" s="7" t="str">
        <f>IFERROR(__xludf.DUMMYFUNCTION("IF(C4481=4,GOOGLETRANSLATE(A4481, ""en"",""fil""), """")"),"")</f>
        <v/>
      </c>
      <c r="C4481" s="2">
        <v>0.0</v>
      </c>
      <c r="D4481" s="10" t="s">
        <v>2680</v>
      </c>
      <c r="F4481" s="2">
        <v>0.0</v>
      </c>
      <c r="G4481" s="9"/>
    </row>
    <row r="4482">
      <c r="A4482" s="1" t="s">
        <v>5838</v>
      </c>
      <c r="B4482" s="7" t="str">
        <f>IFERROR(__xludf.DUMMYFUNCTION("IF(C4482=4,GOOGLETRANSLATE(A4482, ""en"",""fil""), """")"),"")</f>
        <v/>
      </c>
      <c r="C4482" s="2">
        <v>0.0</v>
      </c>
      <c r="D4482" s="10" t="s">
        <v>2680</v>
      </c>
      <c r="F4482" s="2">
        <v>0.0</v>
      </c>
      <c r="G4482" s="9"/>
    </row>
    <row r="4483">
      <c r="A4483" s="1" t="s">
        <v>5839</v>
      </c>
      <c r="B4483" s="7" t="str">
        <f>IFERROR(__xludf.DUMMYFUNCTION("IF(C4483=4,GOOGLETRANSLATE(A4483, ""en"",""fil""), """")"),"")</f>
        <v/>
      </c>
      <c r="C4483" s="2">
        <v>0.0</v>
      </c>
      <c r="D4483" s="10" t="s">
        <v>2680</v>
      </c>
      <c r="F4483" s="2">
        <v>0.0</v>
      </c>
      <c r="G4483" s="9"/>
    </row>
    <row r="4484">
      <c r="A4484" s="1" t="s">
        <v>5840</v>
      </c>
      <c r="B4484" s="7" t="str">
        <f>IFERROR(__xludf.DUMMYFUNCTION("IF(C4484=4,GOOGLETRANSLATE(A4484, ""en"",""fil""), """")"),"")</f>
        <v/>
      </c>
      <c r="C4484" s="2">
        <v>0.0</v>
      </c>
      <c r="D4484" s="10" t="s">
        <v>2680</v>
      </c>
      <c r="F4484" s="2">
        <v>1.0</v>
      </c>
      <c r="G4484" s="9"/>
    </row>
    <row r="4485">
      <c r="A4485" s="1" t="s">
        <v>5841</v>
      </c>
      <c r="B4485" s="7" t="str">
        <f>IFERROR(__xludf.DUMMYFUNCTION("IF(C4485=4,GOOGLETRANSLATE(A4485, ""en"",""fil""), """")"),"")</f>
        <v/>
      </c>
      <c r="C4485" s="2">
        <v>0.0</v>
      </c>
      <c r="D4485" s="10" t="s">
        <v>2680</v>
      </c>
      <c r="F4485" s="2">
        <v>1.0</v>
      </c>
      <c r="G4485" s="9"/>
    </row>
    <row r="4486">
      <c r="A4486" s="1" t="s">
        <v>5842</v>
      </c>
      <c r="B4486" s="7" t="str">
        <f>IFERROR(__xludf.DUMMYFUNCTION("IF(C4486=4,GOOGLETRANSLATE(A4486, ""en"",""fil""), """")"),"")</f>
        <v/>
      </c>
      <c r="C4486" s="2">
        <v>0.0</v>
      </c>
      <c r="D4486" s="10" t="s">
        <v>2680</v>
      </c>
      <c r="F4486" s="2">
        <v>0.0</v>
      </c>
      <c r="G4486" s="9"/>
    </row>
    <row r="4487">
      <c r="A4487" s="1" t="s">
        <v>5843</v>
      </c>
      <c r="B4487" s="7" t="str">
        <f>IFERROR(__xludf.DUMMYFUNCTION("IF(C4487=4,GOOGLETRANSLATE(A4487, ""en"",""fil""), """")"),"")</f>
        <v/>
      </c>
      <c r="C4487" s="2">
        <v>0.0</v>
      </c>
      <c r="D4487" s="10" t="s">
        <v>2680</v>
      </c>
      <c r="F4487" s="2">
        <v>0.0</v>
      </c>
      <c r="G4487" s="9"/>
    </row>
    <row r="4488">
      <c r="A4488" s="1" t="s">
        <v>5844</v>
      </c>
      <c r="B4488" s="7" t="str">
        <f>IFERROR(__xludf.DUMMYFUNCTION("IF(C4488=4,GOOGLETRANSLATE(A4488, ""en"",""fil""), """")"),"")</f>
        <v/>
      </c>
      <c r="C4488" s="2">
        <v>0.0</v>
      </c>
      <c r="D4488" s="10" t="s">
        <v>2680</v>
      </c>
      <c r="F4488" s="2">
        <v>0.0</v>
      </c>
      <c r="G4488" s="9"/>
    </row>
    <row r="4489">
      <c r="A4489" s="1" t="s">
        <v>5845</v>
      </c>
      <c r="B4489" s="7" t="str">
        <f>IFERROR(__xludf.DUMMYFUNCTION("IF(C4489=4,GOOGLETRANSLATE(A4489, ""en"",""fil""), """")"),"")</f>
        <v/>
      </c>
      <c r="C4489" s="2">
        <v>0.0</v>
      </c>
      <c r="D4489" s="10" t="s">
        <v>2680</v>
      </c>
      <c r="F4489" s="2">
        <v>0.0</v>
      </c>
      <c r="G4489" s="9"/>
    </row>
    <row r="4490">
      <c r="A4490" s="1" t="s">
        <v>5846</v>
      </c>
      <c r="B4490" s="7" t="str">
        <f>IFERROR(__xludf.DUMMYFUNCTION("IF(C4490=4,GOOGLETRANSLATE(A4490, ""en"",""fil""), """")"),"")</f>
        <v/>
      </c>
      <c r="C4490" s="2">
        <v>0.0</v>
      </c>
      <c r="D4490" s="10" t="s">
        <v>2680</v>
      </c>
      <c r="F4490" s="2">
        <v>1.0</v>
      </c>
      <c r="G4490" s="9"/>
    </row>
    <row r="4491">
      <c r="A4491" s="1" t="s">
        <v>5847</v>
      </c>
      <c r="B4491" s="7" t="str">
        <f>IFERROR(__xludf.DUMMYFUNCTION("IF(C4491=4,GOOGLETRANSLATE(A4491, ""en"",""fil""), """")"),"")</f>
        <v/>
      </c>
      <c r="C4491" s="2">
        <v>0.0</v>
      </c>
      <c r="D4491" s="10" t="s">
        <v>2680</v>
      </c>
      <c r="F4491" s="2">
        <v>0.0</v>
      </c>
      <c r="G4491" s="9"/>
    </row>
    <row r="4492">
      <c r="A4492" s="1" t="s">
        <v>5848</v>
      </c>
      <c r="B4492" s="7" t="str">
        <f>IFERROR(__xludf.DUMMYFUNCTION("IF(C4492=4,GOOGLETRANSLATE(A4492, ""en"",""fil""), """")"),"")</f>
        <v/>
      </c>
      <c r="C4492" s="2">
        <v>0.0</v>
      </c>
      <c r="D4492" s="10" t="s">
        <v>2680</v>
      </c>
      <c r="F4492" s="2">
        <v>0.0</v>
      </c>
      <c r="G4492" s="9"/>
    </row>
    <row r="4493">
      <c r="A4493" s="1" t="s">
        <v>5849</v>
      </c>
      <c r="B4493" s="7" t="str">
        <f>IFERROR(__xludf.DUMMYFUNCTION("IF(C4493=4,GOOGLETRANSLATE(A4493, ""en"",""fil""), """")"),"")</f>
        <v/>
      </c>
      <c r="C4493" s="2">
        <v>0.0</v>
      </c>
      <c r="D4493" s="10" t="s">
        <v>2680</v>
      </c>
      <c r="F4493" s="2">
        <v>0.0</v>
      </c>
      <c r="G4493" s="9"/>
    </row>
    <row r="4494">
      <c r="A4494" s="1" t="s">
        <v>5850</v>
      </c>
      <c r="B4494" s="7" t="str">
        <f>IFERROR(__xludf.DUMMYFUNCTION("IF(C4494=4,GOOGLETRANSLATE(A4494, ""en"",""fil""), """")"),"")</f>
        <v/>
      </c>
      <c r="C4494" s="2">
        <v>0.0</v>
      </c>
      <c r="D4494" s="10" t="s">
        <v>2680</v>
      </c>
      <c r="F4494" s="2">
        <v>0.0</v>
      </c>
      <c r="G4494" s="9"/>
    </row>
    <row r="4495">
      <c r="A4495" s="1" t="s">
        <v>5851</v>
      </c>
      <c r="B4495" s="7" t="str">
        <f>IFERROR(__xludf.DUMMYFUNCTION("IF(C4495=4,GOOGLETRANSLATE(A4495, ""en"",""fil""), """")"),"")</f>
        <v/>
      </c>
      <c r="C4495" s="2">
        <v>0.0</v>
      </c>
      <c r="D4495" s="10" t="s">
        <v>2680</v>
      </c>
      <c r="F4495" s="2">
        <v>0.0</v>
      </c>
      <c r="G4495" s="9"/>
    </row>
    <row r="4496">
      <c r="A4496" s="1" t="s">
        <v>5852</v>
      </c>
      <c r="B4496" s="7" t="str">
        <f>IFERROR(__xludf.DUMMYFUNCTION("IF(C4496=4,GOOGLETRANSLATE(A4496, ""en"",""fil""), """")"),"")</f>
        <v/>
      </c>
      <c r="C4496" s="2">
        <v>0.0</v>
      </c>
      <c r="D4496" s="10" t="s">
        <v>2680</v>
      </c>
      <c r="F4496" s="2">
        <v>0.0</v>
      </c>
      <c r="G4496" s="9"/>
    </row>
    <row r="4497">
      <c r="A4497" s="1" t="s">
        <v>4438</v>
      </c>
      <c r="B4497" s="7" t="str">
        <f>IFERROR(__xludf.DUMMYFUNCTION("IF(C4497=4,GOOGLETRANSLATE(A4497, ""en"",""fil""), """")"),"")</f>
        <v/>
      </c>
      <c r="C4497" s="2">
        <v>0.0</v>
      </c>
      <c r="D4497" s="10" t="s">
        <v>2680</v>
      </c>
      <c r="F4497" s="2">
        <v>0.0</v>
      </c>
      <c r="G4497" s="9"/>
    </row>
    <row r="4498">
      <c r="A4498" s="1" t="s">
        <v>5853</v>
      </c>
      <c r="B4498" s="7" t="str">
        <f>IFERROR(__xludf.DUMMYFUNCTION("IF(C4498=4,GOOGLETRANSLATE(A4498, ""en"",""fil""), """")"),"")</f>
        <v/>
      </c>
      <c r="C4498" s="2">
        <v>0.0</v>
      </c>
      <c r="D4498" s="10" t="s">
        <v>2680</v>
      </c>
      <c r="F4498" s="2">
        <v>0.0</v>
      </c>
      <c r="G4498" s="9"/>
    </row>
    <row r="4499">
      <c r="A4499" s="1" t="s">
        <v>5854</v>
      </c>
      <c r="B4499" s="7" t="str">
        <f>IFERROR(__xludf.DUMMYFUNCTION("IF(C4499=4,GOOGLETRANSLATE(A4499, ""en"",""fil""), """")"),"")</f>
        <v/>
      </c>
      <c r="C4499" s="2">
        <v>0.0</v>
      </c>
      <c r="D4499" s="10" t="s">
        <v>2680</v>
      </c>
      <c r="F4499" s="2">
        <v>1.0</v>
      </c>
      <c r="G4499" s="9"/>
    </row>
    <row r="4500">
      <c r="A4500" s="1" t="s">
        <v>5855</v>
      </c>
      <c r="B4500" s="7" t="str">
        <f>IFERROR(__xludf.DUMMYFUNCTION("IF(C4500=4,GOOGLETRANSLATE(A4500, ""en"",""fil""), """")"),"")</f>
        <v/>
      </c>
      <c r="C4500" s="2">
        <v>0.0</v>
      </c>
      <c r="D4500" s="10" t="s">
        <v>2680</v>
      </c>
      <c r="F4500" s="2">
        <v>0.0</v>
      </c>
      <c r="G4500" s="9"/>
    </row>
    <row r="4501">
      <c r="A4501" s="1" t="s">
        <v>5856</v>
      </c>
      <c r="B4501" s="7" t="str">
        <f>IFERROR(__xludf.DUMMYFUNCTION("IF(C4501=4,GOOGLETRANSLATE(A4501, ""en"",""fil""), """")"),"")</f>
        <v/>
      </c>
      <c r="C4501" s="2">
        <v>0.0</v>
      </c>
      <c r="D4501" s="10" t="s">
        <v>2680</v>
      </c>
      <c r="F4501" s="2">
        <v>0.0</v>
      </c>
      <c r="G4501" s="9"/>
    </row>
    <row r="4502">
      <c r="A4502" s="1" t="s">
        <v>5857</v>
      </c>
      <c r="B4502" s="7" t="str">
        <f>IFERROR(__xludf.DUMMYFUNCTION("IF(C4502=4,GOOGLETRANSLATE(A4502, ""en"",""fil""), """")"),"")</f>
        <v/>
      </c>
      <c r="C4502" s="2">
        <v>0.0</v>
      </c>
      <c r="D4502" s="10" t="s">
        <v>2680</v>
      </c>
      <c r="G4502" s="9"/>
    </row>
    <row r="4503">
      <c r="A4503" s="1" t="s">
        <v>5858</v>
      </c>
      <c r="B4503" s="7" t="str">
        <f>IFERROR(__xludf.DUMMYFUNCTION("IF(C4503=4,GOOGLETRANSLATE(A4503, ""en"",""fil""), """")"),"")</f>
        <v/>
      </c>
      <c r="C4503" s="2">
        <v>0.0</v>
      </c>
      <c r="D4503" s="10" t="s">
        <v>2680</v>
      </c>
      <c r="F4503" s="2">
        <v>0.0</v>
      </c>
      <c r="G4503" s="9"/>
    </row>
    <row r="4504">
      <c r="A4504" s="1" t="s">
        <v>5859</v>
      </c>
      <c r="B4504" s="7" t="str">
        <f>IFERROR(__xludf.DUMMYFUNCTION("IF(C4504=4,GOOGLETRANSLATE(A4504, ""en"",""fil""), """")"),"")</f>
        <v/>
      </c>
      <c r="C4504" s="2">
        <v>0.0</v>
      </c>
      <c r="D4504" s="10" t="s">
        <v>2680</v>
      </c>
      <c r="F4504" s="2">
        <v>0.0</v>
      </c>
      <c r="G4504" s="9"/>
    </row>
    <row r="4505">
      <c r="A4505" s="1" t="s">
        <v>5860</v>
      </c>
      <c r="B4505" s="7" t="str">
        <f>IFERROR(__xludf.DUMMYFUNCTION("IF(C4505=4,GOOGLETRANSLATE(A4505, ""en"",""fil""), """")"),"")</f>
        <v/>
      </c>
      <c r="C4505" s="2">
        <v>0.0</v>
      </c>
      <c r="D4505" s="10" t="s">
        <v>2680</v>
      </c>
      <c r="F4505" s="2">
        <v>0.0</v>
      </c>
      <c r="G4505" s="9"/>
    </row>
    <row r="4506">
      <c r="A4506" s="1" t="s">
        <v>5861</v>
      </c>
      <c r="B4506" s="7" t="str">
        <f>IFERROR(__xludf.DUMMYFUNCTION("IF(C4506=4,GOOGLETRANSLATE(A4506, ""en"",""fil""), """")"),"")</f>
        <v/>
      </c>
      <c r="C4506" s="2">
        <v>0.0</v>
      </c>
      <c r="D4506" s="10" t="s">
        <v>2680</v>
      </c>
      <c r="F4506" s="2">
        <v>0.0</v>
      </c>
      <c r="G4506" s="9"/>
    </row>
    <row r="4507">
      <c r="A4507" s="1" t="s">
        <v>5862</v>
      </c>
      <c r="B4507" s="7" t="str">
        <f>IFERROR(__xludf.DUMMYFUNCTION("IF(C4507=4,GOOGLETRANSLATE(A4507, ""en"",""fil""), """")"),"")</f>
        <v/>
      </c>
      <c r="C4507" s="2">
        <v>0.0</v>
      </c>
      <c r="D4507" s="10" t="s">
        <v>2680</v>
      </c>
      <c r="F4507" s="2">
        <v>1.0</v>
      </c>
      <c r="G4507" s="9"/>
    </row>
    <row r="4508">
      <c r="A4508" s="1" t="s">
        <v>5863</v>
      </c>
      <c r="B4508" s="7" t="str">
        <f>IFERROR(__xludf.DUMMYFUNCTION("IF(C4508=4,GOOGLETRANSLATE(A4508, ""en"",""fil""), """")"),"")</f>
        <v/>
      </c>
      <c r="C4508" s="2">
        <v>0.0</v>
      </c>
      <c r="D4508" s="10" t="s">
        <v>2680</v>
      </c>
      <c r="F4508" s="2">
        <v>1.0</v>
      </c>
      <c r="G4508" s="9"/>
    </row>
    <row r="4509">
      <c r="A4509" s="1" t="s">
        <v>5864</v>
      </c>
      <c r="B4509" s="7" t="str">
        <f>IFERROR(__xludf.DUMMYFUNCTION("IF(C4509=4,GOOGLETRANSLATE(A4509, ""en"",""fil""), """")"),"")</f>
        <v/>
      </c>
      <c r="C4509" s="2">
        <v>0.0</v>
      </c>
      <c r="D4509" s="10" t="s">
        <v>2680</v>
      </c>
      <c r="F4509" s="2">
        <v>0.0</v>
      </c>
      <c r="G4509" s="9"/>
    </row>
    <row r="4510">
      <c r="A4510" s="1" t="s">
        <v>5865</v>
      </c>
      <c r="B4510" s="7" t="str">
        <f>IFERROR(__xludf.DUMMYFUNCTION("IF(C4510=4,GOOGLETRANSLATE(A4510, ""en"",""fil""), """")"),"")</f>
        <v/>
      </c>
      <c r="C4510" s="2">
        <v>0.0</v>
      </c>
      <c r="D4510" s="10" t="s">
        <v>2680</v>
      </c>
      <c r="F4510" s="2">
        <v>0.0</v>
      </c>
      <c r="G4510" s="9"/>
    </row>
    <row r="4511">
      <c r="A4511" s="1" t="s">
        <v>5866</v>
      </c>
      <c r="B4511" s="7" t="str">
        <f>IFERROR(__xludf.DUMMYFUNCTION("IF(C4511=4,GOOGLETRANSLATE(A4511, ""en"",""fil""), """")"),"")</f>
        <v/>
      </c>
      <c r="C4511" s="2">
        <v>0.0</v>
      </c>
      <c r="D4511" s="10" t="s">
        <v>2680</v>
      </c>
      <c r="F4511" s="2">
        <v>1.0</v>
      </c>
      <c r="G4511" s="9"/>
    </row>
    <row r="4512">
      <c r="A4512" s="1" t="s">
        <v>5867</v>
      </c>
      <c r="B4512" s="7" t="str">
        <f>IFERROR(__xludf.DUMMYFUNCTION("IF(C4512=4,GOOGLETRANSLATE(A4512, ""en"",""fil""), """")"),"")</f>
        <v/>
      </c>
      <c r="C4512" s="2">
        <v>0.0</v>
      </c>
      <c r="D4512" s="10" t="s">
        <v>2680</v>
      </c>
      <c r="F4512" s="2">
        <v>0.0</v>
      </c>
      <c r="G4512" s="9"/>
    </row>
    <row r="4513">
      <c r="A4513" s="1" t="s">
        <v>5868</v>
      </c>
      <c r="B4513" s="7" t="str">
        <f>IFERROR(__xludf.DUMMYFUNCTION("IF(C4513=4,GOOGLETRANSLATE(A4513, ""en"",""fil""), """")"),"")</f>
        <v/>
      </c>
      <c r="C4513" s="2">
        <v>0.0</v>
      </c>
      <c r="D4513" s="10" t="s">
        <v>2680</v>
      </c>
      <c r="F4513" s="2">
        <v>0.0</v>
      </c>
      <c r="G4513" s="9"/>
    </row>
    <row r="4514">
      <c r="A4514" s="1" t="s">
        <v>5869</v>
      </c>
      <c r="B4514" s="7" t="str">
        <f>IFERROR(__xludf.DUMMYFUNCTION("IF(C4514=4,GOOGLETRANSLATE(A4514, ""en"",""fil""), """")"),"")</f>
        <v/>
      </c>
      <c r="C4514" s="2">
        <v>0.0</v>
      </c>
      <c r="D4514" s="10" t="s">
        <v>2680</v>
      </c>
      <c r="F4514" s="2">
        <v>1.0</v>
      </c>
      <c r="G4514" s="9"/>
    </row>
    <row r="4515">
      <c r="A4515" s="1" t="s">
        <v>4483</v>
      </c>
      <c r="B4515" s="7" t="str">
        <f>IFERROR(__xludf.DUMMYFUNCTION("IF(C4515=4,GOOGLETRANSLATE(A4515, ""en"",""fil""), """")"),"")</f>
        <v/>
      </c>
      <c r="C4515" s="2">
        <v>0.0</v>
      </c>
      <c r="D4515" s="10" t="s">
        <v>2680</v>
      </c>
      <c r="F4515" s="2">
        <v>0.0</v>
      </c>
      <c r="G4515" s="9"/>
    </row>
    <row r="4516">
      <c r="A4516" s="1" t="s">
        <v>5870</v>
      </c>
      <c r="B4516" s="7" t="str">
        <f>IFERROR(__xludf.DUMMYFUNCTION("IF(C4516=4,GOOGLETRANSLATE(A4516, ""en"",""fil""), """")"),"")</f>
        <v/>
      </c>
      <c r="C4516" s="2">
        <v>0.0</v>
      </c>
      <c r="D4516" s="10" t="s">
        <v>2680</v>
      </c>
      <c r="F4516" s="2">
        <v>1.0</v>
      </c>
      <c r="G4516" s="9"/>
    </row>
    <row r="4517">
      <c r="A4517" s="1" t="s">
        <v>5871</v>
      </c>
      <c r="B4517" s="7" t="str">
        <f>IFERROR(__xludf.DUMMYFUNCTION("IF(C4517=4,GOOGLETRANSLATE(A4517, ""en"",""fil""), """")"),"")</f>
        <v/>
      </c>
      <c r="C4517" s="2">
        <v>0.0</v>
      </c>
      <c r="D4517" s="10" t="s">
        <v>2680</v>
      </c>
      <c r="F4517" s="2">
        <v>1.0</v>
      </c>
      <c r="G4517" s="9"/>
    </row>
    <row r="4518">
      <c r="A4518" s="1" t="s">
        <v>5872</v>
      </c>
      <c r="B4518" s="7" t="str">
        <f>IFERROR(__xludf.DUMMYFUNCTION("IF(C4518=4,GOOGLETRANSLATE(A4518, ""en"",""fil""), """")"),"")</f>
        <v/>
      </c>
      <c r="C4518" s="2">
        <v>0.0</v>
      </c>
      <c r="D4518" s="10" t="s">
        <v>2680</v>
      </c>
      <c r="G4518" s="9"/>
    </row>
    <row r="4519">
      <c r="A4519" s="1" t="s">
        <v>5873</v>
      </c>
      <c r="B4519" s="7" t="str">
        <f>IFERROR(__xludf.DUMMYFUNCTION("IF(C4519=4,GOOGLETRANSLATE(A4519, ""en"",""fil""), """")"),"")</f>
        <v/>
      </c>
      <c r="C4519" s="2">
        <v>0.0</v>
      </c>
      <c r="D4519" s="10" t="s">
        <v>2680</v>
      </c>
      <c r="G4519" s="9"/>
    </row>
    <row r="4520">
      <c r="A4520" s="1" t="s">
        <v>5874</v>
      </c>
      <c r="B4520" s="7" t="str">
        <f>IFERROR(__xludf.DUMMYFUNCTION("IF(C4520=4,GOOGLETRANSLATE(A4520, ""en"",""fil""), """")"),"")</f>
        <v/>
      </c>
      <c r="C4520" s="2">
        <v>0.0</v>
      </c>
      <c r="D4520" s="10" t="s">
        <v>2680</v>
      </c>
      <c r="G4520" s="9"/>
    </row>
    <row r="4521">
      <c r="A4521" s="1" t="s">
        <v>5875</v>
      </c>
      <c r="B4521" s="7" t="str">
        <f>IFERROR(__xludf.DUMMYFUNCTION("IF(C4521=4,GOOGLETRANSLATE(A4521, ""en"",""fil""), """")"),"")</f>
        <v/>
      </c>
      <c r="C4521" s="2">
        <v>0.0</v>
      </c>
      <c r="D4521" s="10" t="s">
        <v>2680</v>
      </c>
      <c r="G4521" s="9"/>
    </row>
    <row r="4522">
      <c r="A4522" s="1" t="s">
        <v>5876</v>
      </c>
      <c r="B4522" s="7" t="str">
        <f>IFERROR(__xludf.DUMMYFUNCTION("IF(C4522=4,GOOGLETRANSLATE(A4522, ""en"",""fil""), """")"),"")</f>
        <v/>
      </c>
      <c r="C4522" s="2">
        <v>0.0</v>
      </c>
      <c r="D4522" s="10" t="s">
        <v>2680</v>
      </c>
      <c r="F4522" s="2">
        <v>0.0</v>
      </c>
      <c r="G4522" s="9"/>
    </row>
    <row r="4523">
      <c r="A4523" s="1" t="s">
        <v>5877</v>
      </c>
      <c r="B4523" s="7" t="str">
        <f>IFERROR(__xludf.DUMMYFUNCTION("IF(C4523=4,GOOGLETRANSLATE(A4523, ""en"",""fil""), """")"),"")</f>
        <v/>
      </c>
      <c r="C4523" s="2">
        <v>0.0</v>
      </c>
      <c r="D4523" s="10" t="s">
        <v>2680</v>
      </c>
      <c r="F4523" s="2">
        <v>0.0</v>
      </c>
      <c r="G4523" s="9"/>
    </row>
    <row r="4524">
      <c r="A4524" s="1" t="s">
        <v>5878</v>
      </c>
      <c r="B4524" s="7" t="str">
        <f>IFERROR(__xludf.DUMMYFUNCTION("IF(C4524=4,GOOGLETRANSLATE(A4524, ""en"",""fil""), """")"),"")</f>
        <v/>
      </c>
      <c r="C4524" s="2">
        <v>0.0</v>
      </c>
      <c r="D4524" s="10" t="s">
        <v>2680</v>
      </c>
      <c r="F4524" s="2">
        <v>0.0</v>
      </c>
      <c r="G4524" s="9"/>
    </row>
    <row r="4525">
      <c r="A4525" s="1" t="s">
        <v>5879</v>
      </c>
      <c r="B4525" s="7" t="str">
        <f>IFERROR(__xludf.DUMMYFUNCTION("IF(C4525=4,GOOGLETRANSLATE(A4525, ""en"",""fil""), """")"),"")</f>
        <v/>
      </c>
      <c r="C4525" s="2">
        <v>0.0</v>
      </c>
      <c r="D4525" s="10" t="s">
        <v>2680</v>
      </c>
      <c r="F4525" s="2">
        <v>0.0</v>
      </c>
      <c r="G4525" s="9"/>
    </row>
    <row r="4526">
      <c r="A4526" s="1" t="s">
        <v>5880</v>
      </c>
      <c r="B4526" s="7" t="str">
        <f>IFERROR(__xludf.DUMMYFUNCTION("IF(C4526=4,GOOGLETRANSLATE(A4526, ""en"",""fil""), """")"),"")</f>
        <v/>
      </c>
      <c r="C4526" s="2">
        <v>0.0</v>
      </c>
      <c r="D4526" s="10" t="s">
        <v>2680</v>
      </c>
      <c r="F4526" s="2">
        <v>0.0</v>
      </c>
      <c r="G4526" s="9"/>
    </row>
    <row r="4527">
      <c r="A4527" s="1" t="s">
        <v>5881</v>
      </c>
      <c r="B4527" s="7" t="str">
        <f>IFERROR(__xludf.DUMMYFUNCTION("IF(C4527=4,GOOGLETRANSLATE(A4527, ""en"",""fil""), """")"),"")</f>
        <v/>
      </c>
      <c r="C4527" s="2">
        <v>0.0</v>
      </c>
      <c r="D4527" s="10" t="s">
        <v>2680</v>
      </c>
      <c r="F4527" s="2">
        <v>0.0</v>
      </c>
      <c r="G4527" s="9"/>
    </row>
    <row r="4528">
      <c r="A4528" s="1" t="s">
        <v>5846</v>
      </c>
      <c r="B4528" s="7" t="str">
        <f>IFERROR(__xludf.DUMMYFUNCTION("IF(C4528=4,GOOGLETRANSLATE(A4528, ""en"",""fil""), """")"),"")</f>
        <v/>
      </c>
      <c r="C4528" s="2">
        <v>0.0</v>
      </c>
      <c r="D4528" s="10" t="s">
        <v>2680</v>
      </c>
      <c r="F4528" s="2">
        <v>0.0</v>
      </c>
      <c r="G4528" s="9"/>
    </row>
    <row r="4529">
      <c r="A4529" s="1" t="s">
        <v>5882</v>
      </c>
      <c r="B4529" s="7" t="str">
        <f>IFERROR(__xludf.DUMMYFUNCTION("IF(C4529=4,GOOGLETRANSLATE(A4529, ""en"",""fil""), """")"),"")</f>
        <v/>
      </c>
      <c r="C4529" s="2">
        <v>0.0</v>
      </c>
      <c r="D4529" s="10" t="s">
        <v>2680</v>
      </c>
      <c r="F4529" s="2">
        <v>1.0</v>
      </c>
      <c r="G4529" s="9"/>
    </row>
    <row r="4530">
      <c r="A4530" s="1" t="s">
        <v>5883</v>
      </c>
      <c r="B4530" s="7" t="str">
        <f>IFERROR(__xludf.DUMMYFUNCTION("IF(C4530=4,GOOGLETRANSLATE(A4530, ""en"",""fil""), """")"),"")</f>
        <v/>
      </c>
      <c r="C4530" s="2">
        <v>0.0</v>
      </c>
      <c r="D4530" s="10" t="s">
        <v>2680</v>
      </c>
      <c r="F4530" s="2">
        <v>0.0</v>
      </c>
      <c r="G4530" s="9"/>
    </row>
    <row r="4531">
      <c r="A4531" s="1" t="s">
        <v>5884</v>
      </c>
      <c r="B4531" s="7" t="str">
        <f>IFERROR(__xludf.DUMMYFUNCTION("IF(C4531=4,GOOGLETRANSLATE(A4531, ""en"",""fil""), """")"),"")</f>
        <v/>
      </c>
      <c r="C4531" s="2">
        <v>0.0</v>
      </c>
      <c r="D4531" s="10" t="s">
        <v>2680</v>
      </c>
      <c r="F4531" s="2">
        <v>0.0</v>
      </c>
      <c r="G4531" s="9"/>
    </row>
    <row r="4532">
      <c r="A4532" s="1" t="s">
        <v>5885</v>
      </c>
      <c r="B4532" s="7" t="str">
        <f>IFERROR(__xludf.DUMMYFUNCTION("IF(C4532=4,GOOGLETRANSLATE(A4532, ""en"",""fil""), """")"),"")</f>
        <v/>
      </c>
      <c r="C4532" s="2">
        <v>0.0</v>
      </c>
      <c r="D4532" s="10" t="s">
        <v>2680</v>
      </c>
      <c r="F4532" s="2">
        <v>0.0</v>
      </c>
      <c r="G4532" s="9"/>
    </row>
    <row r="4533">
      <c r="A4533" s="1" t="s">
        <v>5886</v>
      </c>
      <c r="B4533" s="7" t="str">
        <f>IFERROR(__xludf.DUMMYFUNCTION("IF(C4533=4,GOOGLETRANSLATE(A4533, ""en"",""fil""), """")"),"")</f>
        <v/>
      </c>
      <c r="C4533" s="2">
        <v>0.0</v>
      </c>
      <c r="D4533" s="10" t="s">
        <v>2680</v>
      </c>
      <c r="F4533" s="2">
        <v>0.0</v>
      </c>
      <c r="G4533" s="9"/>
    </row>
    <row r="4534">
      <c r="A4534" s="1" t="s">
        <v>5887</v>
      </c>
      <c r="B4534" s="7" t="str">
        <f>IFERROR(__xludf.DUMMYFUNCTION("IF(C4534=4,GOOGLETRANSLATE(A4534, ""en"",""fil""), """")"),"")</f>
        <v/>
      </c>
      <c r="C4534" s="2">
        <v>0.0</v>
      </c>
      <c r="D4534" s="10" t="s">
        <v>2680</v>
      </c>
      <c r="F4534" s="2">
        <v>0.0</v>
      </c>
      <c r="G4534" s="9"/>
    </row>
    <row r="4535">
      <c r="A4535" s="1" t="s">
        <v>5888</v>
      </c>
      <c r="B4535" s="7" t="str">
        <f>IFERROR(__xludf.DUMMYFUNCTION("IF(C4535=4,GOOGLETRANSLATE(A4535, ""en"",""fil""), """")"),"")</f>
        <v/>
      </c>
      <c r="C4535" s="2">
        <v>0.0</v>
      </c>
      <c r="D4535" s="10" t="s">
        <v>2680</v>
      </c>
      <c r="F4535" s="2">
        <v>0.0</v>
      </c>
      <c r="G4535" s="9"/>
    </row>
    <row r="4536">
      <c r="A4536" s="1" t="s">
        <v>5889</v>
      </c>
      <c r="B4536" s="7" t="str">
        <f>IFERROR(__xludf.DUMMYFUNCTION("IF(C4536=4,GOOGLETRANSLATE(A4536, ""en"",""fil""), """")"),"")</f>
        <v/>
      </c>
      <c r="C4536" s="2">
        <v>0.0</v>
      </c>
      <c r="D4536" s="10" t="s">
        <v>2680</v>
      </c>
      <c r="F4536" s="2">
        <v>0.0</v>
      </c>
      <c r="G4536" s="9"/>
    </row>
    <row r="4537">
      <c r="A4537" s="1" t="s">
        <v>5890</v>
      </c>
      <c r="B4537" s="7" t="str">
        <f>IFERROR(__xludf.DUMMYFUNCTION("IF(C4537=4,GOOGLETRANSLATE(A4537, ""en"",""fil""), """")"),"")</f>
        <v/>
      </c>
      <c r="C4537" s="2">
        <v>0.0</v>
      </c>
      <c r="D4537" s="10" t="s">
        <v>2680</v>
      </c>
      <c r="F4537" s="2">
        <v>1.0</v>
      </c>
      <c r="G4537" s="9"/>
    </row>
    <row r="4538">
      <c r="A4538" s="1" t="s">
        <v>5891</v>
      </c>
      <c r="B4538" s="7" t="str">
        <f>IFERROR(__xludf.DUMMYFUNCTION("IF(C4538=4,GOOGLETRANSLATE(A4538, ""en"",""fil""), """")"),"")</f>
        <v/>
      </c>
      <c r="C4538" s="2">
        <v>0.0</v>
      </c>
      <c r="D4538" s="10" t="s">
        <v>2680</v>
      </c>
      <c r="F4538" s="2">
        <v>0.0</v>
      </c>
      <c r="G4538" s="9"/>
    </row>
    <row r="4539">
      <c r="A4539" s="1" t="s">
        <v>5892</v>
      </c>
      <c r="B4539" s="7" t="str">
        <f>IFERROR(__xludf.DUMMYFUNCTION("IF(C4539=4,GOOGLETRANSLATE(A4539, ""en"",""fil""), """")"),"")</f>
        <v/>
      </c>
      <c r="C4539" s="2">
        <v>0.0</v>
      </c>
      <c r="D4539" s="10" t="s">
        <v>2680</v>
      </c>
      <c r="F4539" s="2">
        <v>1.0</v>
      </c>
      <c r="G4539" s="9"/>
    </row>
    <row r="4540">
      <c r="A4540" s="1" t="s">
        <v>5441</v>
      </c>
      <c r="B4540" s="7" t="str">
        <f>IFERROR(__xludf.DUMMYFUNCTION("IF(C4540=4,GOOGLETRANSLATE(A4540, ""en"",""fil""), """")"),"")</f>
        <v/>
      </c>
      <c r="C4540" s="2">
        <v>0.0</v>
      </c>
      <c r="D4540" s="10" t="s">
        <v>2680</v>
      </c>
      <c r="F4540" s="2">
        <v>1.0</v>
      </c>
      <c r="G4540" s="9"/>
    </row>
    <row r="4541">
      <c r="A4541" s="1" t="s">
        <v>5893</v>
      </c>
      <c r="B4541" s="7" t="str">
        <f>IFERROR(__xludf.DUMMYFUNCTION("IF(C4541=4,GOOGLETRANSLATE(A4541, ""en"",""fil""), """")"),"")</f>
        <v/>
      </c>
      <c r="C4541" s="2">
        <v>0.0</v>
      </c>
      <c r="D4541" s="10" t="s">
        <v>2680</v>
      </c>
      <c r="F4541" s="2">
        <v>0.0</v>
      </c>
      <c r="G4541" s="9"/>
    </row>
    <row r="4542">
      <c r="A4542" s="1" t="s">
        <v>5894</v>
      </c>
      <c r="B4542" s="7" t="str">
        <f>IFERROR(__xludf.DUMMYFUNCTION("IF(C4542=4,GOOGLETRANSLATE(A4542, ""en"",""fil""), """")"),"")</f>
        <v/>
      </c>
      <c r="C4542" s="2">
        <v>0.0</v>
      </c>
      <c r="D4542" s="10" t="s">
        <v>2680</v>
      </c>
      <c r="F4542" s="2">
        <v>0.0</v>
      </c>
      <c r="G4542" s="9"/>
    </row>
    <row r="4543">
      <c r="A4543" s="1" t="s">
        <v>5895</v>
      </c>
      <c r="B4543" s="7" t="str">
        <f>IFERROR(__xludf.DUMMYFUNCTION("IF(C4543=4,GOOGLETRANSLATE(A4543, ""en"",""fil""), """")"),"")</f>
        <v/>
      </c>
      <c r="C4543" s="2">
        <v>0.0</v>
      </c>
      <c r="D4543" s="10" t="s">
        <v>2680</v>
      </c>
      <c r="F4543" s="2">
        <v>1.0</v>
      </c>
      <c r="G4543" s="9"/>
    </row>
    <row r="4544">
      <c r="A4544" s="1" t="s">
        <v>5896</v>
      </c>
      <c r="B4544" s="7" t="str">
        <f>IFERROR(__xludf.DUMMYFUNCTION("IF(C4544=4,GOOGLETRANSLATE(A4544, ""en"",""fil""), """")"),"")</f>
        <v/>
      </c>
      <c r="C4544" s="2">
        <v>0.0</v>
      </c>
      <c r="D4544" s="10" t="s">
        <v>2680</v>
      </c>
      <c r="F4544" s="2">
        <v>1.0</v>
      </c>
      <c r="G4544" s="9"/>
    </row>
    <row r="4545">
      <c r="A4545" s="1" t="s">
        <v>5897</v>
      </c>
      <c r="B4545" s="7" t="str">
        <f>IFERROR(__xludf.DUMMYFUNCTION("IF(C4545=4,GOOGLETRANSLATE(A4545, ""en"",""fil""), """")"),"")</f>
        <v/>
      </c>
      <c r="C4545" s="2">
        <v>0.0</v>
      </c>
      <c r="D4545" s="10" t="s">
        <v>2680</v>
      </c>
      <c r="F4545" s="2">
        <v>1.0</v>
      </c>
      <c r="G4545" s="9"/>
    </row>
    <row r="4546">
      <c r="A4546" s="1" t="s">
        <v>5898</v>
      </c>
      <c r="B4546" s="7" t="str">
        <f>IFERROR(__xludf.DUMMYFUNCTION("IF(C4546=4,GOOGLETRANSLATE(A4546, ""en"",""fil""), """")"),"")</f>
        <v/>
      </c>
      <c r="C4546" s="2">
        <v>0.0</v>
      </c>
      <c r="D4546" s="10" t="s">
        <v>2680</v>
      </c>
      <c r="F4546" s="2">
        <v>0.0</v>
      </c>
      <c r="G4546" s="9"/>
    </row>
    <row r="4547">
      <c r="A4547" s="1" t="s">
        <v>5899</v>
      </c>
      <c r="B4547" s="7" t="str">
        <f>IFERROR(__xludf.DUMMYFUNCTION("IF(C4547=4,GOOGLETRANSLATE(A4547, ""en"",""fil""), """")"),"")</f>
        <v/>
      </c>
      <c r="C4547" s="2">
        <v>0.0</v>
      </c>
      <c r="D4547" s="10" t="s">
        <v>2680</v>
      </c>
      <c r="F4547" s="2">
        <v>1.0</v>
      </c>
      <c r="G4547" s="9"/>
    </row>
    <row r="4548">
      <c r="A4548" s="1" t="s">
        <v>5900</v>
      </c>
      <c r="B4548" s="7" t="str">
        <f>IFERROR(__xludf.DUMMYFUNCTION("IF(C4548=4,GOOGLETRANSLATE(A4548, ""en"",""fil""), """")"),"")</f>
        <v/>
      </c>
      <c r="C4548" s="2">
        <v>0.0</v>
      </c>
      <c r="D4548" s="10" t="s">
        <v>2680</v>
      </c>
      <c r="F4548" s="2">
        <v>0.0</v>
      </c>
      <c r="G4548" s="9"/>
    </row>
    <row r="4549">
      <c r="A4549" s="1" t="s">
        <v>5901</v>
      </c>
      <c r="B4549" s="7" t="str">
        <f>IFERROR(__xludf.DUMMYFUNCTION("IF(C4549=4,GOOGLETRANSLATE(A4549, ""en"",""fil""), """")"),"")</f>
        <v/>
      </c>
      <c r="C4549" s="2">
        <v>0.0</v>
      </c>
      <c r="D4549" s="10" t="s">
        <v>2680</v>
      </c>
      <c r="F4549" s="2">
        <v>1.0</v>
      </c>
      <c r="G4549" s="9"/>
    </row>
    <row r="4550">
      <c r="A4550" s="1" t="s">
        <v>5902</v>
      </c>
      <c r="B4550" s="7" t="str">
        <f>IFERROR(__xludf.DUMMYFUNCTION("IF(C4550=4,GOOGLETRANSLATE(A4550, ""en"",""fil""), """")"),"")</f>
        <v/>
      </c>
      <c r="C4550" s="2">
        <v>0.0</v>
      </c>
      <c r="D4550" s="10" t="s">
        <v>2680</v>
      </c>
      <c r="F4550" s="2">
        <v>0.0</v>
      </c>
      <c r="G4550" s="9"/>
    </row>
    <row r="4551">
      <c r="A4551" s="1" t="s">
        <v>5903</v>
      </c>
      <c r="B4551" s="7" t="str">
        <f>IFERROR(__xludf.DUMMYFUNCTION("IF(C4551=4,GOOGLETRANSLATE(A4551, ""en"",""fil""), """")"),"")</f>
        <v/>
      </c>
      <c r="C4551" s="2">
        <v>0.0</v>
      </c>
      <c r="D4551" s="10" t="s">
        <v>2680</v>
      </c>
      <c r="F4551" s="2">
        <v>0.0</v>
      </c>
      <c r="G4551" s="9"/>
    </row>
    <row r="4552">
      <c r="A4552" s="1" t="s">
        <v>5904</v>
      </c>
      <c r="B4552" s="7" t="str">
        <f>IFERROR(__xludf.DUMMYFUNCTION("IF(C4552=4,GOOGLETRANSLATE(A4552, ""en"",""fil""), """")"),"")</f>
        <v/>
      </c>
      <c r="C4552" s="2">
        <v>0.0</v>
      </c>
      <c r="D4552" s="10" t="s">
        <v>2680</v>
      </c>
      <c r="F4552" s="2">
        <v>0.0</v>
      </c>
      <c r="G4552" s="9"/>
    </row>
    <row r="4553">
      <c r="A4553" s="1" t="s">
        <v>5905</v>
      </c>
      <c r="B4553" s="7" t="str">
        <f>IFERROR(__xludf.DUMMYFUNCTION("IF(C4553=4,GOOGLETRANSLATE(A4553, ""en"",""fil""), """")"),"")</f>
        <v/>
      </c>
      <c r="C4553" s="2">
        <v>0.0</v>
      </c>
      <c r="D4553" s="10" t="s">
        <v>2680</v>
      </c>
      <c r="F4553" s="2">
        <v>1.0</v>
      </c>
      <c r="G4553" s="9"/>
    </row>
    <row r="4554">
      <c r="A4554" s="1" t="s">
        <v>1915</v>
      </c>
      <c r="B4554" s="7" t="str">
        <f>IFERROR(__xludf.DUMMYFUNCTION("IF(C4554=4,GOOGLETRANSLATE(A4554, ""en"",""fil""), """")"),"")</f>
        <v/>
      </c>
      <c r="C4554" s="2">
        <v>0.0</v>
      </c>
      <c r="D4554" s="10" t="s">
        <v>2680</v>
      </c>
      <c r="F4554" s="2">
        <v>0.0</v>
      </c>
      <c r="G4554" s="9"/>
    </row>
    <row r="4555">
      <c r="A4555" s="1" t="s">
        <v>5906</v>
      </c>
      <c r="B4555" s="7" t="str">
        <f>IFERROR(__xludf.DUMMYFUNCTION("IF(C4555=4,GOOGLETRANSLATE(A4555, ""en"",""fil""), """")"),"")</f>
        <v/>
      </c>
      <c r="C4555" s="2">
        <v>0.0</v>
      </c>
      <c r="D4555" s="10" t="s">
        <v>2680</v>
      </c>
      <c r="F4555" s="2">
        <v>0.0</v>
      </c>
      <c r="G4555" s="9"/>
    </row>
    <row r="4556">
      <c r="A4556" s="1" t="s">
        <v>5907</v>
      </c>
      <c r="B4556" s="7" t="str">
        <f>IFERROR(__xludf.DUMMYFUNCTION("IF(C4556=4,GOOGLETRANSLATE(A4556, ""en"",""fil""), """")"),"")</f>
        <v/>
      </c>
      <c r="C4556" s="2">
        <v>0.0</v>
      </c>
      <c r="D4556" s="10" t="s">
        <v>2680</v>
      </c>
      <c r="F4556" s="2">
        <v>0.0</v>
      </c>
      <c r="G4556" s="9"/>
    </row>
    <row r="4557">
      <c r="A4557" s="1" t="s">
        <v>5908</v>
      </c>
      <c r="B4557" s="7" t="str">
        <f>IFERROR(__xludf.DUMMYFUNCTION("IF(C4557=4,GOOGLETRANSLATE(A4557, ""en"",""fil""), """")"),"")</f>
        <v/>
      </c>
      <c r="C4557" s="2">
        <v>0.0</v>
      </c>
      <c r="D4557" s="10" t="s">
        <v>2680</v>
      </c>
      <c r="F4557" s="2">
        <v>1.0</v>
      </c>
      <c r="G4557" s="9"/>
    </row>
    <row r="4558">
      <c r="A4558" s="1" t="s">
        <v>5909</v>
      </c>
      <c r="B4558" s="7" t="str">
        <f>IFERROR(__xludf.DUMMYFUNCTION("IF(C4558=4,GOOGLETRANSLATE(A4558, ""en"",""fil""), """")"),"")</f>
        <v/>
      </c>
      <c r="C4558" s="2">
        <v>0.0</v>
      </c>
      <c r="D4558" s="10" t="s">
        <v>2680</v>
      </c>
      <c r="F4558" s="2">
        <v>0.0</v>
      </c>
      <c r="G4558" s="9"/>
    </row>
    <row r="4559">
      <c r="A4559" s="1" t="s">
        <v>5910</v>
      </c>
      <c r="B4559" s="7" t="str">
        <f>IFERROR(__xludf.DUMMYFUNCTION("IF(C4559=4,GOOGLETRANSLATE(A4559, ""en"",""fil""), """")"),"")</f>
        <v/>
      </c>
      <c r="C4559" s="2">
        <v>0.0</v>
      </c>
      <c r="D4559" s="10" t="s">
        <v>2680</v>
      </c>
      <c r="F4559" s="2">
        <v>1.0</v>
      </c>
      <c r="G4559" s="9"/>
    </row>
    <row r="4560">
      <c r="A4560" s="1" t="s">
        <v>5911</v>
      </c>
      <c r="B4560" s="7" t="str">
        <f>IFERROR(__xludf.DUMMYFUNCTION("IF(C4560=4,GOOGLETRANSLATE(A4560, ""en"",""fil""), """")"),"")</f>
        <v/>
      </c>
      <c r="C4560" s="2">
        <v>0.0</v>
      </c>
      <c r="D4560" s="10" t="s">
        <v>2680</v>
      </c>
      <c r="F4560" s="2">
        <v>0.0</v>
      </c>
      <c r="G4560" s="9"/>
    </row>
    <row r="4561">
      <c r="A4561" s="1" t="s">
        <v>5912</v>
      </c>
      <c r="B4561" s="7" t="str">
        <f>IFERROR(__xludf.DUMMYFUNCTION("IF(C4561=4,GOOGLETRANSLATE(A4561, ""en"",""fil""), """")"),"")</f>
        <v/>
      </c>
      <c r="C4561" s="2">
        <v>0.0</v>
      </c>
      <c r="D4561" s="10" t="s">
        <v>2680</v>
      </c>
      <c r="F4561" s="2">
        <v>0.0</v>
      </c>
      <c r="G4561" s="9"/>
    </row>
    <row r="4562">
      <c r="A4562" s="1" t="s">
        <v>5913</v>
      </c>
      <c r="B4562" s="7" t="str">
        <f>IFERROR(__xludf.DUMMYFUNCTION("IF(C4562=4,GOOGLETRANSLATE(A4562, ""en"",""fil""), """")"),"")</f>
        <v/>
      </c>
      <c r="C4562" s="2">
        <v>0.0</v>
      </c>
      <c r="D4562" s="10" t="s">
        <v>2680</v>
      </c>
      <c r="G4562" s="9"/>
    </row>
    <row r="4563">
      <c r="A4563" s="1" t="s">
        <v>4545</v>
      </c>
      <c r="B4563" s="7" t="str">
        <f>IFERROR(__xludf.DUMMYFUNCTION("IF(C4563=4,GOOGLETRANSLATE(A4563, ""en"",""fil""), """")"),"")</f>
        <v/>
      </c>
      <c r="C4563" s="2">
        <v>0.0</v>
      </c>
      <c r="D4563" s="10" t="s">
        <v>2680</v>
      </c>
      <c r="F4563" s="2">
        <v>0.0</v>
      </c>
      <c r="G4563" s="9"/>
    </row>
    <row r="4564">
      <c r="A4564" s="1" t="s">
        <v>5914</v>
      </c>
      <c r="B4564" s="7" t="str">
        <f>IFERROR(__xludf.DUMMYFUNCTION("IF(C4564=4,GOOGLETRANSLATE(A4564, ""en"",""fil""), """")"),"")</f>
        <v/>
      </c>
      <c r="C4564" s="2">
        <v>0.0</v>
      </c>
      <c r="D4564" s="10" t="s">
        <v>2680</v>
      </c>
      <c r="F4564" s="2">
        <v>0.0</v>
      </c>
      <c r="G4564" s="9"/>
    </row>
    <row r="4565">
      <c r="A4565" s="1" t="s">
        <v>5915</v>
      </c>
      <c r="B4565" s="7" t="str">
        <f>IFERROR(__xludf.DUMMYFUNCTION("IF(C4565=4,GOOGLETRANSLATE(A4565, ""en"",""fil""), """")"),"")</f>
        <v/>
      </c>
      <c r="C4565" s="2">
        <v>0.0</v>
      </c>
      <c r="D4565" s="10" t="s">
        <v>2680</v>
      </c>
      <c r="F4565" s="2">
        <v>0.0</v>
      </c>
      <c r="G4565" s="9"/>
    </row>
    <row r="4566">
      <c r="A4566" s="1" t="s">
        <v>4546</v>
      </c>
      <c r="B4566" s="7" t="str">
        <f>IFERROR(__xludf.DUMMYFUNCTION("IF(C4566=4,GOOGLETRANSLATE(A4566, ""en"",""fil""), """")"),"")</f>
        <v/>
      </c>
      <c r="C4566" s="2">
        <v>0.0</v>
      </c>
      <c r="D4566" s="10" t="s">
        <v>2680</v>
      </c>
      <c r="F4566" s="2">
        <v>0.0</v>
      </c>
      <c r="G4566" s="9"/>
    </row>
    <row r="4567">
      <c r="A4567" s="1" t="s">
        <v>5916</v>
      </c>
      <c r="B4567" s="7" t="str">
        <f>IFERROR(__xludf.DUMMYFUNCTION("IF(C4567=4,GOOGLETRANSLATE(A4567, ""en"",""fil""), """")"),"")</f>
        <v/>
      </c>
      <c r="C4567" s="2">
        <v>0.0</v>
      </c>
      <c r="D4567" s="10" t="s">
        <v>2680</v>
      </c>
      <c r="F4567" s="2">
        <v>0.0</v>
      </c>
      <c r="G4567" s="9"/>
    </row>
    <row r="4568">
      <c r="A4568" s="1" t="s">
        <v>5917</v>
      </c>
      <c r="B4568" s="7" t="str">
        <f>IFERROR(__xludf.DUMMYFUNCTION("IF(C4568=4,GOOGLETRANSLATE(A4568, ""en"",""fil""), """")"),"")</f>
        <v/>
      </c>
      <c r="C4568" s="2">
        <v>0.0</v>
      </c>
      <c r="D4568" s="10" t="s">
        <v>2680</v>
      </c>
      <c r="F4568" s="2">
        <v>0.0</v>
      </c>
      <c r="G4568" s="9"/>
    </row>
    <row r="4569">
      <c r="A4569" s="1" t="s">
        <v>5918</v>
      </c>
      <c r="B4569" s="7" t="str">
        <f>IFERROR(__xludf.DUMMYFUNCTION("IF(C4569=4,GOOGLETRANSLATE(A4569, ""en"",""fil""), """")"),"")</f>
        <v/>
      </c>
      <c r="C4569" s="2">
        <v>0.0</v>
      </c>
      <c r="D4569" s="10" t="s">
        <v>2680</v>
      </c>
      <c r="F4569" s="2">
        <v>0.0</v>
      </c>
      <c r="G4569" s="9"/>
    </row>
    <row r="4570">
      <c r="A4570" s="1" t="s">
        <v>5919</v>
      </c>
      <c r="B4570" s="7" t="str">
        <f>IFERROR(__xludf.DUMMYFUNCTION("IF(C4570=4,GOOGLETRANSLATE(A4570, ""en"",""fil""), """")"),"")</f>
        <v/>
      </c>
      <c r="C4570" s="2">
        <v>0.0</v>
      </c>
      <c r="D4570" s="10" t="s">
        <v>2680</v>
      </c>
      <c r="F4570" s="2">
        <v>0.0</v>
      </c>
      <c r="G4570" s="9"/>
    </row>
    <row r="4571">
      <c r="A4571" s="1" t="s">
        <v>5920</v>
      </c>
      <c r="B4571" s="7" t="str">
        <f>IFERROR(__xludf.DUMMYFUNCTION("IF(C4571=4,GOOGLETRANSLATE(A4571, ""en"",""fil""), """")"),"")</f>
        <v/>
      </c>
      <c r="C4571" s="2">
        <v>0.0</v>
      </c>
      <c r="D4571" s="10" t="s">
        <v>2680</v>
      </c>
      <c r="F4571" s="2">
        <v>0.0</v>
      </c>
      <c r="G4571" s="9"/>
    </row>
    <row r="4572">
      <c r="A4572" s="1" t="s">
        <v>5921</v>
      </c>
      <c r="B4572" s="7" t="str">
        <f>IFERROR(__xludf.DUMMYFUNCTION("IF(C4572=4,GOOGLETRANSLATE(A4572, ""en"",""fil""), """")"),"")</f>
        <v/>
      </c>
      <c r="C4572" s="2">
        <v>0.0</v>
      </c>
      <c r="D4572" s="10" t="s">
        <v>2680</v>
      </c>
      <c r="F4572" s="2">
        <v>0.0</v>
      </c>
      <c r="G4572" s="9"/>
    </row>
    <row r="4573">
      <c r="A4573" s="1" t="s">
        <v>5922</v>
      </c>
      <c r="B4573" s="7" t="str">
        <f>IFERROR(__xludf.DUMMYFUNCTION("IF(C4573=4,GOOGLETRANSLATE(A4573, ""en"",""fil""), """")"),"")</f>
        <v/>
      </c>
      <c r="C4573" s="2">
        <v>0.0</v>
      </c>
      <c r="D4573" s="10" t="s">
        <v>2680</v>
      </c>
      <c r="F4573" s="2">
        <v>0.0</v>
      </c>
      <c r="G4573" s="9"/>
    </row>
    <row r="4574">
      <c r="A4574" s="1" t="s">
        <v>5923</v>
      </c>
      <c r="B4574" s="7" t="str">
        <f>IFERROR(__xludf.DUMMYFUNCTION("IF(C4574=4,GOOGLETRANSLATE(A4574, ""en"",""fil""), """")"),"")</f>
        <v/>
      </c>
      <c r="C4574" s="2">
        <v>0.0</v>
      </c>
      <c r="D4574" s="10" t="s">
        <v>2680</v>
      </c>
      <c r="F4574" s="2">
        <v>1.0</v>
      </c>
      <c r="G4574" s="9"/>
    </row>
    <row r="4575">
      <c r="A4575" s="1" t="s">
        <v>5924</v>
      </c>
      <c r="B4575" s="7" t="str">
        <f>IFERROR(__xludf.DUMMYFUNCTION("IF(C4575=4,GOOGLETRANSLATE(A4575, ""en"",""fil""), """")"),"")</f>
        <v/>
      </c>
      <c r="C4575" s="2">
        <v>0.0</v>
      </c>
      <c r="D4575" s="10" t="s">
        <v>2680</v>
      </c>
      <c r="F4575" s="2">
        <v>0.0</v>
      </c>
      <c r="G4575" s="9"/>
    </row>
    <row r="4576">
      <c r="A4576" s="1" t="s">
        <v>5925</v>
      </c>
      <c r="B4576" s="7" t="str">
        <f>IFERROR(__xludf.DUMMYFUNCTION("IF(C4576=4,GOOGLETRANSLATE(A4576, ""en"",""fil""), """")"),"")</f>
        <v/>
      </c>
      <c r="C4576" s="2">
        <v>0.0</v>
      </c>
      <c r="D4576" s="10" t="s">
        <v>2680</v>
      </c>
      <c r="F4576" s="2">
        <v>1.0</v>
      </c>
      <c r="G4576" s="9"/>
    </row>
    <row r="4577">
      <c r="A4577" s="1" t="s">
        <v>5926</v>
      </c>
      <c r="B4577" s="7" t="str">
        <f>IFERROR(__xludf.DUMMYFUNCTION("IF(C4577=4,GOOGLETRANSLATE(A4577, ""en"",""fil""), """")"),"")</f>
        <v/>
      </c>
      <c r="C4577" s="2">
        <v>0.0</v>
      </c>
      <c r="D4577" s="10" t="s">
        <v>2680</v>
      </c>
      <c r="F4577" s="2">
        <v>0.0</v>
      </c>
      <c r="G4577" s="9"/>
    </row>
    <row r="4578">
      <c r="A4578" s="1" t="s">
        <v>5927</v>
      </c>
      <c r="B4578" s="7" t="str">
        <f>IFERROR(__xludf.DUMMYFUNCTION("IF(C4578=4,GOOGLETRANSLATE(A4578, ""en"",""fil""), """")"),"")</f>
        <v/>
      </c>
      <c r="C4578" s="2">
        <v>0.0</v>
      </c>
      <c r="D4578" s="10" t="s">
        <v>2680</v>
      </c>
      <c r="F4578" s="2">
        <v>0.0</v>
      </c>
      <c r="G4578" s="9"/>
    </row>
    <row r="4579">
      <c r="A4579" s="1" t="s">
        <v>5928</v>
      </c>
      <c r="B4579" s="7" t="str">
        <f>IFERROR(__xludf.DUMMYFUNCTION("IF(C4579=4,GOOGLETRANSLATE(A4579, ""en"",""fil""), """")"),"")</f>
        <v/>
      </c>
      <c r="C4579" s="2">
        <v>0.0</v>
      </c>
      <c r="D4579" s="10" t="s">
        <v>2680</v>
      </c>
      <c r="F4579" s="2">
        <v>0.0</v>
      </c>
      <c r="G4579" s="9"/>
    </row>
    <row r="4580">
      <c r="A4580" s="1" t="s">
        <v>5929</v>
      </c>
      <c r="B4580" s="7" t="str">
        <f>IFERROR(__xludf.DUMMYFUNCTION("IF(C4580=4,GOOGLETRANSLATE(A4580, ""en"",""fil""), """")"),"")</f>
        <v/>
      </c>
      <c r="C4580" s="2">
        <v>0.0</v>
      </c>
      <c r="D4580" s="10" t="s">
        <v>2680</v>
      </c>
      <c r="F4580" s="2">
        <v>1.0</v>
      </c>
      <c r="G4580" s="9"/>
    </row>
    <row r="4581">
      <c r="A4581" s="1" t="s">
        <v>5930</v>
      </c>
      <c r="B4581" s="7" t="str">
        <f>IFERROR(__xludf.DUMMYFUNCTION("IF(C4581=4,GOOGLETRANSLATE(A4581, ""en"",""fil""), """")"),"")</f>
        <v/>
      </c>
      <c r="C4581" s="2">
        <v>0.0</v>
      </c>
      <c r="D4581" s="10" t="s">
        <v>2680</v>
      </c>
      <c r="F4581" s="2">
        <v>1.0</v>
      </c>
      <c r="G4581" s="9"/>
    </row>
    <row r="4582">
      <c r="A4582" s="1" t="s">
        <v>5931</v>
      </c>
      <c r="B4582" s="7" t="str">
        <f>IFERROR(__xludf.DUMMYFUNCTION("IF(C4582=4,GOOGLETRANSLATE(A4582, ""en"",""fil""), """")"),"")</f>
        <v/>
      </c>
      <c r="C4582" s="2">
        <v>0.0</v>
      </c>
      <c r="D4582" s="10" t="s">
        <v>2680</v>
      </c>
      <c r="F4582" s="2">
        <v>0.0</v>
      </c>
      <c r="G4582" s="9"/>
    </row>
    <row r="4583">
      <c r="A4583" s="1" t="s">
        <v>5932</v>
      </c>
      <c r="B4583" s="7" t="str">
        <f>IFERROR(__xludf.DUMMYFUNCTION("IF(C4583=4,GOOGLETRANSLATE(A4583, ""en"",""fil""), """")"),"")</f>
        <v/>
      </c>
      <c r="C4583" s="2">
        <v>0.0</v>
      </c>
      <c r="D4583" s="10" t="s">
        <v>2680</v>
      </c>
      <c r="F4583" s="2">
        <v>1.0</v>
      </c>
      <c r="G4583" s="9"/>
    </row>
    <row r="4584">
      <c r="A4584" s="1" t="s">
        <v>5933</v>
      </c>
      <c r="B4584" s="7" t="str">
        <f>IFERROR(__xludf.DUMMYFUNCTION("IF(C4584=4,GOOGLETRANSLATE(A4584, ""en"",""fil""), """")"),"")</f>
        <v/>
      </c>
      <c r="C4584" s="2">
        <v>0.0</v>
      </c>
      <c r="D4584" s="10" t="s">
        <v>2680</v>
      </c>
      <c r="F4584" s="2">
        <v>0.0</v>
      </c>
      <c r="G4584" s="9"/>
    </row>
    <row r="4585">
      <c r="A4585" s="1" t="s">
        <v>5934</v>
      </c>
      <c r="B4585" s="7" t="str">
        <f>IFERROR(__xludf.DUMMYFUNCTION("IF(C4585=4,GOOGLETRANSLATE(A4585, ""en"",""fil""), """")"),"")</f>
        <v/>
      </c>
      <c r="C4585" s="2">
        <v>0.0</v>
      </c>
      <c r="D4585" s="10" t="s">
        <v>2680</v>
      </c>
      <c r="F4585" s="2">
        <v>0.0</v>
      </c>
      <c r="G4585" s="9"/>
    </row>
    <row r="4586">
      <c r="A4586" s="1" t="s">
        <v>5935</v>
      </c>
      <c r="B4586" s="7" t="str">
        <f>IFERROR(__xludf.DUMMYFUNCTION("IF(C4586=4,GOOGLETRANSLATE(A4586, ""en"",""fil""), """")"),"")</f>
        <v/>
      </c>
      <c r="C4586" s="2">
        <v>0.0</v>
      </c>
      <c r="D4586" s="10" t="s">
        <v>2680</v>
      </c>
      <c r="F4586" s="2">
        <v>0.0</v>
      </c>
      <c r="G4586" s="9"/>
    </row>
    <row r="4587">
      <c r="A4587" s="1" t="s">
        <v>5936</v>
      </c>
      <c r="B4587" s="7" t="str">
        <f>IFERROR(__xludf.DUMMYFUNCTION("IF(C4587=4,GOOGLETRANSLATE(A4587, ""en"",""fil""), """")"),"")</f>
        <v/>
      </c>
      <c r="C4587" s="2">
        <v>0.0</v>
      </c>
      <c r="D4587" s="10" t="s">
        <v>2680</v>
      </c>
      <c r="F4587" s="2">
        <v>0.0</v>
      </c>
      <c r="G4587" s="9"/>
    </row>
    <row r="4588">
      <c r="A4588" s="1" t="s">
        <v>5937</v>
      </c>
      <c r="B4588" s="7" t="str">
        <f>IFERROR(__xludf.DUMMYFUNCTION("IF(C4588=4,GOOGLETRANSLATE(A4588, ""en"",""fil""), """")"),"")</f>
        <v/>
      </c>
      <c r="C4588" s="2">
        <v>0.0</v>
      </c>
      <c r="D4588" s="10" t="s">
        <v>2680</v>
      </c>
      <c r="F4588" s="2">
        <v>0.0</v>
      </c>
      <c r="G4588" s="9"/>
    </row>
    <row r="4589">
      <c r="A4589" s="1" t="s">
        <v>5938</v>
      </c>
      <c r="B4589" s="7" t="str">
        <f>IFERROR(__xludf.DUMMYFUNCTION("IF(C4589=4,GOOGLETRANSLATE(A4589, ""en"",""fil""), """")"),"")</f>
        <v/>
      </c>
      <c r="C4589" s="2">
        <v>0.0</v>
      </c>
      <c r="D4589" s="10" t="s">
        <v>2680</v>
      </c>
      <c r="F4589" s="2">
        <v>1.0</v>
      </c>
      <c r="G4589" s="9"/>
    </row>
    <row r="4590">
      <c r="A4590" s="1" t="s">
        <v>5939</v>
      </c>
      <c r="B4590" s="7" t="str">
        <f>IFERROR(__xludf.DUMMYFUNCTION("IF(C4590=4,GOOGLETRANSLATE(A4590, ""en"",""fil""), """")"),"")</f>
        <v/>
      </c>
      <c r="C4590" s="2">
        <v>0.0</v>
      </c>
      <c r="D4590" s="10" t="s">
        <v>2680</v>
      </c>
      <c r="G4590" s="9"/>
    </row>
    <row r="4591">
      <c r="A4591" s="1" t="s">
        <v>5940</v>
      </c>
      <c r="B4591" s="7" t="str">
        <f>IFERROR(__xludf.DUMMYFUNCTION("IF(C4591=4,GOOGLETRANSLATE(A4591, ""en"",""fil""), """")"),"")</f>
        <v/>
      </c>
      <c r="C4591" s="2">
        <v>0.0</v>
      </c>
      <c r="D4591" s="10" t="s">
        <v>2680</v>
      </c>
      <c r="F4591" s="2">
        <v>1.0</v>
      </c>
      <c r="G4591" s="9"/>
    </row>
    <row r="4592">
      <c r="A4592" s="1" t="s">
        <v>5941</v>
      </c>
      <c r="B4592" s="7" t="str">
        <f>IFERROR(__xludf.DUMMYFUNCTION("IF(C4592=4,GOOGLETRANSLATE(A4592, ""en"",""fil""), """")"),"")</f>
        <v/>
      </c>
      <c r="C4592" s="2">
        <v>0.0</v>
      </c>
      <c r="D4592" s="10" t="s">
        <v>2680</v>
      </c>
      <c r="F4592" s="2">
        <v>1.0</v>
      </c>
      <c r="G4592" s="9"/>
    </row>
    <row r="4593">
      <c r="A4593" s="19" t="s">
        <v>5942</v>
      </c>
      <c r="B4593" s="7" t="str">
        <f>IFERROR(__xludf.DUMMYFUNCTION("IF(C4593=4,GOOGLETRANSLATE(A4593, ""en"",""fil""), """")"),"")</f>
        <v/>
      </c>
      <c r="C4593" s="2">
        <v>0.0</v>
      </c>
      <c r="D4593" s="10" t="s">
        <v>2680</v>
      </c>
      <c r="F4593" s="2">
        <v>0.0</v>
      </c>
      <c r="G4593" s="9"/>
    </row>
    <row r="4594">
      <c r="A4594" s="1" t="s">
        <v>4258</v>
      </c>
      <c r="B4594" s="7" t="str">
        <f>IFERROR(__xludf.DUMMYFUNCTION("IF(C4594=4,GOOGLETRANSLATE(A4594, ""en"",""fil""), """")"),"")</f>
        <v/>
      </c>
      <c r="C4594" s="2">
        <v>0.0</v>
      </c>
      <c r="D4594" s="10" t="s">
        <v>2680</v>
      </c>
      <c r="F4594" s="2">
        <v>0.0</v>
      </c>
      <c r="G4594" s="9"/>
    </row>
    <row r="4595">
      <c r="A4595" s="1" t="s">
        <v>5943</v>
      </c>
      <c r="B4595" s="7" t="str">
        <f>IFERROR(__xludf.DUMMYFUNCTION("IF(C4595=4,GOOGLETRANSLATE(A4595, ""en"",""fil""), """")"),"")</f>
        <v/>
      </c>
      <c r="C4595" s="2">
        <v>0.0</v>
      </c>
      <c r="D4595" s="10" t="s">
        <v>2680</v>
      </c>
      <c r="F4595" s="2">
        <v>1.0</v>
      </c>
      <c r="G4595" s="9"/>
    </row>
    <row r="4596">
      <c r="A4596" s="1" t="s">
        <v>5944</v>
      </c>
      <c r="B4596" s="7" t="str">
        <f>IFERROR(__xludf.DUMMYFUNCTION("IF(C4596=4,GOOGLETRANSLATE(A4596, ""en"",""fil""), """")"),"")</f>
        <v/>
      </c>
      <c r="C4596" s="2">
        <v>0.0</v>
      </c>
      <c r="D4596" s="10" t="s">
        <v>2680</v>
      </c>
      <c r="F4596" s="2">
        <v>0.0</v>
      </c>
      <c r="G4596" s="9"/>
    </row>
    <row r="4597">
      <c r="A4597" s="1" t="s">
        <v>5945</v>
      </c>
      <c r="B4597" s="7" t="str">
        <f>IFERROR(__xludf.DUMMYFUNCTION("IF(C4597=4,GOOGLETRANSLATE(A4597, ""en"",""fil""), """")"),"")</f>
        <v/>
      </c>
      <c r="C4597" s="2">
        <v>0.0</v>
      </c>
      <c r="D4597" s="10" t="s">
        <v>2680</v>
      </c>
      <c r="F4597" s="2">
        <v>1.0</v>
      </c>
      <c r="G4597" s="9"/>
    </row>
    <row r="4598">
      <c r="A4598" s="1" t="s">
        <v>5946</v>
      </c>
      <c r="B4598" s="7" t="str">
        <f>IFERROR(__xludf.DUMMYFUNCTION("IF(C4598=4,GOOGLETRANSLATE(A4598, ""en"",""fil""), """")"),"")</f>
        <v/>
      </c>
      <c r="C4598" s="2">
        <v>0.0</v>
      </c>
      <c r="D4598" s="10" t="s">
        <v>2680</v>
      </c>
      <c r="F4598" s="2">
        <v>0.0</v>
      </c>
      <c r="G4598" s="9"/>
    </row>
    <row r="4599">
      <c r="A4599" s="1" t="s">
        <v>5947</v>
      </c>
      <c r="B4599" s="7" t="str">
        <f>IFERROR(__xludf.DUMMYFUNCTION("IF(C4599=4,GOOGLETRANSLATE(A4599, ""en"",""fil""), """")"),"")</f>
        <v/>
      </c>
      <c r="C4599" s="2">
        <v>0.0</v>
      </c>
      <c r="D4599" s="10" t="s">
        <v>2680</v>
      </c>
      <c r="F4599" s="2">
        <v>0.0</v>
      </c>
      <c r="G4599" s="9"/>
    </row>
    <row r="4600">
      <c r="A4600" s="1" t="s">
        <v>5948</v>
      </c>
      <c r="B4600" s="7" t="str">
        <f>IFERROR(__xludf.DUMMYFUNCTION("IF(C4600=4,GOOGLETRANSLATE(A4600, ""en"",""fil""), """")"),"")</f>
        <v/>
      </c>
      <c r="C4600" s="2">
        <v>0.0</v>
      </c>
      <c r="D4600" s="10" t="s">
        <v>2680</v>
      </c>
      <c r="F4600" s="2">
        <v>1.0</v>
      </c>
      <c r="G4600" s="9"/>
    </row>
    <row r="4601">
      <c r="A4601" s="1" t="s">
        <v>5949</v>
      </c>
      <c r="B4601" s="7" t="str">
        <f>IFERROR(__xludf.DUMMYFUNCTION("IF(C4601=4,GOOGLETRANSLATE(A4601, ""en"",""fil""), """")"),"")</f>
        <v/>
      </c>
      <c r="C4601" s="2">
        <v>0.0</v>
      </c>
      <c r="D4601" s="10" t="s">
        <v>2680</v>
      </c>
      <c r="F4601" s="2">
        <v>1.0</v>
      </c>
      <c r="G4601" s="9"/>
    </row>
    <row r="4602">
      <c r="A4602" s="1" t="s">
        <v>5950</v>
      </c>
      <c r="B4602" s="7" t="str">
        <f>IFERROR(__xludf.DUMMYFUNCTION("IF(C4602=4,GOOGLETRANSLATE(A4602, ""en"",""fil""), """")"),"")</f>
        <v/>
      </c>
      <c r="C4602" s="2">
        <v>0.0</v>
      </c>
      <c r="D4602" s="10" t="s">
        <v>2680</v>
      </c>
      <c r="F4602" s="2">
        <v>1.0</v>
      </c>
      <c r="G4602" s="9"/>
    </row>
    <row r="4603">
      <c r="A4603" s="1" t="s">
        <v>5951</v>
      </c>
      <c r="B4603" s="7" t="str">
        <f>IFERROR(__xludf.DUMMYFUNCTION("IF(C4603=4,GOOGLETRANSLATE(A4603, ""en"",""fil""), """")"),"")</f>
        <v/>
      </c>
      <c r="C4603" s="2">
        <v>0.0</v>
      </c>
      <c r="D4603" s="10" t="s">
        <v>2680</v>
      </c>
      <c r="F4603" s="2">
        <v>0.0</v>
      </c>
      <c r="G4603" s="9"/>
    </row>
    <row r="4604">
      <c r="A4604" s="1" t="s">
        <v>5952</v>
      </c>
      <c r="B4604" s="7" t="str">
        <f>IFERROR(__xludf.DUMMYFUNCTION("IF(C4604=4,GOOGLETRANSLATE(A4604, ""en"",""fil""), """")"),"")</f>
        <v/>
      </c>
      <c r="C4604" s="2">
        <v>0.0</v>
      </c>
      <c r="D4604" s="10" t="s">
        <v>2680</v>
      </c>
      <c r="F4604" s="2">
        <v>1.0</v>
      </c>
      <c r="G4604" s="9"/>
    </row>
    <row r="4605">
      <c r="A4605" s="1" t="s">
        <v>5953</v>
      </c>
      <c r="B4605" s="7" t="str">
        <f>IFERROR(__xludf.DUMMYFUNCTION("IF(C4605=4,GOOGLETRANSLATE(A4605, ""en"",""fil""), """")"),"")</f>
        <v/>
      </c>
      <c r="C4605" s="2">
        <v>0.0</v>
      </c>
      <c r="D4605" s="10" t="s">
        <v>2680</v>
      </c>
      <c r="F4605" s="2">
        <v>1.0</v>
      </c>
      <c r="G4605" s="9"/>
    </row>
    <row r="4606">
      <c r="A4606" s="1" t="s">
        <v>5954</v>
      </c>
      <c r="B4606" s="7" t="str">
        <f>IFERROR(__xludf.DUMMYFUNCTION("IF(C4606=4,GOOGLETRANSLATE(A4606, ""en"",""fil""), """")"),"")</f>
        <v/>
      </c>
      <c r="C4606" s="2">
        <v>0.0</v>
      </c>
      <c r="D4606" s="10" t="s">
        <v>2680</v>
      </c>
      <c r="F4606" s="2">
        <v>0.0</v>
      </c>
      <c r="G4606" s="9"/>
    </row>
    <row r="4607">
      <c r="A4607" s="1" t="s">
        <v>5955</v>
      </c>
      <c r="B4607" s="7" t="str">
        <f>IFERROR(__xludf.DUMMYFUNCTION("IF(C4607=4,GOOGLETRANSLATE(A4607, ""en"",""fil""), """")"),"")</f>
        <v/>
      </c>
      <c r="C4607" s="2">
        <v>0.0</v>
      </c>
      <c r="D4607" s="10" t="s">
        <v>2680</v>
      </c>
      <c r="F4607" s="2">
        <v>1.0</v>
      </c>
      <c r="G4607" s="9"/>
    </row>
    <row r="4608">
      <c r="A4608" s="1" t="s">
        <v>5956</v>
      </c>
      <c r="B4608" s="7" t="str">
        <f>IFERROR(__xludf.DUMMYFUNCTION("IF(C4608=4,GOOGLETRANSLATE(A4608, ""en"",""fil""), """")"),"")</f>
        <v/>
      </c>
      <c r="C4608" s="2">
        <v>0.0</v>
      </c>
      <c r="D4608" s="10" t="s">
        <v>2680</v>
      </c>
      <c r="F4608" s="2">
        <v>0.0</v>
      </c>
      <c r="G4608" s="9"/>
    </row>
    <row r="4609">
      <c r="A4609" s="1" t="s">
        <v>5957</v>
      </c>
      <c r="B4609" s="7" t="str">
        <f>IFERROR(__xludf.DUMMYFUNCTION("IF(C4609=4,GOOGLETRANSLATE(A4609, ""en"",""fil""), """")"),"")</f>
        <v/>
      </c>
      <c r="C4609" s="2">
        <v>0.0</v>
      </c>
      <c r="D4609" s="10" t="s">
        <v>2680</v>
      </c>
      <c r="F4609" s="2">
        <v>0.0</v>
      </c>
      <c r="G4609" s="9"/>
    </row>
    <row r="4610">
      <c r="A4610" s="1" t="s">
        <v>4762</v>
      </c>
      <c r="B4610" s="7" t="str">
        <f>IFERROR(__xludf.DUMMYFUNCTION("IF(C4610=4,GOOGLETRANSLATE(A4610, ""en"",""fil""), """")"),"")</f>
        <v/>
      </c>
      <c r="C4610" s="2">
        <v>0.0</v>
      </c>
      <c r="D4610" s="10" t="s">
        <v>2680</v>
      </c>
      <c r="F4610" s="2">
        <v>1.0</v>
      </c>
      <c r="G4610" s="9"/>
    </row>
    <row r="4611">
      <c r="A4611" s="1" t="s">
        <v>5958</v>
      </c>
      <c r="B4611" s="7" t="str">
        <f>IFERROR(__xludf.DUMMYFUNCTION("IF(C4611=4,GOOGLETRANSLATE(A4611, ""en"",""fil""), """")"),"")</f>
        <v/>
      </c>
      <c r="C4611" s="2">
        <v>0.0</v>
      </c>
      <c r="D4611" s="10" t="s">
        <v>2680</v>
      </c>
      <c r="F4611" s="2">
        <v>0.0</v>
      </c>
      <c r="G4611" s="9"/>
    </row>
    <row r="4612">
      <c r="A4612" s="1" t="s">
        <v>5959</v>
      </c>
      <c r="B4612" s="7" t="str">
        <f>IFERROR(__xludf.DUMMYFUNCTION("IF(C4612=4,GOOGLETRANSLATE(A4612, ""en"",""fil""), """")"),"")</f>
        <v/>
      </c>
      <c r="C4612" s="2">
        <v>0.0</v>
      </c>
      <c r="D4612" s="10" t="s">
        <v>2680</v>
      </c>
      <c r="F4612" s="2">
        <v>0.0</v>
      </c>
      <c r="G4612" s="9"/>
    </row>
    <row r="4613">
      <c r="A4613" s="1" t="s">
        <v>4020</v>
      </c>
      <c r="B4613" s="7" t="str">
        <f>IFERROR(__xludf.DUMMYFUNCTION("IF(C4613=4,GOOGLETRANSLATE(A4613, ""en"",""fil""), """")"),"")</f>
        <v/>
      </c>
      <c r="C4613" s="2">
        <v>0.0</v>
      </c>
      <c r="D4613" s="10" t="s">
        <v>2680</v>
      </c>
      <c r="F4613" s="2">
        <v>0.0</v>
      </c>
      <c r="G4613" s="9"/>
    </row>
    <row r="4614">
      <c r="A4614" s="22" t="s">
        <v>5960</v>
      </c>
      <c r="B4614" s="7" t="str">
        <f>IFERROR(__xludf.DUMMYFUNCTION("IF(C4614=4,GOOGLETRANSLATE(A4614, ""en"",""fil""), """")"),"")</f>
        <v/>
      </c>
      <c r="C4614" s="2">
        <v>0.0</v>
      </c>
      <c r="D4614" s="10" t="s">
        <v>2680</v>
      </c>
      <c r="F4614" s="2">
        <v>0.0</v>
      </c>
      <c r="G4614" s="9"/>
    </row>
    <row r="4615">
      <c r="A4615" s="1" t="s">
        <v>5961</v>
      </c>
      <c r="B4615" s="7" t="str">
        <f>IFERROR(__xludf.DUMMYFUNCTION("IF(C4615=4,GOOGLETRANSLATE(A4615, ""en"",""fil""), """")"),"")</f>
        <v/>
      </c>
      <c r="C4615" s="2">
        <v>0.0</v>
      </c>
      <c r="D4615" s="10" t="s">
        <v>2680</v>
      </c>
      <c r="F4615" s="2">
        <v>0.0</v>
      </c>
      <c r="G4615" s="9"/>
    </row>
    <row r="4616">
      <c r="A4616" s="1" t="s">
        <v>5962</v>
      </c>
      <c r="B4616" s="7" t="str">
        <f>IFERROR(__xludf.DUMMYFUNCTION("IF(C4616=4,GOOGLETRANSLATE(A4616, ""en"",""fil""), """")"),"")</f>
        <v/>
      </c>
      <c r="C4616" s="2">
        <v>0.0</v>
      </c>
      <c r="D4616" s="10" t="s">
        <v>2680</v>
      </c>
      <c r="F4616" s="2">
        <v>0.0</v>
      </c>
      <c r="G4616" s="9"/>
    </row>
    <row r="4617">
      <c r="A4617" s="1" t="s">
        <v>4150</v>
      </c>
      <c r="B4617" s="7" t="str">
        <f>IFERROR(__xludf.DUMMYFUNCTION("IF(C4617=4,GOOGLETRANSLATE(A4617, ""en"",""fil""), """")"),"")</f>
        <v/>
      </c>
      <c r="C4617" s="2">
        <v>0.0</v>
      </c>
      <c r="D4617" s="10" t="s">
        <v>2680</v>
      </c>
      <c r="F4617" s="2">
        <v>0.0</v>
      </c>
      <c r="G4617" s="9"/>
    </row>
    <row r="4618">
      <c r="A4618" s="1" t="s">
        <v>5963</v>
      </c>
      <c r="B4618" s="7" t="str">
        <f>IFERROR(__xludf.DUMMYFUNCTION("IF(C4618=4,GOOGLETRANSLATE(A4618, ""en"",""fil""), """")"),"")</f>
        <v/>
      </c>
      <c r="C4618" s="2">
        <v>0.0</v>
      </c>
      <c r="D4618" s="10" t="s">
        <v>2680</v>
      </c>
      <c r="F4618" s="2">
        <v>0.0</v>
      </c>
      <c r="G4618" s="9"/>
    </row>
    <row r="4619">
      <c r="A4619" s="1" t="s">
        <v>4150</v>
      </c>
      <c r="B4619" s="7" t="str">
        <f>IFERROR(__xludf.DUMMYFUNCTION("IF(C4619=4,GOOGLETRANSLATE(A4619, ""en"",""fil""), """")"),"")</f>
        <v/>
      </c>
      <c r="C4619" s="2">
        <v>0.0</v>
      </c>
      <c r="D4619" s="10" t="s">
        <v>2680</v>
      </c>
      <c r="F4619" s="2">
        <v>0.0</v>
      </c>
      <c r="G4619" s="9"/>
    </row>
    <row r="4620">
      <c r="A4620" s="1" t="s">
        <v>5964</v>
      </c>
      <c r="B4620" s="7" t="str">
        <f>IFERROR(__xludf.DUMMYFUNCTION("IF(C4620=4,GOOGLETRANSLATE(A4620, ""en"",""fil""), """")"),"")</f>
        <v/>
      </c>
      <c r="C4620" s="2">
        <v>0.0</v>
      </c>
      <c r="D4620" s="10" t="s">
        <v>2680</v>
      </c>
      <c r="F4620" s="2">
        <v>1.0</v>
      </c>
      <c r="G4620" s="9"/>
    </row>
    <row r="4621">
      <c r="A4621" s="1" t="s">
        <v>398</v>
      </c>
      <c r="B4621" s="7" t="str">
        <f>IFERROR(__xludf.DUMMYFUNCTION("IF(C4621=4,GOOGLETRANSLATE(A4621, ""en"",""fil""), """")"),"")</f>
        <v/>
      </c>
      <c r="C4621" s="2">
        <v>0.0</v>
      </c>
      <c r="D4621" s="10" t="s">
        <v>2680</v>
      </c>
      <c r="F4621" s="2">
        <v>0.0</v>
      </c>
      <c r="G4621" s="9"/>
    </row>
    <row r="4622">
      <c r="A4622" s="1" t="s">
        <v>5965</v>
      </c>
      <c r="B4622" s="7" t="str">
        <f>IFERROR(__xludf.DUMMYFUNCTION("IF(C4622=4,GOOGLETRANSLATE(A4622, ""en"",""fil""), """")"),"")</f>
        <v/>
      </c>
      <c r="C4622" s="2">
        <v>0.0</v>
      </c>
      <c r="D4622" s="10" t="s">
        <v>2680</v>
      </c>
      <c r="F4622" s="2">
        <v>0.0</v>
      </c>
      <c r="G4622" s="9"/>
    </row>
    <row r="4623">
      <c r="A4623" s="1" t="s">
        <v>5966</v>
      </c>
      <c r="B4623" s="7" t="str">
        <f>IFERROR(__xludf.DUMMYFUNCTION("IF(C4623=4,GOOGLETRANSLATE(A4623, ""en"",""fil""), """")"),"")</f>
        <v/>
      </c>
      <c r="C4623" s="2">
        <v>0.0</v>
      </c>
      <c r="D4623" s="10" t="s">
        <v>2680</v>
      </c>
      <c r="F4623" s="2">
        <v>0.0</v>
      </c>
      <c r="G4623" s="9"/>
    </row>
    <row r="4624">
      <c r="A4624" s="1" t="s">
        <v>5967</v>
      </c>
      <c r="B4624" s="7" t="str">
        <f>IFERROR(__xludf.DUMMYFUNCTION("IF(C4624=4,GOOGLETRANSLATE(A4624, ""en"",""fil""), """")"),"")</f>
        <v/>
      </c>
      <c r="C4624" s="2">
        <v>0.0</v>
      </c>
      <c r="D4624" s="10" t="s">
        <v>2680</v>
      </c>
      <c r="F4624" s="2">
        <v>1.0</v>
      </c>
      <c r="G4624" s="9"/>
    </row>
    <row r="4625">
      <c r="A4625" s="1" t="s">
        <v>5968</v>
      </c>
      <c r="B4625" s="7" t="str">
        <f>IFERROR(__xludf.DUMMYFUNCTION("IF(C4625=4,GOOGLETRANSLATE(A4625, ""en"",""fil""), """")"),"")</f>
        <v/>
      </c>
      <c r="C4625" s="2">
        <v>0.0</v>
      </c>
      <c r="D4625" s="10" t="s">
        <v>2680</v>
      </c>
      <c r="F4625" s="2">
        <v>1.0</v>
      </c>
      <c r="G4625" s="9"/>
    </row>
    <row r="4626">
      <c r="A4626" s="1" t="s">
        <v>5969</v>
      </c>
      <c r="B4626" s="7" t="str">
        <f>IFERROR(__xludf.DUMMYFUNCTION("IF(C4626=4,GOOGLETRANSLATE(A4626, ""en"",""fil""), """")"),"")</f>
        <v/>
      </c>
      <c r="C4626" s="2">
        <v>0.0</v>
      </c>
      <c r="D4626" s="10" t="s">
        <v>2680</v>
      </c>
      <c r="F4626" s="2">
        <v>0.0</v>
      </c>
      <c r="G4626" s="9"/>
    </row>
    <row r="4627">
      <c r="A4627" s="1" t="s">
        <v>5970</v>
      </c>
      <c r="B4627" s="7" t="str">
        <f>IFERROR(__xludf.DUMMYFUNCTION("IF(C4627=4,GOOGLETRANSLATE(A4627, ""en"",""fil""), """")"),"")</f>
        <v/>
      </c>
      <c r="C4627" s="2">
        <v>0.0</v>
      </c>
      <c r="D4627" s="10" t="s">
        <v>2680</v>
      </c>
      <c r="F4627" s="2">
        <v>1.0</v>
      </c>
      <c r="G4627" s="9"/>
    </row>
    <row r="4628">
      <c r="A4628" s="1" t="s">
        <v>5971</v>
      </c>
      <c r="B4628" s="7" t="str">
        <f>IFERROR(__xludf.DUMMYFUNCTION("IF(C4628=4,GOOGLETRANSLATE(A4628, ""en"",""fil""), """")"),"")</f>
        <v/>
      </c>
      <c r="C4628" s="2">
        <v>0.0</v>
      </c>
      <c r="D4628" s="10" t="s">
        <v>2680</v>
      </c>
      <c r="F4628" s="2">
        <v>0.0</v>
      </c>
      <c r="G4628" s="9"/>
    </row>
    <row r="4629">
      <c r="A4629" s="1" t="s">
        <v>5972</v>
      </c>
      <c r="B4629" s="7" t="str">
        <f>IFERROR(__xludf.DUMMYFUNCTION("IF(C4629=4,GOOGLETRANSLATE(A4629, ""en"",""fil""), """")"),"")</f>
        <v/>
      </c>
      <c r="C4629" s="2">
        <v>0.0</v>
      </c>
      <c r="D4629" s="10" t="s">
        <v>2680</v>
      </c>
      <c r="F4629" s="2">
        <v>0.0</v>
      </c>
      <c r="G4629" s="9"/>
    </row>
    <row r="4630">
      <c r="A4630" s="1" t="s">
        <v>5973</v>
      </c>
      <c r="B4630" s="7" t="str">
        <f>IFERROR(__xludf.DUMMYFUNCTION("IF(C4630=4,GOOGLETRANSLATE(A4630, ""en"",""fil""), """")"),"")</f>
        <v/>
      </c>
      <c r="C4630" s="2">
        <v>0.0</v>
      </c>
      <c r="D4630" s="10" t="s">
        <v>2680</v>
      </c>
      <c r="F4630" s="2">
        <v>1.0</v>
      </c>
      <c r="G4630" s="9"/>
    </row>
    <row r="4631">
      <c r="A4631" s="1" t="s">
        <v>5974</v>
      </c>
      <c r="B4631" s="7" t="str">
        <f>IFERROR(__xludf.DUMMYFUNCTION("IF(C4631=4,GOOGLETRANSLATE(A4631, ""en"",""fil""), """")"),"")</f>
        <v/>
      </c>
      <c r="C4631" s="2">
        <v>0.0</v>
      </c>
      <c r="D4631" s="10" t="s">
        <v>2680</v>
      </c>
      <c r="F4631" s="2">
        <v>1.0</v>
      </c>
      <c r="G4631" s="9"/>
    </row>
    <row r="4632">
      <c r="A4632" s="1" t="s">
        <v>5975</v>
      </c>
      <c r="B4632" s="7" t="str">
        <f>IFERROR(__xludf.DUMMYFUNCTION("IF(C4632=4,GOOGLETRANSLATE(A4632, ""en"",""fil""), """")"),"")</f>
        <v/>
      </c>
      <c r="C4632" s="2">
        <v>0.0</v>
      </c>
      <c r="D4632" s="10" t="s">
        <v>2680</v>
      </c>
      <c r="F4632" s="2">
        <v>1.0</v>
      </c>
      <c r="G4632" s="9"/>
    </row>
    <row r="4633">
      <c r="A4633" s="1" t="s">
        <v>5976</v>
      </c>
      <c r="B4633" s="7" t="str">
        <f>IFERROR(__xludf.DUMMYFUNCTION("IF(C4633=4,GOOGLETRANSLATE(A4633, ""en"",""fil""), """")"),"")</f>
        <v/>
      </c>
      <c r="C4633" s="2">
        <v>0.0</v>
      </c>
      <c r="D4633" s="10" t="s">
        <v>2680</v>
      </c>
      <c r="F4633" s="2">
        <v>0.0</v>
      </c>
      <c r="G4633" s="9"/>
    </row>
    <row r="4634">
      <c r="A4634" s="1" t="s">
        <v>5977</v>
      </c>
      <c r="B4634" s="7" t="str">
        <f>IFERROR(__xludf.DUMMYFUNCTION("IF(C4634=4,GOOGLETRANSLATE(A4634, ""en"",""fil""), """")"),"")</f>
        <v/>
      </c>
      <c r="C4634" s="2">
        <v>0.0</v>
      </c>
      <c r="D4634" s="10" t="s">
        <v>2680</v>
      </c>
      <c r="F4634" s="2">
        <v>0.0</v>
      </c>
      <c r="G4634" s="9"/>
    </row>
    <row r="4635">
      <c r="A4635" s="1" t="s">
        <v>5978</v>
      </c>
      <c r="B4635" s="7" t="str">
        <f>IFERROR(__xludf.DUMMYFUNCTION("IF(C4635=4,GOOGLETRANSLATE(A4635, ""en"",""fil""), """")"),"")</f>
        <v/>
      </c>
      <c r="C4635" s="2">
        <v>0.0</v>
      </c>
      <c r="D4635" s="10" t="s">
        <v>2680</v>
      </c>
      <c r="F4635" s="2">
        <v>0.0</v>
      </c>
      <c r="G4635" s="9"/>
    </row>
    <row r="4636">
      <c r="A4636" s="1" t="s">
        <v>5979</v>
      </c>
      <c r="B4636" s="7" t="str">
        <f>IFERROR(__xludf.DUMMYFUNCTION("IF(C4636=4,GOOGLETRANSLATE(A4636, ""en"",""fil""), """")"),"")</f>
        <v/>
      </c>
      <c r="C4636" s="2">
        <v>0.0</v>
      </c>
      <c r="D4636" s="10" t="s">
        <v>2680</v>
      </c>
      <c r="F4636" s="2">
        <v>0.0</v>
      </c>
      <c r="G4636" s="9"/>
    </row>
    <row r="4637">
      <c r="A4637" s="1" t="s">
        <v>5980</v>
      </c>
      <c r="B4637" s="7" t="str">
        <f>IFERROR(__xludf.DUMMYFUNCTION("IF(C4637=4,GOOGLETRANSLATE(A4637, ""en"",""fil""), """")"),"")</f>
        <v/>
      </c>
      <c r="C4637" s="2">
        <v>0.0</v>
      </c>
      <c r="D4637" s="10" t="s">
        <v>2680</v>
      </c>
      <c r="F4637" s="2">
        <v>0.0</v>
      </c>
      <c r="G4637" s="9"/>
    </row>
    <row r="4638">
      <c r="A4638" s="1" t="s">
        <v>5981</v>
      </c>
      <c r="B4638" s="7" t="str">
        <f>IFERROR(__xludf.DUMMYFUNCTION("IF(C4638=4,GOOGLETRANSLATE(A4638, ""en"",""fil""), """")"),"")</f>
        <v/>
      </c>
      <c r="C4638" s="2">
        <v>0.0</v>
      </c>
      <c r="D4638" s="10" t="s">
        <v>2680</v>
      </c>
      <c r="F4638" s="2">
        <v>0.0</v>
      </c>
      <c r="G4638" s="9"/>
    </row>
    <row r="4639">
      <c r="A4639" s="1" t="s">
        <v>5982</v>
      </c>
      <c r="B4639" s="7" t="str">
        <f>IFERROR(__xludf.DUMMYFUNCTION("IF(C4639=4,GOOGLETRANSLATE(A4639, ""en"",""fil""), """")"),"")</f>
        <v/>
      </c>
      <c r="C4639" s="2">
        <v>0.0</v>
      </c>
      <c r="D4639" s="10" t="s">
        <v>2680</v>
      </c>
      <c r="F4639" s="2">
        <v>1.0</v>
      </c>
      <c r="G4639" s="9"/>
    </row>
    <row r="4640">
      <c r="A4640" s="1" t="s">
        <v>5983</v>
      </c>
      <c r="B4640" s="7" t="str">
        <f>IFERROR(__xludf.DUMMYFUNCTION("IF(C4640=4,GOOGLETRANSLATE(A4640, ""en"",""fil""), """")"),"")</f>
        <v/>
      </c>
      <c r="C4640" s="2">
        <v>0.0</v>
      </c>
      <c r="D4640" s="10" t="s">
        <v>2680</v>
      </c>
      <c r="F4640" s="2">
        <v>0.0</v>
      </c>
      <c r="G4640" s="9"/>
    </row>
    <row r="4641">
      <c r="A4641" s="1" t="s">
        <v>5984</v>
      </c>
      <c r="B4641" s="7" t="str">
        <f>IFERROR(__xludf.DUMMYFUNCTION("IF(C4641=4,GOOGLETRANSLATE(A4641, ""en"",""fil""), """")"),"")</f>
        <v/>
      </c>
      <c r="C4641" s="2">
        <v>0.0</v>
      </c>
      <c r="D4641" s="10" t="s">
        <v>2680</v>
      </c>
      <c r="F4641" s="2">
        <v>1.0</v>
      </c>
      <c r="G4641" s="9"/>
    </row>
    <row r="4642">
      <c r="A4642" s="1" t="s">
        <v>5985</v>
      </c>
      <c r="B4642" s="7" t="str">
        <f>IFERROR(__xludf.DUMMYFUNCTION("IF(C4642=4,GOOGLETRANSLATE(A4642, ""en"",""fil""), """")"),"")</f>
        <v/>
      </c>
      <c r="C4642" s="2">
        <v>0.0</v>
      </c>
      <c r="D4642" s="10" t="s">
        <v>2680</v>
      </c>
      <c r="F4642" s="2">
        <v>0.0</v>
      </c>
      <c r="G4642" s="9"/>
    </row>
    <row r="4643">
      <c r="A4643" s="1" t="s">
        <v>5986</v>
      </c>
      <c r="B4643" s="7" t="str">
        <f>IFERROR(__xludf.DUMMYFUNCTION("IF(C4643=4,GOOGLETRANSLATE(A4643, ""en"",""fil""), """")"),"")</f>
        <v/>
      </c>
      <c r="C4643" s="2">
        <v>0.0</v>
      </c>
      <c r="D4643" s="10" t="s">
        <v>2680</v>
      </c>
      <c r="F4643" s="2">
        <v>0.0</v>
      </c>
      <c r="G4643" s="9"/>
    </row>
    <row r="4644">
      <c r="A4644" s="1" t="s">
        <v>5987</v>
      </c>
      <c r="B4644" s="7" t="str">
        <f>IFERROR(__xludf.DUMMYFUNCTION("IF(C4644=4,GOOGLETRANSLATE(A4644, ""en"",""fil""), """")"),"")</f>
        <v/>
      </c>
      <c r="C4644" s="2">
        <v>0.0</v>
      </c>
      <c r="D4644" s="10" t="s">
        <v>2680</v>
      </c>
      <c r="F4644" s="2">
        <v>1.0</v>
      </c>
      <c r="G4644" s="9"/>
    </row>
    <row r="4645">
      <c r="A4645" s="1" t="s">
        <v>5988</v>
      </c>
      <c r="B4645" s="7" t="str">
        <f>IFERROR(__xludf.DUMMYFUNCTION("IF(C4645=4,GOOGLETRANSLATE(A4645, ""en"",""fil""), """")"),"")</f>
        <v/>
      </c>
      <c r="C4645" s="2">
        <v>0.0</v>
      </c>
      <c r="D4645" s="10" t="s">
        <v>2680</v>
      </c>
      <c r="F4645" s="2">
        <v>0.0</v>
      </c>
      <c r="G4645" s="9"/>
    </row>
    <row r="4646">
      <c r="A4646" s="1" t="s">
        <v>5989</v>
      </c>
      <c r="B4646" s="7" t="str">
        <f>IFERROR(__xludf.DUMMYFUNCTION("IF(C4646=4,GOOGLETRANSLATE(A4646, ""en"",""fil""), """")"),"")</f>
        <v/>
      </c>
      <c r="C4646" s="2">
        <v>0.0</v>
      </c>
      <c r="D4646" s="10" t="s">
        <v>2680</v>
      </c>
      <c r="F4646" s="2">
        <v>0.0</v>
      </c>
      <c r="G4646" s="9"/>
    </row>
    <row r="4647">
      <c r="A4647" s="1" t="s">
        <v>5990</v>
      </c>
      <c r="B4647" s="7" t="str">
        <f>IFERROR(__xludf.DUMMYFUNCTION("IF(C4647=4,GOOGLETRANSLATE(A4647, ""en"",""fil""), """")"),"")</f>
        <v/>
      </c>
      <c r="C4647" s="2">
        <v>0.0</v>
      </c>
      <c r="D4647" s="10" t="s">
        <v>2680</v>
      </c>
      <c r="F4647" s="2">
        <v>1.0</v>
      </c>
      <c r="G4647" s="9"/>
    </row>
    <row r="4648">
      <c r="A4648" s="1" t="s">
        <v>5991</v>
      </c>
      <c r="B4648" s="7" t="str">
        <f>IFERROR(__xludf.DUMMYFUNCTION("IF(C4648=4,GOOGLETRANSLATE(A4648, ""en"",""fil""), """")"),"")</f>
        <v/>
      </c>
      <c r="C4648" s="2">
        <v>0.0</v>
      </c>
      <c r="D4648" s="10" t="s">
        <v>2680</v>
      </c>
      <c r="F4648" s="2">
        <v>1.0</v>
      </c>
      <c r="G4648" s="9"/>
    </row>
    <row r="4649">
      <c r="A4649" s="1" t="s">
        <v>5992</v>
      </c>
      <c r="B4649" s="7" t="str">
        <f>IFERROR(__xludf.DUMMYFUNCTION("IF(C4649=4,GOOGLETRANSLATE(A4649, ""en"",""fil""), """")"),"")</f>
        <v/>
      </c>
      <c r="C4649" s="2">
        <v>0.0</v>
      </c>
      <c r="D4649" s="10" t="s">
        <v>2680</v>
      </c>
      <c r="F4649" s="2">
        <v>0.0</v>
      </c>
      <c r="G4649" s="9"/>
    </row>
    <row r="4650">
      <c r="A4650" s="1" t="s">
        <v>5993</v>
      </c>
      <c r="B4650" s="7" t="str">
        <f>IFERROR(__xludf.DUMMYFUNCTION("IF(C4650=4,GOOGLETRANSLATE(A4650, ""en"",""fil""), """")"),"")</f>
        <v/>
      </c>
      <c r="C4650" s="2">
        <v>0.0</v>
      </c>
      <c r="D4650" s="10" t="s">
        <v>2680</v>
      </c>
      <c r="F4650" s="2">
        <v>0.0</v>
      </c>
      <c r="G4650" s="9"/>
    </row>
    <row r="4651">
      <c r="A4651" s="1" t="s">
        <v>5994</v>
      </c>
      <c r="B4651" s="7" t="str">
        <f>IFERROR(__xludf.DUMMYFUNCTION("IF(C4651=4,GOOGLETRANSLATE(A4651, ""en"",""fil""), """")"),"")</f>
        <v/>
      </c>
      <c r="C4651" s="2">
        <v>0.0</v>
      </c>
      <c r="D4651" s="10" t="s">
        <v>2680</v>
      </c>
      <c r="F4651" s="2">
        <v>0.0</v>
      </c>
      <c r="G4651" s="9"/>
    </row>
    <row r="4652">
      <c r="A4652" s="1" t="s">
        <v>5995</v>
      </c>
      <c r="B4652" s="7" t="str">
        <f>IFERROR(__xludf.DUMMYFUNCTION("IF(C4652=4,GOOGLETRANSLATE(A4652, ""en"",""fil""), """")"),"")</f>
        <v/>
      </c>
      <c r="C4652" s="2">
        <v>0.0</v>
      </c>
      <c r="D4652" s="10" t="s">
        <v>2680</v>
      </c>
      <c r="F4652" s="2">
        <v>1.0</v>
      </c>
      <c r="G4652" s="9"/>
    </row>
    <row r="4653">
      <c r="A4653" s="1" t="s">
        <v>5996</v>
      </c>
      <c r="B4653" s="7" t="str">
        <f>IFERROR(__xludf.DUMMYFUNCTION("IF(C4653=4,GOOGLETRANSLATE(A4653, ""en"",""fil""), """")"),"")</f>
        <v/>
      </c>
      <c r="C4653" s="2">
        <v>0.0</v>
      </c>
      <c r="D4653" s="10" t="s">
        <v>2680</v>
      </c>
      <c r="F4653" s="2">
        <v>0.0</v>
      </c>
      <c r="G4653" s="9"/>
    </row>
    <row r="4654">
      <c r="A4654" s="1" t="s">
        <v>5997</v>
      </c>
      <c r="B4654" s="7" t="str">
        <f>IFERROR(__xludf.DUMMYFUNCTION("IF(C4654=4,GOOGLETRANSLATE(A4654, ""en"",""fil""), """")"),"")</f>
        <v/>
      </c>
      <c r="C4654" s="2">
        <v>0.0</v>
      </c>
      <c r="D4654" s="10" t="s">
        <v>2680</v>
      </c>
      <c r="F4654" s="2">
        <v>1.0</v>
      </c>
      <c r="G4654" s="9"/>
    </row>
    <row r="4655">
      <c r="A4655" s="1" t="s">
        <v>5998</v>
      </c>
      <c r="B4655" s="7" t="str">
        <f>IFERROR(__xludf.DUMMYFUNCTION("IF(C4655=4,GOOGLETRANSLATE(A4655, ""en"",""fil""), """")"),"")</f>
        <v/>
      </c>
      <c r="C4655" s="2">
        <v>0.0</v>
      </c>
      <c r="D4655" s="10" t="s">
        <v>2680</v>
      </c>
      <c r="F4655" s="2">
        <v>0.0</v>
      </c>
      <c r="G4655" s="9"/>
    </row>
    <row r="4656">
      <c r="A4656" s="1" t="s">
        <v>5208</v>
      </c>
      <c r="B4656" s="7" t="str">
        <f>IFERROR(__xludf.DUMMYFUNCTION("IF(C4656=4,GOOGLETRANSLATE(A4656, ""en"",""fil""), """")"),"")</f>
        <v/>
      </c>
      <c r="C4656" s="2">
        <v>0.0</v>
      </c>
      <c r="D4656" s="10" t="s">
        <v>2680</v>
      </c>
      <c r="F4656" s="2">
        <v>1.0</v>
      </c>
      <c r="G4656" s="9"/>
    </row>
    <row r="4657">
      <c r="A4657" s="1" t="s">
        <v>5999</v>
      </c>
      <c r="B4657" s="7" t="str">
        <f>IFERROR(__xludf.DUMMYFUNCTION("IF(C4657=4,GOOGLETRANSLATE(A4657, ""en"",""fil""), """")"),"")</f>
        <v/>
      </c>
      <c r="C4657" s="2">
        <v>0.0</v>
      </c>
      <c r="D4657" s="10" t="s">
        <v>2680</v>
      </c>
      <c r="F4657" s="2">
        <v>1.0</v>
      </c>
      <c r="G4657" s="9"/>
    </row>
    <row r="4658">
      <c r="A4658" s="1" t="s">
        <v>6000</v>
      </c>
      <c r="B4658" s="7" t="str">
        <f>IFERROR(__xludf.DUMMYFUNCTION("IF(C4658=4,GOOGLETRANSLATE(A4658, ""en"",""fil""), """")"),"")</f>
        <v/>
      </c>
      <c r="C4658" s="2">
        <v>0.0</v>
      </c>
      <c r="D4658" s="10" t="s">
        <v>2680</v>
      </c>
      <c r="F4658" s="2">
        <v>0.0</v>
      </c>
      <c r="G4658" s="9"/>
    </row>
    <row r="4659">
      <c r="A4659" s="1" t="s">
        <v>6001</v>
      </c>
      <c r="B4659" s="7" t="str">
        <f>IFERROR(__xludf.DUMMYFUNCTION("IF(C4659=4,GOOGLETRANSLATE(A4659, ""en"",""fil""), """")"),"")</f>
        <v/>
      </c>
      <c r="C4659" s="2">
        <v>0.0</v>
      </c>
      <c r="D4659" s="10" t="s">
        <v>2680</v>
      </c>
      <c r="F4659" s="2">
        <v>1.0</v>
      </c>
      <c r="G4659" s="9"/>
    </row>
    <row r="4660">
      <c r="A4660" s="1" t="s">
        <v>6002</v>
      </c>
      <c r="B4660" s="7" t="str">
        <f>IFERROR(__xludf.DUMMYFUNCTION("IF(C4660=4,GOOGLETRANSLATE(A4660, ""en"",""fil""), """")"),"")</f>
        <v/>
      </c>
      <c r="C4660" s="2">
        <v>0.0</v>
      </c>
      <c r="D4660" s="10" t="s">
        <v>2680</v>
      </c>
      <c r="F4660" s="2">
        <v>0.0</v>
      </c>
      <c r="G4660" s="9"/>
    </row>
    <row r="4661">
      <c r="A4661" s="1" t="s">
        <v>6003</v>
      </c>
      <c r="B4661" s="7" t="str">
        <f>IFERROR(__xludf.DUMMYFUNCTION("IF(C4661=4,GOOGLETRANSLATE(A4661, ""en"",""fil""), """")"),"")</f>
        <v/>
      </c>
      <c r="C4661" s="2">
        <v>0.0</v>
      </c>
      <c r="D4661" s="10" t="s">
        <v>2680</v>
      </c>
      <c r="F4661" s="2">
        <v>0.0</v>
      </c>
      <c r="G4661" s="9"/>
    </row>
    <row r="4662">
      <c r="A4662" s="1" t="s">
        <v>6004</v>
      </c>
      <c r="B4662" s="7" t="str">
        <f>IFERROR(__xludf.DUMMYFUNCTION("IF(C4662=4,GOOGLETRANSLATE(A4662, ""en"",""fil""), """")"),"")</f>
        <v/>
      </c>
      <c r="C4662" s="2">
        <v>0.0</v>
      </c>
      <c r="D4662" s="10" t="s">
        <v>2680</v>
      </c>
      <c r="F4662" s="2">
        <v>0.0</v>
      </c>
      <c r="G4662" s="9"/>
    </row>
    <row r="4663">
      <c r="A4663" s="1" t="s">
        <v>6005</v>
      </c>
      <c r="B4663" s="7" t="str">
        <f>IFERROR(__xludf.DUMMYFUNCTION("IF(C4663=4,GOOGLETRANSLATE(A4663, ""en"",""fil""), """")"),"")</f>
        <v/>
      </c>
      <c r="C4663" s="2">
        <v>0.0</v>
      </c>
      <c r="D4663" s="10" t="s">
        <v>2680</v>
      </c>
      <c r="F4663" s="2">
        <v>1.0</v>
      </c>
      <c r="G4663" s="9"/>
    </row>
    <row r="4664">
      <c r="A4664" s="1" t="s">
        <v>6006</v>
      </c>
      <c r="B4664" s="7" t="str">
        <f>IFERROR(__xludf.DUMMYFUNCTION("IF(C4664=4,GOOGLETRANSLATE(A4664, ""en"",""fil""), """")"),"")</f>
        <v/>
      </c>
      <c r="C4664" s="2">
        <v>0.0</v>
      </c>
      <c r="D4664" s="10" t="s">
        <v>2680</v>
      </c>
      <c r="F4664" s="2">
        <v>0.0</v>
      </c>
      <c r="G4664" s="9"/>
    </row>
    <row r="4665">
      <c r="A4665" s="1" t="s">
        <v>6007</v>
      </c>
      <c r="B4665" s="7" t="str">
        <f>IFERROR(__xludf.DUMMYFUNCTION("IF(C4665=4,GOOGLETRANSLATE(A4665, ""en"",""fil""), """")"),"")</f>
        <v/>
      </c>
      <c r="C4665" s="2">
        <v>0.0</v>
      </c>
      <c r="D4665" s="10" t="s">
        <v>2680</v>
      </c>
      <c r="F4665" s="2">
        <v>0.0</v>
      </c>
      <c r="G4665" s="9"/>
    </row>
    <row r="4666">
      <c r="A4666" s="1" t="s">
        <v>6008</v>
      </c>
      <c r="B4666" s="7" t="str">
        <f>IFERROR(__xludf.DUMMYFUNCTION("IF(C4666=4,GOOGLETRANSLATE(A4666, ""en"",""fil""), """")"),"")</f>
        <v/>
      </c>
      <c r="C4666" s="2">
        <v>0.0</v>
      </c>
      <c r="D4666" s="10" t="s">
        <v>2680</v>
      </c>
      <c r="F4666" s="2">
        <v>1.0</v>
      </c>
      <c r="G4666" s="9"/>
    </row>
    <row r="4667">
      <c r="A4667" s="1" t="s">
        <v>6009</v>
      </c>
      <c r="B4667" s="7" t="str">
        <f>IFERROR(__xludf.DUMMYFUNCTION("IF(C4667=4,GOOGLETRANSLATE(A4667, ""en"",""fil""), """")"),"")</f>
        <v/>
      </c>
      <c r="C4667" s="2">
        <v>0.0</v>
      </c>
      <c r="D4667" s="10" t="s">
        <v>2680</v>
      </c>
      <c r="F4667" s="2">
        <v>0.0</v>
      </c>
      <c r="G4667" s="9"/>
    </row>
    <row r="4668">
      <c r="A4668" s="1" t="s">
        <v>6010</v>
      </c>
      <c r="B4668" s="7" t="str">
        <f>IFERROR(__xludf.DUMMYFUNCTION("IF(C4668=4,GOOGLETRANSLATE(A4668, ""en"",""fil""), """")"),"")</f>
        <v/>
      </c>
      <c r="C4668" s="2">
        <v>0.0</v>
      </c>
      <c r="D4668" s="10" t="s">
        <v>2680</v>
      </c>
      <c r="F4668" s="2">
        <v>1.0</v>
      </c>
      <c r="G4668" s="9"/>
    </row>
    <row r="4669">
      <c r="A4669" s="1" t="s">
        <v>6011</v>
      </c>
      <c r="B4669" s="7" t="str">
        <f>IFERROR(__xludf.DUMMYFUNCTION("IF(C4669=4,GOOGLETRANSLATE(A4669, ""en"",""fil""), """")"),"")</f>
        <v/>
      </c>
      <c r="C4669" s="2">
        <v>0.0</v>
      </c>
      <c r="D4669" s="10" t="s">
        <v>2680</v>
      </c>
      <c r="F4669" s="2">
        <v>0.0</v>
      </c>
      <c r="G4669" s="9"/>
    </row>
    <row r="4670">
      <c r="A4670" s="1" t="s">
        <v>6012</v>
      </c>
      <c r="B4670" s="7" t="str">
        <f>IFERROR(__xludf.DUMMYFUNCTION("IF(C4670=4,GOOGLETRANSLATE(A4670, ""en"",""fil""), """")"),"")</f>
        <v/>
      </c>
      <c r="C4670" s="2">
        <v>0.0</v>
      </c>
      <c r="D4670" s="10" t="s">
        <v>2680</v>
      </c>
      <c r="F4670" s="2">
        <v>0.0</v>
      </c>
      <c r="G4670" s="9"/>
    </row>
    <row r="4671">
      <c r="A4671" s="1" t="s">
        <v>6013</v>
      </c>
      <c r="B4671" s="7" t="str">
        <f>IFERROR(__xludf.DUMMYFUNCTION("IF(C4671=4,GOOGLETRANSLATE(A4671, ""en"",""fil""), """")"),"")</f>
        <v/>
      </c>
      <c r="C4671" s="2">
        <v>0.0</v>
      </c>
      <c r="D4671" s="10" t="s">
        <v>2680</v>
      </c>
      <c r="F4671" s="2">
        <v>0.0</v>
      </c>
      <c r="G4671" s="9"/>
    </row>
    <row r="4672">
      <c r="A4672" s="1" t="s">
        <v>6014</v>
      </c>
      <c r="B4672" s="7" t="str">
        <f>IFERROR(__xludf.DUMMYFUNCTION("IF(C4672=4,GOOGLETRANSLATE(A4672, ""en"",""fil""), """")"),"")</f>
        <v/>
      </c>
      <c r="C4672" s="2">
        <v>0.0</v>
      </c>
      <c r="D4672" s="10" t="s">
        <v>2680</v>
      </c>
      <c r="F4672" s="2">
        <v>0.0</v>
      </c>
      <c r="G4672" s="9"/>
    </row>
    <row r="4673">
      <c r="A4673" s="1" t="s">
        <v>6015</v>
      </c>
      <c r="B4673" s="7" t="str">
        <f>IFERROR(__xludf.DUMMYFUNCTION("IF(C4673=4,GOOGLETRANSLATE(A4673, ""en"",""fil""), """")"),"")</f>
        <v/>
      </c>
      <c r="C4673" s="2">
        <v>0.0</v>
      </c>
      <c r="D4673" s="10" t="s">
        <v>2680</v>
      </c>
      <c r="F4673" s="2">
        <v>0.0</v>
      </c>
      <c r="G4673" s="9"/>
    </row>
    <row r="4674">
      <c r="A4674" s="1" t="s">
        <v>6016</v>
      </c>
      <c r="B4674" s="7" t="str">
        <f>IFERROR(__xludf.DUMMYFUNCTION("IF(C4674=4,GOOGLETRANSLATE(A4674, ""en"",""fil""), """")"),"")</f>
        <v/>
      </c>
      <c r="C4674" s="2">
        <v>0.0</v>
      </c>
      <c r="D4674" s="10" t="s">
        <v>2680</v>
      </c>
      <c r="F4674" s="2">
        <v>1.0</v>
      </c>
      <c r="G4674" s="9"/>
    </row>
    <row r="4675">
      <c r="A4675" s="1" t="s">
        <v>1478</v>
      </c>
      <c r="B4675" s="7" t="str">
        <f>IFERROR(__xludf.DUMMYFUNCTION("IF(C4675=4,GOOGLETRANSLATE(A4675, ""en"",""fil""), """")"),"")</f>
        <v/>
      </c>
      <c r="C4675" s="2">
        <v>0.0</v>
      </c>
      <c r="D4675" s="10" t="s">
        <v>2680</v>
      </c>
      <c r="F4675" s="2">
        <v>0.0</v>
      </c>
      <c r="G4675" s="9"/>
    </row>
    <row r="4676">
      <c r="A4676" s="1" t="s">
        <v>6017</v>
      </c>
      <c r="B4676" s="7" t="str">
        <f>IFERROR(__xludf.DUMMYFUNCTION("IF(C4676=4,GOOGLETRANSLATE(A4676, ""en"",""fil""), """")"),"")</f>
        <v/>
      </c>
      <c r="C4676" s="2">
        <v>0.0</v>
      </c>
      <c r="D4676" s="10" t="s">
        <v>2680</v>
      </c>
      <c r="F4676" s="2">
        <v>0.0</v>
      </c>
      <c r="G4676" s="9"/>
    </row>
    <row r="4677">
      <c r="A4677" s="1" t="s">
        <v>6018</v>
      </c>
      <c r="B4677" s="7" t="str">
        <f>IFERROR(__xludf.DUMMYFUNCTION("IF(C4677=4,GOOGLETRANSLATE(A4677, ""en"",""fil""), """")"),"")</f>
        <v/>
      </c>
      <c r="C4677" s="2">
        <v>0.0</v>
      </c>
      <c r="D4677" s="10" t="s">
        <v>2680</v>
      </c>
      <c r="F4677" s="2">
        <v>1.0</v>
      </c>
      <c r="G4677" s="9"/>
    </row>
    <row r="4678">
      <c r="A4678" s="1" t="s">
        <v>6019</v>
      </c>
      <c r="B4678" s="7" t="str">
        <f>IFERROR(__xludf.DUMMYFUNCTION("IF(C4678=4,GOOGLETRANSLATE(A4678, ""en"",""fil""), """")"),"")</f>
        <v/>
      </c>
      <c r="C4678" s="2">
        <v>0.0</v>
      </c>
      <c r="D4678" s="10" t="s">
        <v>2680</v>
      </c>
      <c r="F4678" s="2">
        <v>0.0</v>
      </c>
      <c r="G4678" s="9"/>
    </row>
    <row r="4679">
      <c r="A4679" s="1" t="s">
        <v>6020</v>
      </c>
      <c r="B4679" s="7" t="str">
        <f>IFERROR(__xludf.DUMMYFUNCTION("IF(C4679=4,GOOGLETRANSLATE(A4679, ""en"",""fil""), """")"),"")</f>
        <v/>
      </c>
      <c r="C4679" s="2">
        <v>0.0</v>
      </c>
      <c r="D4679" s="10" t="s">
        <v>2680</v>
      </c>
      <c r="F4679" s="2">
        <v>0.0</v>
      </c>
      <c r="G4679" s="9"/>
    </row>
    <row r="4680">
      <c r="A4680" s="1" t="s">
        <v>6021</v>
      </c>
      <c r="B4680" s="7" t="str">
        <f>IFERROR(__xludf.DUMMYFUNCTION("IF(C4680=4,GOOGLETRANSLATE(A4680, ""en"",""fil""), """")"),"")</f>
        <v/>
      </c>
      <c r="C4680" s="2">
        <v>0.0</v>
      </c>
      <c r="D4680" s="10" t="s">
        <v>2680</v>
      </c>
      <c r="F4680" s="2">
        <v>1.0</v>
      </c>
      <c r="G4680" s="9"/>
    </row>
    <row r="4681">
      <c r="A4681" s="1" t="s">
        <v>6022</v>
      </c>
      <c r="B4681" s="7" t="str">
        <f>IFERROR(__xludf.DUMMYFUNCTION("IF(C4681=4,GOOGLETRANSLATE(A4681, ""en"",""fil""), """")"),"")</f>
        <v/>
      </c>
      <c r="C4681" s="2">
        <v>0.0</v>
      </c>
      <c r="D4681" s="10" t="s">
        <v>2680</v>
      </c>
      <c r="F4681" s="2">
        <v>0.0</v>
      </c>
      <c r="G4681" s="9"/>
    </row>
    <row r="4682">
      <c r="A4682" s="1" t="s">
        <v>6023</v>
      </c>
      <c r="B4682" s="7" t="str">
        <f>IFERROR(__xludf.DUMMYFUNCTION("IF(C4682=4,GOOGLETRANSLATE(A4682, ""en"",""fil""), """")"),"")</f>
        <v/>
      </c>
      <c r="C4682" s="2">
        <v>0.0</v>
      </c>
      <c r="D4682" s="10" t="s">
        <v>2680</v>
      </c>
      <c r="F4682" s="2">
        <v>1.0</v>
      </c>
      <c r="G4682" s="9"/>
    </row>
    <row r="4683">
      <c r="A4683" s="1" t="s">
        <v>6024</v>
      </c>
      <c r="B4683" s="7" t="str">
        <f>IFERROR(__xludf.DUMMYFUNCTION("IF(C4683=4,GOOGLETRANSLATE(A4683, ""en"",""fil""), """")"),"")</f>
        <v/>
      </c>
      <c r="C4683" s="2">
        <v>0.0</v>
      </c>
      <c r="D4683" s="10" t="s">
        <v>2680</v>
      </c>
      <c r="F4683" s="2">
        <v>1.0</v>
      </c>
      <c r="G4683" s="9"/>
    </row>
    <row r="4684">
      <c r="A4684" s="1" t="s">
        <v>6025</v>
      </c>
      <c r="B4684" s="7" t="str">
        <f>IFERROR(__xludf.DUMMYFUNCTION("IF(C4684=4,GOOGLETRANSLATE(A4684, ""en"",""fil""), """")"),"")</f>
        <v/>
      </c>
      <c r="C4684" s="2">
        <v>0.0</v>
      </c>
      <c r="D4684" s="10" t="s">
        <v>2680</v>
      </c>
      <c r="F4684" s="2">
        <v>0.0</v>
      </c>
      <c r="G4684" s="9"/>
    </row>
    <row r="4685">
      <c r="A4685" s="1" t="s">
        <v>6026</v>
      </c>
      <c r="B4685" s="7" t="str">
        <f>IFERROR(__xludf.DUMMYFUNCTION("IF(C4685=4,GOOGLETRANSLATE(A4685, ""en"",""fil""), """")"),"")</f>
        <v/>
      </c>
      <c r="C4685" s="2">
        <v>0.0</v>
      </c>
      <c r="D4685" s="10" t="s">
        <v>2680</v>
      </c>
      <c r="F4685" s="2">
        <v>0.0</v>
      </c>
      <c r="G4685" s="9"/>
    </row>
    <row r="4686">
      <c r="A4686" s="1" t="s">
        <v>6027</v>
      </c>
      <c r="B4686" s="7" t="str">
        <f>IFERROR(__xludf.DUMMYFUNCTION("IF(C4686=4,GOOGLETRANSLATE(A4686, ""en"",""fil""), """")"),"")</f>
        <v/>
      </c>
      <c r="C4686" s="2">
        <v>0.0</v>
      </c>
      <c r="D4686" s="10" t="s">
        <v>2680</v>
      </c>
      <c r="F4686" s="2">
        <v>1.0</v>
      </c>
      <c r="G4686" s="9"/>
    </row>
    <row r="4687">
      <c r="A4687" s="1" t="s">
        <v>6028</v>
      </c>
      <c r="B4687" s="7" t="str">
        <f>IFERROR(__xludf.DUMMYFUNCTION("IF(C4687=4,GOOGLETRANSLATE(A4687, ""en"",""fil""), """")"),"")</f>
        <v/>
      </c>
      <c r="C4687" s="2">
        <v>0.0</v>
      </c>
      <c r="D4687" s="10" t="s">
        <v>2680</v>
      </c>
      <c r="F4687" s="2">
        <v>0.0</v>
      </c>
      <c r="G4687" s="9"/>
    </row>
    <row r="4688">
      <c r="A4688" s="1" t="s">
        <v>6029</v>
      </c>
      <c r="B4688" s="7" t="str">
        <f>IFERROR(__xludf.DUMMYFUNCTION("IF(C4688=4,GOOGLETRANSLATE(A4688, ""en"",""fil""), """")"),"")</f>
        <v/>
      </c>
      <c r="C4688" s="2">
        <v>0.0</v>
      </c>
      <c r="D4688" s="10" t="s">
        <v>2680</v>
      </c>
      <c r="F4688" s="2">
        <v>0.0</v>
      </c>
      <c r="G4688" s="9"/>
    </row>
    <row r="4689">
      <c r="A4689" s="1" t="s">
        <v>6030</v>
      </c>
      <c r="B4689" s="7" t="str">
        <f>IFERROR(__xludf.DUMMYFUNCTION("IF(C4689=4,GOOGLETRANSLATE(A4689, ""en"",""fil""), """")"),"")</f>
        <v/>
      </c>
      <c r="C4689" s="2">
        <v>0.0</v>
      </c>
      <c r="D4689" s="10" t="s">
        <v>2680</v>
      </c>
      <c r="F4689" s="2">
        <v>1.0</v>
      </c>
      <c r="G4689" s="9"/>
    </row>
    <row r="4690">
      <c r="A4690" s="1" t="s">
        <v>6031</v>
      </c>
      <c r="B4690" s="7" t="str">
        <f>IFERROR(__xludf.DUMMYFUNCTION("IF(C4690=4,GOOGLETRANSLATE(A4690, ""en"",""fil""), """")"),"")</f>
        <v/>
      </c>
      <c r="C4690" s="2">
        <v>0.0</v>
      </c>
      <c r="D4690" s="10" t="s">
        <v>2680</v>
      </c>
      <c r="F4690" s="2">
        <v>0.0</v>
      </c>
      <c r="G4690" s="9"/>
    </row>
    <row r="4691">
      <c r="A4691" s="1" t="s">
        <v>6032</v>
      </c>
      <c r="B4691" s="7" t="str">
        <f>IFERROR(__xludf.DUMMYFUNCTION("IF(C4691=4,GOOGLETRANSLATE(A4691, ""en"",""fil""), """")"),"")</f>
        <v/>
      </c>
      <c r="C4691" s="2">
        <v>0.0</v>
      </c>
      <c r="D4691" s="10" t="s">
        <v>2680</v>
      </c>
      <c r="F4691" s="2">
        <v>0.0</v>
      </c>
      <c r="G4691" s="9"/>
    </row>
    <row r="4692">
      <c r="A4692" s="1" t="s">
        <v>6033</v>
      </c>
      <c r="B4692" s="7" t="str">
        <f>IFERROR(__xludf.DUMMYFUNCTION("IF(C4692=4,GOOGLETRANSLATE(A4692, ""en"",""fil""), """")"),"")</f>
        <v/>
      </c>
      <c r="C4692" s="2">
        <v>0.0</v>
      </c>
      <c r="D4692" s="10" t="s">
        <v>2680</v>
      </c>
      <c r="F4692" s="2">
        <v>0.0</v>
      </c>
      <c r="G4692" s="9"/>
    </row>
    <row r="4693">
      <c r="A4693" s="1" t="s">
        <v>6034</v>
      </c>
      <c r="B4693" s="7" t="str">
        <f>IFERROR(__xludf.DUMMYFUNCTION("IF(C4693=4,GOOGLETRANSLATE(A4693, ""en"",""fil""), """")"),"")</f>
        <v/>
      </c>
      <c r="C4693" s="2">
        <v>0.0</v>
      </c>
      <c r="D4693" s="10" t="s">
        <v>2680</v>
      </c>
      <c r="F4693" s="2">
        <v>0.0</v>
      </c>
      <c r="G4693" s="9"/>
    </row>
    <row r="4694">
      <c r="A4694" s="1" t="s">
        <v>6035</v>
      </c>
      <c r="B4694" s="7" t="str">
        <f>IFERROR(__xludf.DUMMYFUNCTION("IF(C4694=4,GOOGLETRANSLATE(A4694, ""en"",""fil""), """")"),"")</f>
        <v/>
      </c>
      <c r="C4694" s="2">
        <v>0.0</v>
      </c>
      <c r="D4694" s="10" t="s">
        <v>2680</v>
      </c>
      <c r="G4694" s="9"/>
    </row>
    <row r="4695">
      <c r="A4695" s="1" t="s">
        <v>6036</v>
      </c>
      <c r="B4695" s="7" t="str">
        <f>IFERROR(__xludf.DUMMYFUNCTION("IF(C4695=4,GOOGLETRANSLATE(A4695, ""en"",""fil""), """")"),"")</f>
        <v/>
      </c>
      <c r="C4695" s="2">
        <v>0.0</v>
      </c>
      <c r="D4695" s="10" t="s">
        <v>2680</v>
      </c>
      <c r="G4695" s="9"/>
    </row>
    <row r="4696">
      <c r="A4696" s="1" t="s">
        <v>6037</v>
      </c>
      <c r="B4696" s="7" t="str">
        <f>IFERROR(__xludf.DUMMYFUNCTION("IF(C4696=4,GOOGLETRANSLATE(A4696, ""en"",""fil""), """")"),"")</f>
        <v/>
      </c>
      <c r="C4696" s="2">
        <v>0.0</v>
      </c>
      <c r="D4696" s="10" t="s">
        <v>2680</v>
      </c>
      <c r="F4696" s="2">
        <v>0.0</v>
      </c>
      <c r="G4696" s="9"/>
    </row>
    <row r="4697">
      <c r="A4697" s="1" t="s">
        <v>6038</v>
      </c>
      <c r="B4697" s="7" t="str">
        <f>IFERROR(__xludf.DUMMYFUNCTION("IF(C4697=4,GOOGLETRANSLATE(A4697, ""en"",""fil""), """")"),"")</f>
        <v/>
      </c>
      <c r="C4697" s="2">
        <v>0.0</v>
      </c>
      <c r="D4697" s="10" t="s">
        <v>2680</v>
      </c>
      <c r="F4697" s="2">
        <v>0.0</v>
      </c>
      <c r="G4697" s="9"/>
    </row>
    <row r="4698">
      <c r="A4698" s="1" t="s">
        <v>6039</v>
      </c>
      <c r="B4698" s="7" t="str">
        <f>IFERROR(__xludf.DUMMYFUNCTION("IF(C4698=4,GOOGLETRANSLATE(A4698, ""en"",""fil""), """")"),"")</f>
        <v/>
      </c>
      <c r="C4698" s="2">
        <v>0.0</v>
      </c>
      <c r="D4698" s="10" t="s">
        <v>2680</v>
      </c>
      <c r="F4698" s="2">
        <v>0.0</v>
      </c>
      <c r="G4698" s="9"/>
    </row>
    <row r="4699">
      <c r="A4699" s="1" t="s">
        <v>6040</v>
      </c>
      <c r="B4699" s="7" t="str">
        <f>IFERROR(__xludf.DUMMYFUNCTION("IF(C4699=4,GOOGLETRANSLATE(A4699, ""en"",""fil""), """")"),"")</f>
        <v/>
      </c>
      <c r="C4699" s="2">
        <v>0.0</v>
      </c>
      <c r="D4699" s="10" t="s">
        <v>2680</v>
      </c>
      <c r="F4699" s="2">
        <v>0.0</v>
      </c>
      <c r="G4699" s="9"/>
    </row>
    <row r="4700">
      <c r="A4700" s="1" t="s">
        <v>6041</v>
      </c>
      <c r="B4700" s="7" t="str">
        <f>IFERROR(__xludf.DUMMYFUNCTION("IF(C4700=4,GOOGLETRANSLATE(A4700, ""en"",""fil""), """")"),"")</f>
        <v/>
      </c>
      <c r="C4700" s="2">
        <v>0.0</v>
      </c>
      <c r="D4700" s="10" t="s">
        <v>2680</v>
      </c>
      <c r="F4700" s="2">
        <v>0.0</v>
      </c>
      <c r="G4700" s="9"/>
    </row>
    <row r="4701">
      <c r="A4701" s="1" t="s">
        <v>6042</v>
      </c>
      <c r="B4701" s="7" t="str">
        <f>IFERROR(__xludf.DUMMYFUNCTION("IF(C4701=4,GOOGLETRANSLATE(A4701, ""en"",""fil""), """")"),"")</f>
        <v/>
      </c>
      <c r="C4701" s="2">
        <v>0.0</v>
      </c>
      <c r="D4701" s="10" t="s">
        <v>2680</v>
      </c>
      <c r="F4701" s="2">
        <v>0.0</v>
      </c>
      <c r="G4701" s="9"/>
    </row>
    <row r="4702">
      <c r="A4702" s="1" t="s">
        <v>6043</v>
      </c>
      <c r="B4702" s="7" t="str">
        <f>IFERROR(__xludf.DUMMYFUNCTION("IF(C4702=4,GOOGLETRANSLATE(A4702, ""en"",""fil""), """")"),"")</f>
        <v/>
      </c>
      <c r="C4702" s="2">
        <v>0.0</v>
      </c>
      <c r="D4702" s="10" t="s">
        <v>2680</v>
      </c>
      <c r="F4702" s="2">
        <v>0.0</v>
      </c>
      <c r="G4702" s="9"/>
    </row>
    <row r="4703">
      <c r="A4703" s="1" t="s">
        <v>6044</v>
      </c>
      <c r="B4703" s="7" t="str">
        <f>IFERROR(__xludf.DUMMYFUNCTION("IF(C4703=4,GOOGLETRANSLATE(A4703, ""en"",""fil""), """")"),"")</f>
        <v/>
      </c>
      <c r="C4703" s="2">
        <v>0.0</v>
      </c>
      <c r="D4703" s="10" t="s">
        <v>2680</v>
      </c>
      <c r="F4703" s="2">
        <v>0.0</v>
      </c>
      <c r="G4703" s="9"/>
    </row>
    <row r="4704">
      <c r="A4704" s="1" t="s">
        <v>6045</v>
      </c>
      <c r="B4704" s="7" t="str">
        <f>IFERROR(__xludf.DUMMYFUNCTION("IF(C4704=4,GOOGLETRANSLATE(A4704, ""en"",""fil""), """")"),"")</f>
        <v/>
      </c>
      <c r="C4704" s="2">
        <v>0.0</v>
      </c>
      <c r="D4704" s="10" t="s">
        <v>2680</v>
      </c>
      <c r="F4704" s="2">
        <v>0.0</v>
      </c>
      <c r="G4704" s="9"/>
    </row>
    <row r="4705">
      <c r="A4705" s="1" t="s">
        <v>6046</v>
      </c>
      <c r="B4705" s="7" t="str">
        <f>IFERROR(__xludf.DUMMYFUNCTION("IF(C4705=4,GOOGLETRANSLATE(A4705, ""en"",""fil""), """")"),"")</f>
        <v/>
      </c>
      <c r="C4705" s="2">
        <v>0.0</v>
      </c>
      <c r="D4705" s="10" t="s">
        <v>2680</v>
      </c>
      <c r="G4705" s="9"/>
    </row>
    <row r="4706">
      <c r="A4706" s="1" t="s">
        <v>4546</v>
      </c>
      <c r="B4706" s="7" t="str">
        <f>IFERROR(__xludf.DUMMYFUNCTION("IF(C4706=4,GOOGLETRANSLATE(A4706, ""en"",""fil""), """")"),"")</f>
        <v/>
      </c>
      <c r="C4706" s="2">
        <v>0.0</v>
      </c>
      <c r="D4706" s="10" t="s">
        <v>2680</v>
      </c>
      <c r="F4706" s="2">
        <v>0.0</v>
      </c>
      <c r="G4706" s="9"/>
    </row>
    <row r="4707">
      <c r="A4707" s="1" t="s">
        <v>6047</v>
      </c>
      <c r="B4707" s="7" t="str">
        <f>IFERROR(__xludf.DUMMYFUNCTION("IF(C4707=4,GOOGLETRANSLATE(A4707, ""en"",""fil""), """")"),"")</f>
        <v/>
      </c>
      <c r="C4707" s="2">
        <v>0.0</v>
      </c>
      <c r="D4707" s="10" t="s">
        <v>2680</v>
      </c>
      <c r="F4707" s="2">
        <v>0.0</v>
      </c>
      <c r="G4707" s="9"/>
    </row>
    <row r="4708">
      <c r="A4708" s="1" t="s">
        <v>6048</v>
      </c>
      <c r="B4708" s="7" t="str">
        <f>IFERROR(__xludf.DUMMYFUNCTION("IF(C4708=4,GOOGLETRANSLATE(A4708, ""en"",""fil""), """")"),"")</f>
        <v/>
      </c>
      <c r="C4708" s="2">
        <v>0.0</v>
      </c>
      <c r="D4708" s="10" t="s">
        <v>2680</v>
      </c>
      <c r="F4708" s="2">
        <v>0.0</v>
      </c>
      <c r="G4708" s="9"/>
    </row>
    <row r="4709">
      <c r="A4709" s="1" t="s">
        <v>6049</v>
      </c>
      <c r="B4709" s="7" t="str">
        <f>IFERROR(__xludf.DUMMYFUNCTION("IF(C4709=4,GOOGLETRANSLATE(A4709, ""en"",""fil""), """")"),"")</f>
        <v/>
      </c>
      <c r="C4709" s="2">
        <v>0.0</v>
      </c>
      <c r="D4709" s="10" t="s">
        <v>2680</v>
      </c>
      <c r="F4709" s="2">
        <v>0.0</v>
      </c>
      <c r="G4709" s="9"/>
    </row>
    <row r="4710">
      <c r="A4710" s="1" t="s">
        <v>6050</v>
      </c>
      <c r="B4710" s="7" t="str">
        <f>IFERROR(__xludf.DUMMYFUNCTION("IF(C4710=4,GOOGLETRANSLATE(A4710, ""en"",""fil""), """")"),"")</f>
        <v/>
      </c>
      <c r="C4710" s="2">
        <v>0.0</v>
      </c>
      <c r="D4710" s="10" t="s">
        <v>2680</v>
      </c>
      <c r="G4710" s="9"/>
    </row>
    <row r="4711">
      <c r="A4711" s="1" t="s">
        <v>6051</v>
      </c>
      <c r="B4711" s="7" t="str">
        <f>IFERROR(__xludf.DUMMYFUNCTION("IF(C4711=4,GOOGLETRANSLATE(A4711, ""en"",""fil""), """")"),"")</f>
        <v/>
      </c>
      <c r="C4711" s="2">
        <v>0.0</v>
      </c>
      <c r="D4711" s="10" t="s">
        <v>2680</v>
      </c>
      <c r="F4711" s="2">
        <v>0.0</v>
      </c>
      <c r="G4711" s="9"/>
    </row>
    <row r="4712">
      <c r="A4712" s="1" t="s">
        <v>6052</v>
      </c>
      <c r="B4712" s="7" t="str">
        <f>IFERROR(__xludf.DUMMYFUNCTION("IF(C4712=4,GOOGLETRANSLATE(A4712, ""en"",""fil""), """")"),"")</f>
        <v/>
      </c>
      <c r="C4712" s="2">
        <v>0.0</v>
      </c>
      <c r="D4712" s="10" t="s">
        <v>2680</v>
      </c>
      <c r="F4712" s="2">
        <v>0.0</v>
      </c>
      <c r="G4712" s="9"/>
    </row>
    <row r="4713">
      <c r="A4713" s="1" t="s">
        <v>6053</v>
      </c>
      <c r="B4713" s="7" t="str">
        <f>IFERROR(__xludf.DUMMYFUNCTION("IF(C4713=4,GOOGLETRANSLATE(A4713, ""en"",""fil""), """")"),"")</f>
        <v/>
      </c>
      <c r="C4713" s="2">
        <v>0.0</v>
      </c>
      <c r="D4713" s="10" t="s">
        <v>2680</v>
      </c>
      <c r="F4713" s="2">
        <v>0.0</v>
      </c>
      <c r="G4713" s="9"/>
    </row>
    <row r="4714">
      <c r="A4714" s="1" t="s">
        <v>6054</v>
      </c>
      <c r="B4714" s="7" t="str">
        <f>IFERROR(__xludf.DUMMYFUNCTION("IF(C4714=4,GOOGLETRANSLATE(A4714, ""en"",""fil""), """")"),"")</f>
        <v/>
      </c>
      <c r="C4714" s="2">
        <v>0.0</v>
      </c>
      <c r="D4714" s="10" t="s">
        <v>2680</v>
      </c>
      <c r="F4714" s="2">
        <v>0.0</v>
      </c>
      <c r="G4714" s="9"/>
    </row>
    <row r="4715">
      <c r="A4715" s="1" t="s">
        <v>6055</v>
      </c>
      <c r="B4715" s="7" t="str">
        <f>IFERROR(__xludf.DUMMYFUNCTION("IF(C4715=4,GOOGLETRANSLATE(A4715, ""en"",""fil""), """")"),"")</f>
        <v/>
      </c>
      <c r="C4715" s="2">
        <v>0.0</v>
      </c>
      <c r="D4715" s="10" t="s">
        <v>2680</v>
      </c>
      <c r="F4715" s="2">
        <v>0.0</v>
      </c>
      <c r="G4715" s="9"/>
    </row>
    <row r="4716">
      <c r="A4716" s="1" t="s">
        <v>6056</v>
      </c>
      <c r="B4716" s="7" t="str">
        <f>IFERROR(__xludf.DUMMYFUNCTION("IF(C4716=4,GOOGLETRANSLATE(A4716, ""en"",""fil""), """")"),"")</f>
        <v/>
      </c>
      <c r="C4716" s="2">
        <v>0.0</v>
      </c>
      <c r="D4716" s="10" t="s">
        <v>2680</v>
      </c>
      <c r="F4716" s="2">
        <v>0.0</v>
      </c>
      <c r="G4716" s="9"/>
    </row>
    <row r="4717">
      <c r="A4717" s="1" t="s">
        <v>6057</v>
      </c>
      <c r="B4717" s="7" t="str">
        <f>IFERROR(__xludf.DUMMYFUNCTION("IF(C4717=4,GOOGLETRANSLATE(A4717, ""en"",""fil""), """")"),"")</f>
        <v/>
      </c>
      <c r="C4717" s="2">
        <v>0.0</v>
      </c>
      <c r="D4717" s="10" t="s">
        <v>2680</v>
      </c>
      <c r="F4717" s="2">
        <v>0.0</v>
      </c>
      <c r="G4717" s="9"/>
    </row>
    <row r="4718">
      <c r="A4718" s="1" t="s">
        <v>6058</v>
      </c>
      <c r="B4718" s="7" t="str">
        <f>IFERROR(__xludf.DUMMYFUNCTION("IF(C4718=4,GOOGLETRANSLATE(A4718, ""en"",""fil""), """")"),"")</f>
        <v/>
      </c>
      <c r="C4718" s="2">
        <v>0.0</v>
      </c>
      <c r="D4718" s="10" t="s">
        <v>2680</v>
      </c>
      <c r="F4718" s="2">
        <v>0.0</v>
      </c>
      <c r="G4718" s="9"/>
    </row>
    <row r="4719">
      <c r="A4719" s="1" t="s">
        <v>6059</v>
      </c>
      <c r="B4719" s="7" t="str">
        <f>IFERROR(__xludf.DUMMYFUNCTION("IF(C4719=4,GOOGLETRANSLATE(A4719, ""en"",""fil""), """")"),"")</f>
        <v/>
      </c>
      <c r="C4719" s="2">
        <v>0.0</v>
      </c>
      <c r="D4719" s="10" t="s">
        <v>2680</v>
      </c>
      <c r="F4719" s="2">
        <v>0.0</v>
      </c>
      <c r="G4719" s="9"/>
    </row>
    <row r="4720">
      <c r="A4720" s="1" t="s">
        <v>6060</v>
      </c>
      <c r="B4720" s="7" t="str">
        <f>IFERROR(__xludf.DUMMYFUNCTION("IF(C4720=4,GOOGLETRANSLATE(A4720, ""en"",""fil""), """")"),"")</f>
        <v/>
      </c>
      <c r="C4720" s="2">
        <v>0.0</v>
      </c>
      <c r="D4720" s="10" t="s">
        <v>2680</v>
      </c>
      <c r="F4720" s="2">
        <v>0.0</v>
      </c>
      <c r="G4720" s="9"/>
    </row>
    <row r="4721">
      <c r="A4721" s="1" t="s">
        <v>6061</v>
      </c>
      <c r="B4721" s="7" t="str">
        <f>IFERROR(__xludf.DUMMYFUNCTION("IF(C4721=4,GOOGLETRANSLATE(A4721, ""en"",""fil""), """")"),"")</f>
        <v/>
      </c>
      <c r="C4721" s="2">
        <v>0.0</v>
      </c>
      <c r="D4721" s="10" t="s">
        <v>2680</v>
      </c>
      <c r="F4721" s="2">
        <v>0.0</v>
      </c>
      <c r="G4721" s="9"/>
    </row>
    <row r="4722">
      <c r="A4722" s="1" t="s">
        <v>6062</v>
      </c>
      <c r="B4722" s="7" t="str">
        <f>IFERROR(__xludf.DUMMYFUNCTION("IF(C4722=4,GOOGLETRANSLATE(A4722, ""en"",""fil""), """")"),"")</f>
        <v/>
      </c>
      <c r="C4722" s="2">
        <v>0.0</v>
      </c>
      <c r="D4722" s="10" t="s">
        <v>2680</v>
      </c>
      <c r="F4722" s="2">
        <v>0.0</v>
      </c>
      <c r="G4722" s="9"/>
    </row>
    <row r="4723">
      <c r="A4723" s="1" t="s">
        <v>6063</v>
      </c>
      <c r="B4723" s="7" t="str">
        <f>IFERROR(__xludf.DUMMYFUNCTION("IF(C4723=4,GOOGLETRANSLATE(A4723, ""en"",""fil""), """")"),"")</f>
        <v/>
      </c>
      <c r="C4723" s="2">
        <v>0.0</v>
      </c>
      <c r="D4723" s="10" t="s">
        <v>2680</v>
      </c>
      <c r="F4723" s="2">
        <v>0.0</v>
      </c>
      <c r="G4723" s="9"/>
    </row>
    <row r="4724">
      <c r="A4724" s="1" t="s">
        <v>6064</v>
      </c>
      <c r="B4724" s="7" t="str">
        <f>IFERROR(__xludf.DUMMYFUNCTION("IF(C4724=4,GOOGLETRANSLATE(A4724, ""en"",""fil""), """")"),"")</f>
        <v/>
      </c>
      <c r="C4724" s="2">
        <v>0.0</v>
      </c>
      <c r="D4724" s="10" t="s">
        <v>2680</v>
      </c>
      <c r="F4724" s="2">
        <v>0.0</v>
      </c>
      <c r="G4724" s="9"/>
    </row>
    <row r="4725">
      <c r="A4725" s="1" t="s">
        <v>6065</v>
      </c>
      <c r="B4725" s="7" t="str">
        <f>IFERROR(__xludf.DUMMYFUNCTION("IF(C4725=4,GOOGLETRANSLATE(A4725, ""en"",""fil""), """")"),"")</f>
        <v/>
      </c>
      <c r="C4725" s="2">
        <v>0.0</v>
      </c>
      <c r="D4725" s="10" t="s">
        <v>2680</v>
      </c>
      <c r="F4725" s="2">
        <v>0.0</v>
      </c>
      <c r="G4725" s="9"/>
    </row>
    <row r="4726">
      <c r="A4726" s="1" t="s">
        <v>6066</v>
      </c>
      <c r="B4726" s="7" t="str">
        <f>IFERROR(__xludf.DUMMYFUNCTION("IF(C4726=4,GOOGLETRANSLATE(A4726, ""en"",""fil""), """")"),"")</f>
        <v/>
      </c>
      <c r="C4726" s="2">
        <v>0.0</v>
      </c>
      <c r="D4726" s="10" t="s">
        <v>2680</v>
      </c>
      <c r="F4726" s="2">
        <v>0.0</v>
      </c>
      <c r="G4726" s="9"/>
    </row>
    <row r="4727">
      <c r="A4727" s="1" t="s">
        <v>6067</v>
      </c>
      <c r="B4727" s="7" t="str">
        <f>IFERROR(__xludf.DUMMYFUNCTION("IF(C4727=4,GOOGLETRANSLATE(A4727, ""en"",""fil""), """")"),"")</f>
        <v/>
      </c>
      <c r="C4727" s="2">
        <v>0.0</v>
      </c>
      <c r="D4727" s="10" t="s">
        <v>2680</v>
      </c>
      <c r="F4727" s="2">
        <v>0.0</v>
      </c>
      <c r="G4727" s="9"/>
    </row>
    <row r="4728">
      <c r="A4728" s="1" t="s">
        <v>6068</v>
      </c>
      <c r="B4728" s="7" t="str">
        <f>IFERROR(__xludf.DUMMYFUNCTION("IF(C4728=4,GOOGLETRANSLATE(A4728, ""en"",""fil""), """")"),"")</f>
        <v/>
      </c>
      <c r="C4728" s="2">
        <v>0.0</v>
      </c>
      <c r="D4728" s="10" t="s">
        <v>2680</v>
      </c>
      <c r="F4728" s="2">
        <v>0.0</v>
      </c>
      <c r="G4728" s="9"/>
    </row>
    <row r="4729">
      <c r="A4729" s="1" t="s">
        <v>6069</v>
      </c>
      <c r="B4729" s="7" t="str">
        <f>IFERROR(__xludf.DUMMYFUNCTION("IF(C4729=4,GOOGLETRANSLATE(A4729, ""en"",""fil""), """")"),"")</f>
        <v/>
      </c>
      <c r="C4729" s="2">
        <v>0.0</v>
      </c>
      <c r="D4729" s="10" t="s">
        <v>2680</v>
      </c>
      <c r="F4729" s="2">
        <v>0.0</v>
      </c>
      <c r="G4729" s="9"/>
    </row>
    <row r="4730">
      <c r="A4730" s="1" t="s">
        <v>6070</v>
      </c>
      <c r="B4730" s="7" t="str">
        <f>IFERROR(__xludf.DUMMYFUNCTION("IF(C4730=4,GOOGLETRANSLATE(A4730, ""en"",""fil""), """")"),"")</f>
        <v/>
      </c>
      <c r="C4730" s="2">
        <v>0.0</v>
      </c>
      <c r="D4730" s="10" t="s">
        <v>2680</v>
      </c>
      <c r="F4730" s="2">
        <v>0.0</v>
      </c>
      <c r="G4730" s="9"/>
    </row>
    <row r="4731">
      <c r="A4731" s="1" t="s">
        <v>6071</v>
      </c>
      <c r="B4731" s="7" t="str">
        <f>IFERROR(__xludf.DUMMYFUNCTION("IF(C4731=4,GOOGLETRANSLATE(A4731, ""en"",""fil""), """")"),"")</f>
        <v/>
      </c>
      <c r="C4731" s="2">
        <v>0.0</v>
      </c>
      <c r="D4731" s="10" t="s">
        <v>2680</v>
      </c>
      <c r="F4731" s="2">
        <v>1.0</v>
      </c>
      <c r="G4731" s="9"/>
    </row>
    <row r="4732">
      <c r="A4732" s="1" t="s">
        <v>6072</v>
      </c>
      <c r="B4732" s="7" t="str">
        <f>IFERROR(__xludf.DUMMYFUNCTION("IF(C4732=4,GOOGLETRANSLATE(A4732, ""en"",""fil""), """")"),"")</f>
        <v/>
      </c>
      <c r="C4732" s="2">
        <v>0.0</v>
      </c>
      <c r="D4732" s="10" t="s">
        <v>2680</v>
      </c>
      <c r="G4732" s="9"/>
    </row>
    <row r="4733">
      <c r="A4733" s="1" t="s">
        <v>5914</v>
      </c>
      <c r="B4733" s="7" t="str">
        <f>IFERROR(__xludf.DUMMYFUNCTION("IF(C4733=4,GOOGLETRANSLATE(A4733, ""en"",""fil""), """")"),"")</f>
        <v/>
      </c>
      <c r="C4733" s="2">
        <v>0.0</v>
      </c>
      <c r="D4733" s="10" t="s">
        <v>2680</v>
      </c>
      <c r="F4733" s="2">
        <v>0.0</v>
      </c>
      <c r="G4733" s="9"/>
    </row>
    <row r="4734">
      <c r="A4734" s="1" t="s">
        <v>6073</v>
      </c>
      <c r="B4734" s="7" t="str">
        <f>IFERROR(__xludf.DUMMYFUNCTION("IF(C4734=4,GOOGLETRANSLATE(A4734, ""en"",""fil""), """")"),"")</f>
        <v/>
      </c>
      <c r="C4734" s="2">
        <v>0.0</v>
      </c>
      <c r="D4734" s="10" t="s">
        <v>2680</v>
      </c>
      <c r="F4734" s="2">
        <v>0.0</v>
      </c>
      <c r="G4734" s="9"/>
    </row>
    <row r="4735">
      <c r="A4735" s="1" t="s">
        <v>6074</v>
      </c>
      <c r="B4735" s="7" t="str">
        <f>IFERROR(__xludf.DUMMYFUNCTION("IF(C4735=4,GOOGLETRANSLATE(A4735, ""en"",""fil""), """")"),"")</f>
        <v/>
      </c>
      <c r="D4735" s="10" t="s">
        <v>2680</v>
      </c>
      <c r="G4735" s="4" t="s">
        <v>4001</v>
      </c>
      <c r="H4735" s="5">
        <v>2.0</v>
      </c>
      <c r="I4735" s="17">
        <v>1.0</v>
      </c>
      <c r="J4735" s="23" t="s">
        <v>3997</v>
      </c>
      <c r="K4735" s="17">
        <f>COUNTIF(C:C, 1)</f>
        <v>303</v>
      </c>
      <c r="L4735" s="17">
        <f>COUNTIF(F:F, 1)</f>
        <v>2007</v>
      </c>
    </row>
    <row r="4736">
      <c r="A4736" s="1" t="s">
        <v>6075</v>
      </c>
      <c r="B4736" s="7" t="str">
        <f>IFERROR(__xludf.DUMMYFUNCTION("IF(C4736=4,GOOGLETRANSLATE(A4736, ""en"",""fil""), """")"),"")</f>
        <v/>
      </c>
      <c r="D4736" s="10" t="s">
        <v>2680</v>
      </c>
      <c r="G4736" s="9"/>
      <c r="J4736" s="2"/>
    </row>
    <row r="4737">
      <c r="A4737" s="1" t="s">
        <v>6076</v>
      </c>
      <c r="B4737" s="7" t="str">
        <f>IFERROR(__xludf.DUMMYFUNCTION("IF(C4737=4,GOOGLETRANSLATE(A4737, ""en"",""fil""), """")"),"")</f>
        <v/>
      </c>
      <c r="D4737" s="10" t="s">
        <v>2680</v>
      </c>
      <c r="G4737" s="9"/>
    </row>
    <row r="4738">
      <c r="A4738" s="1" t="s">
        <v>6077</v>
      </c>
      <c r="B4738" s="7" t="str">
        <f>IFERROR(__xludf.DUMMYFUNCTION("IF(C4738=4,GOOGLETRANSLATE(A4738, ""en"",""fil""), """")"),"")</f>
        <v/>
      </c>
      <c r="D4738" s="10" t="s">
        <v>2680</v>
      </c>
      <c r="G4738" s="9"/>
    </row>
    <row r="4739">
      <c r="A4739" s="1" t="s">
        <v>6078</v>
      </c>
      <c r="B4739" s="7" t="str">
        <f>IFERROR(__xludf.DUMMYFUNCTION("IF(C4739=4,GOOGLETRANSLATE(A4739, ""en"",""fil""), """")"),"")</f>
        <v/>
      </c>
      <c r="D4739" s="10" t="s">
        <v>2680</v>
      </c>
      <c r="G4739" s="9"/>
    </row>
    <row r="4740">
      <c r="A4740" s="1" t="s">
        <v>6079</v>
      </c>
      <c r="B4740" s="7" t="str">
        <f>IFERROR(__xludf.DUMMYFUNCTION("IF(C4740=4,GOOGLETRANSLATE(A4740, ""en"",""fil""), """")"),"")</f>
        <v/>
      </c>
      <c r="D4740" s="10" t="s">
        <v>2680</v>
      </c>
      <c r="G4740" s="9"/>
    </row>
    <row r="4741">
      <c r="A4741" s="1" t="s">
        <v>6080</v>
      </c>
      <c r="B4741" s="7" t="str">
        <f>IFERROR(__xludf.DUMMYFUNCTION("IF(C4741=4,GOOGLETRANSLATE(A4741, ""en"",""fil""), """")"),"")</f>
        <v/>
      </c>
      <c r="C4741" s="2"/>
      <c r="D4741" s="10" t="s">
        <v>2680</v>
      </c>
      <c r="F4741" s="2">
        <v>0.0</v>
      </c>
      <c r="G4741" s="9"/>
    </row>
    <row r="4742">
      <c r="A4742" s="1" t="s">
        <v>6075</v>
      </c>
      <c r="B4742" s="7" t="str">
        <f>IFERROR(__xludf.DUMMYFUNCTION("IF(C4742=4,GOOGLETRANSLATE(A4742, ""en"",""fil""), """")"),"")</f>
        <v/>
      </c>
      <c r="D4742" s="10" t="s">
        <v>2680</v>
      </c>
      <c r="G4742" s="9"/>
    </row>
    <row r="4743">
      <c r="A4743" s="1" t="s">
        <v>6081</v>
      </c>
      <c r="B4743" s="7" t="str">
        <f>IFERROR(__xludf.DUMMYFUNCTION("IF(C4743=4,GOOGLETRANSLATE(A4743, ""en"",""fil""), """")"),"")</f>
        <v/>
      </c>
      <c r="D4743" s="10" t="s">
        <v>2680</v>
      </c>
      <c r="G4743" s="9"/>
    </row>
    <row r="4744">
      <c r="A4744" s="1" t="s">
        <v>6077</v>
      </c>
      <c r="B4744" s="7" t="str">
        <f>IFERROR(__xludf.DUMMYFUNCTION("IF(C4744=4,GOOGLETRANSLATE(A4744, ""en"",""fil""), """")"),"")</f>
        <v/>
      </c>
      <c r="D4744" s="10" t="s">
        <v>2680</v>
      </c>
      <c r="G4744" s="9"/>
    </row>
    <row r="4745">
      <c r="A4745" s="1" t="s">
        <v>6082</v>
      </c>
      <c r="B4745" s="7" t="str">
        <f>IFERROR(__xludf.DUMMYFUNCTION("IF(C4745=4,GOOGLETRANSLATE(A4745, ""en"",""fil""), """")"),"")</f>
        <v/>
      </c>
      <c r="D4745" s="10" t="s">
        <v>2680</v>
      </c>
      <c r="G4745" s="9"/>
    </row>
    <row r="4746">
      <c r="A4746" s="1" t="s">
        <v>6079</v>
      </c>
      <c r="B4746" s="7" t="str">
        <f>IFERROR(__xludf.DUMMYFUNCTION("IF(C4746=4,GOOGLETRANSLATE(A4746, ""en"",""fil""), """")"),"")</f>
        <v/>
      </c>
      <c r="D4746" s="10" t="s">
        <v>2680</v>
      </c>
      <c r="G4746" s="9"/>
    </row>
    <row r="4747">
      <c r="A4747" s="1" t="s">
        <v>6083</v>
      </c>
      <c r="B4747" s="7" t="str">
        <f>IFERROR(__xludf.DUMMYFUNCTION("IF(C4747=4,GOOGLETRANSLATE(A4747, ""en"",""fil""), """")"),"")</f>
        <v/>
      </c>
      <c r="D4747" s="10" t="s">
        <v>2680</v>
      </c>
      <c r="G4747" s="9"/>
    </row>
    <row r="4748">
      <c r="A4748" s="1" t="s">
        <v>6084</v>
      </c>
      <c r="B4748" s="7" t="str">
        <f>IFERROR(__xludf.DUMMYFUNCTION("IF(C4748=4,GOOGLETRANSLATE(A4748, ""en"",""fil""), """")"),"")</f>
        <v/>
      </c>
      <c r="D4748" s="10" t="s">
        <v>2680</v>
      </c>
      <c r="F4748" s="2">
        <v>0.0</v>
      </c>
      <c r="G4748" s="9"/>
    </row>
    <row r="4749">
      <c r="A4749" s="1" t="s">
        <v>6085</v>
      </c>
      <c r="B4749" s="7" t="str">
        <f>IFERROR(__xludf.DUMMYFUNCTION("IF(C4749=4,GOOGLETRANSLATE(A4749, ""en"",""fil""), """")"),"")</f>
        <v/>
      </c>
      <c r="D4749" s="10" t="s">
        <v>2680</v>
      </c>
      <c r="G4749" s="9"/>
    </row>
    <row r="4750">
      <c r="A4750" s="1" t="s">
        <v>6086</v>
      </c>
      <c r="B4750" s="7" t="str">
        <f>IFERROR(__xludf.DUMMYFUNCTION("IF(C4750=4,GOOGLETRANSLATE(A4750, ""en"",""fil""), """")"),"")</f>
        <v/>
      </c>
      <c r="D4750" s="10" t="s">
        <v>2680</v>
      </c>
      <c r="G4750" s="9"/>
    </row>
    <row r="4751">
      <c r="A4751" s="1" t="s">
        <v>6087</v>
      </c>
      <c r="B4751" s="7" t="str">
        <f>IFERROR(__xludf.DUMMYFUNCTION("IF(C4751=4,GOOGLETRANSLATE(A4751, ""en"",""fil""), """")"),"")</f>
        <v/>
      </c>
      <c r="D4751" s="10" t="s">
        <v>2680</v>
      </c>
      <c r="F4751" s="2">
        <v>1.0</v>
      </c>
      <c r="G4751" s="9"/>
    </row>
    <row r="4752">
      <c r="A4752" s="1" t="s">
        <v>6088</v>
      </c>
      <c r="B4752" s="7" t="str">
        <f>IFERROR(__xludf.DUMMYFUNCTION("IF(C4752=4,GOOGLETRANSLATE(A4752, ""en"",""fil""), """")"),"")</f>
        <v/>
      </c>
      <c r="D4752" s="10" t="s">
        <v>2680</v>
      </c>
      <c r="G4752" s="9"/>
    </row>
    <row r="4753">
      <c r="A4753" s="1" t="s">
        <v>6089</v>
      </c>
      <c r="B4753" s="7" t="str">
        <f>IFERROR(__xludf.DUMMYFUNCTION("IF(C4753=4,GOOGLETRANSLATE(A4753, ""en"",""fil""), """")"),"")</f>
        <v/>
      </c>
      <c r="D4753" s="10" t="s">
        <v>2680</v>
      </c>
      <c r="F4753" s="2">
        <v>1.0</v>
      </c>
      <c r="G4753" s="9"/>
    </row>
    <row r="4754">
      <c r="A4754" s="1" t="s">
        <v>6090</v>
      </c>
      <c r="B4754" s="7" t="str">
        <f>IFERROR(__xludf.DUMMYFUNCTION("IF(C4754=4,GOOGLETRANSLATE(A4754, ""en"",""fil""), """")"),"")</f>
        <v/>
      </c>
      <c r="D4754" s="10" t="s">
        <v>2680</v>
      </c>
      <c r="G4754" s="9"/>
    </row>
    <row r="4755">
      <c r="A4755" s="1" t="s">
        <v>6091</v>
      </c>
      <c r="B4755" s="7" t="str">
        <f>IFERROR(__xludf.DUMMYFUNCTION("IF(C4755=4,GOOGLETRANSLATE(A4755, ""en"",""fil""), """")"),"")</f>
        <v/>
      </c>
      <c r="D4755" s="10" t="s">
        <v>2680</v>
      </c>
      <c r="F4755" s="2">
        <v>0.0</v>
      </c>
      <c r="G4755" s="9"/>
    </row>
    <row r="4756">
      <c r="A4756" s="1" t="s">
        <v>6092</v>
      </c>
      <c r="B4756" s="7" t="str">
        <f>IFERROR(__xludf.DUMMYFUNCTION("IF(C4756=4,GOOGLETRANSLATE(A4756, ""en"",""fil""), """")"),"")</f>
        <v/>
      </c>
      <c r="D4756" s="10" t="s">
        <v>2680</v>
      </c>
      <c r="G4756" s="9"/>
    </row>
    <row r="4757">
      <c r="A4757" s="1" t="s">
        <v>4041</v>
      </c>
      <c r="B4757" s="7" t="str">
        <f>IFERROR(__xludf.DUMMYFUNCTION("IF(C4757=4,GOOGLETRANSLATE(A4757, ""en"",""fil""), """")"),"")</f>
        <v/>
      </c>
      <c r="D4757" s="10" t="s">
        <v>2680</v>
      </c>
      <c r="G4757" s="9"/>
    </row>
    <row r="4758">
      <c r="A4758" s="1" t="s">
        <v>568</v>
      </c>
      <c r="B4758" s="7" t="str">
        <f>IFERROR(__xludf.DUMMYFUNCTION("IF(C4758=4,GOOGLETRANSLATE(A4758, ""en"",""fil""), """")"),"")</f>
        <v/>
      </c>
      <c r="D4758" s="10" t="s">
        <v>2680</v>
      </c>
      <c r="G4758" s="9"/>
    </row>
    <row r="4759">
      <c r="A4759" s="1" t="s">
        <v>570</v>
      </c>
      <c r="B4759" s="7" t="str">
        <f>IFERROR(__xludf.DUMMYFUNCTION("IF(C4759=4,GOOGLETRANSLATE(A4759, ""en"",""fil""), """")"),"")</f>
        <v/>
      </c>
      <c r="D4759" s="10" t="s">
        <v>2680</v>
      </c>
      <c r="G4759" s="9"/>
    </row>
    <row r="4760">
      <c r="A4760" s="1" t="s">
        <v>6093</v>
      </c>
      <c r="B4760" s="7" t="str">
        <f>IFERROR(__xludf.DUMMYFUNCTION("IF(C4760=4,GOOGLETRANSLATE(A4760, ""en"",""fil""), """")"),"")</f>
        <v/>
      </c>
      <c r="D4760" s="10" t="s">
        <v>2680</v>
      </c>
      <c r="G4760" s="9"/>
    </row>
    <row r="4761">
      <c r="A4761" s="1" t="s">
        <v>6094</v>
      </c>
      <c r="B4761" s="7" t="str">
        <f>IFERROR(__xludf.DUMMYFUNCTION("IF(C4761=4,GOOGLETRANSLATE(A4761, ""en"",""fil""), """")"),"")</f>
        <v/>
      </c>
      <c r="D4761" s="10" t="s">
        <v>2680</v>
      </c>
      <c r="G4761" s="9"/>
    </row>
    <row r="4762">
      <c r="A4762" s="1" t="s">
        <v>6095</v>
      </c>
      <c r="B4762" s="7" t="str">
        <f>IFERROR(__xludf.DUMMYFUNCTION("IF(C4762=4,GOOGLETRANSLATE(A4762, ""en"",""fil""), """")"),"")</f>
        <v/>
      </c>
      <c r="D4762" s="10" t="s">
        <v>2680</v>
      </c>
      <c r="G4762" s="9"/>
    </row>
    <row r="4763">
      <c r="A4763" s="1" t="s">
        <v>6096</v>
      </c>
      <c r="B4763" s="7" t="str">
        <f>IFERROR(__xludf.DUMMYFUNCTION("IF(C4763=4,GOOGLETRANSLATE(A4763, ""en"",""fil""), """")"),"")</f>
        <v/>
      </c>
      <c r="D4763" s="10" t="s">
        <v>2680</v>
      </c>
      <c r="G4763" s="9"/>
    </row>
    <row r="4764">
      <c r="A4764" s="1" t="s">
        <v>6097</v>
      </c>
      <c r="B4764" s="7" t="str">
        <f>IFERROR(__xludf.DUMMYFUNCTION("IF(C4764=4,GOOGLETRANSLATE(A4764, ""en"",""fil""), """")"),"")</f>
        <v/>
      </c>
      <c r="D4764" s="10" t="s">
        <v>2680</v>
      </c>
      <c r="G4764" s="9"/>
    </row>
    <row r="4765">
      <c r="A4765" s="1" t="s">
        <v>4545</v>
      </c>
      <c r="B4765" s="7" t="str">
        <f>IFERROR(__xludf.DUMMYFUNCTION("IF(C4765=4,GOOGLETRANSLATE(A4765, ""en"",""fil""), """")"),"")</f>
        <v/>
      </c>
      <c r="D4765" s="10" t="s">
        <v>2680</v>
      </c>
      <c r="G4765" s="9"/>
    </row>
    <row r="4766">
      <c r="A4766" s="1" t="s">
        <v>6098</v>
      </c>
      <c r="B4766" s="7" t="str">
        <f>IFERROR(__xludf.DUMMYFUNCTION("IF(C4766=4,GOOGLETRANSLATE(A4766, ""en"",""fil""), """")"),"")</f>
        <v/>
      </c>
      <c r="D4766" s="10" t="s">
        <v>2680</v>
      </c>
      <c r="G4766" s="9"/>
    </row>
    <row r="4767">
      <c r="A4767" s="1" t="s">
        <v>6099</v>
      </c>
      <c r="B4767" s="7" t="str">
        <f>IFERROR(__xludf.DUMMYFUNCTION("IF(C4767=4,GOOGLETRANSLATE(A4767, ""en"",""fil""), """")"),"")</f>
        <v/>
      </c>
      <c r="D4767" s="10" t="s">
        <v>2680</v>
      </c>
      <c r="F4767" s="2">
        <v>0.0</v>
      </c>
      <c r="G4767" s="9"/>
    </row>
    <row r="4768">
      <c r="A4768" s="1" t="s">
        <v>6100</v>
      </c>
      <c r="B4768" s="7" t="str">
        <f>IFERROR(__xludf.DUMMYFUNCTION("IF(C4768=4,GOOGLETRANSLATE(A4768, ""en"",""fil""), """")"),"")</f>
        <v/>
      </c>
      <c r="D4768" s="10" t="s">
        <v>2680</v>
      </c>
      <c r="G4768" s="9"/>
    </row>
    <row r="4769">
      <c r="A4769" s="7"/>
      <c r="B4769" s="7" t="str">
        <f>IFERROR(__xludf.DUMMYFUNCTION("IF(C4769=4,GOOGLETRANSLATE(A4769, ""en"",""fil""), """")"),"")</f>
        <v/>
      </c>
      <c r="D4769" s="10" t="s">
        <v>2680</v>
      </c>
      <c r="G4769" s="9"/>
    </row>
    <row r="4770">
      <c r="A4770" s="1" t="s">
        <v>6101</v>
      </c>
      <c r="B4770" s="7" t="str">
        <f>IFERROR(__xludf.DUMMYFUNCTION("IF(C4770=4,GOOGLETRANSLATE(A4770, ""en"",""fil""), """")"),"")</f>
        <v/>
      </c>
      <c r="D4770" s="10" t="s">
        <v>2680</v>
      </c>
      <c r="G4770" s="9"/>
    </row>
    <row r="4771">
      <c r="A4771" s="7"/>
      <c r="B4771" s="7" t="str">
        <f>IFERROR(__xludf.DUMMYFUNCTION("IF(C4771=4,GOOGLETRANSLATE(A4771, ""en"",""fil""), """")"),"")</f>
        <v/>
      </c>
      <c r="D4771" s="10" t="s">
        <v>2680</v>
      </c>
      <c r="G4771" s="9"/>
    </row>
    <row r="4772">
      <c r="A4772" s="1" t="s">
        <v>6102</v>
      </c>
      <c r="B4772" s="7" t="str">
        <f>IFERROR(__xludf.DUMMYFUNCTION("IF(C4772=4,GOOGLETRANSLATE(A4772, ""en"",""fil""), """")"),"")</f>
        <v/>
      </c>
      <c r="D4772" s="10" t="s">
        <v>2680</v>
      </c>
      <c r="G4772" s="9"/>
    </row>
    <row r="4773">
      <c r="A4773" s="7"/>
      <c r="B4773" s="7" t="str">
        <f>IFERROR(__xludf.DUMMYFUNCTION("IF(C4773=4,GOOGLETRANSLATE(A4773, ""en"",""fil""), """")"),"")</f>
        <v/>
      </c>
      <c r="D4773" s="10" t="s">
        <v>2680</v>
      </c>
      <c r="G4773" s="9"/>
    </row>
    <row r="4774">
      <c r="A4774" s="1" t="s">
        <v>6103</v>
      </c>
      <c r="B4774" s="7" t="str">
        <f>IFERROR(__xludf.DUMMYFUNCTION("IF(C4774=4,GOOGLETRANSLATE(A4774, ""en"",""fil""), """")"),"")</f>
        <v/>
      </c>
      <c r="D4774" s="10" t="s">
        <v>2680</v>
      </c>
      <c r="G4774" s="9"/>
    </row>
    <row r="4775">
      <c r="A4775" s="1" t="s">
        <v>6104</v>
      </c>
      <c r="B4775" s="7" t="str">
        <f>IFERROR(__xludf.DUMMYFUNCTION("IF(C4775=4,GOOGLETRANSLATE(A4775, ""en"",""fil""), """")"),"")</f>
        <v/>
      </c>
      <c r="D4775" s="10" t="s">
        <v>2680</v>
      </c>
      <c r="G4775" s="9"/>
    </row>
    <row r="4776">
      <c r="A4776" s="1" t="s">
        <v>6105</v>
      </c>
      <c r="B4776" s="7" t="str">
        <f>IFERROR(__xludf.DUMMYFUNCTION("IF(C4776=4,GOOGLETRANSLATE(A4776, ""en"",""fil""), """")"),"")</f>
        <v/>
      </c>
      <c r="D4776" s="10" t="s">
        <v>2680</v>
      </c>
      <c r="G4776" s="9"/>
    </row>
    <row r="4777">
      <c r="A4777" s="1" t="s">
        <v>6106</v>
      </c>
      <c r="B4777" s="7" t="str">
        <f>IFERROR(__xludf.DUMMYFUNCTION("IF(C4777=4,GOOGLETRANSLATE(A4777, ""en"",""fil""), """")"),"")</f>
        <v/>
      </c>
      <c r="D4777" s="10" t="s">
        <v>2680</v>
      </c>
      <c r="G4777" s="9"/>
    </row>
    <row r="4778">
      <c r="A4778" s="1" t="s">
        <v>6107</v>
      </c>
      <c r="B4778" s="7" t="str">
        <f>IFERROR(__xludf.DUMMYFUNCTION("IF(C4778=4,GOOGLETRANSLATE(A4778, ""en"",""fil""), """")"),"")</f>
        <v/>
      </c>
      <c r="D4778" s="10" t="s">
        <v>2680</v>
      </c>
      <c r="G4778" s="9"/>
    </row>
    <row r="4779">
      <c r="A4779" s="1" t="s">
        <v>5052</v>
      </c>
      <c r="B4779" s="7" t="str">
        <f>IFERROR(__xludf.DUMMYFUNCTION("IF(C4779=4,GOOGLETRANSLATE(A4779, ""en"",""fil""), """")"),"")</f>
        <v/>
      </c>
      <c r="D4779" s="10" t="s">
        <v>2680</v>
      </c>
      <c r="G4779" s="9"/>
    </row>
    <row r="4780">
      <c r="A4780" s="1" t="s">
        <v>6108</v>
      </c>
      <c r="B4780" s="7" t="str">
        <f>IFERROR(__xludf.DUMMYFUNCTION("IF(C4780=4,GOOGLETRANSLATE(A4780, ""en"",""fil""), """")"),"")</f>
        <v/>
      </c>
      <c r="D4780" s="10" t="s">
        <v>2680</v>
      </c>
      <c r="G4780" s="9"/>
    </row>
    <row r="4781">
      <c r="A4781" s="1" t="s">
        <v>6109</v>
      </c>
      <c r="B4781" s="7" t="str">
        <f>IFERROR(__xludf.DUMMYFUNCTION("IF(C4781=4,GOOGLETRANSLATE(A4781, ""en"",""fil""), """")"),"")</f>
        <v/>
      </c>
      <c r="D4781" s="10" t="s">
        <v>2680</v>
      </c>
      <c r="G4781" s="9"/>
    </row>
    <row r="4782">
      <c r="A4782" s="1" t="s">
        <v>5363</v>
      </c>
      <c r="B4782" s="7" t="str">
        <f>IFERROR(__xludf.DUMMYFUNCTION("IF(C4782=4,GOOGLETRANSLATE(A4782, ""en"",""fil""), """")"),"")</f>
        <v/>
      </c>
      <c r="D4782" s="10" t="s">
        <v>2680</v>
      </c>
      <c r="G4782" s="9"/>
    </row>
    <row r="4783">
      <c r="A4783" s="1" t="s">
        <v>6110</v>
      </c>
      <c r="B4783" s="7" t="str">
        <f>IFERROR(__xludf.DUMMYFUNCTION("IF(C4783=4,GOOGLETRANSLATE(A4783, ""en"",""fil""), """")"),"")</f>
        <v/>
      </c>
      <c r="D4783" s="10" t="s">
        <v>2680</v>
      </c>
      <c r="G4783" s="9"/>
    </row>
    <row r="4784">
      <c r="A4784" s="1" t="s">
        <v>6111</v>
      </c>
      <c r="B4784" s="7" t="str">
        <f>IFERROR(__xludf.DUMMYFUNCTION("IF(C4784=4,GOOGLETRANSLATE(A4784, ""en"",""fil""), """")"),"")</f>
        <v/>
      </c>
      <c r="D4784" s="10" t="s">
        <v>2680</v>
      </c>
      <c r="G4784" s="9"/>
    </row>
    <row r="4785">
      <c r="A4785" s="1" t="s">
        <v>6112</v>
      </c>
      <c r="B4785" s="7" t="str">
        <f>IFERROR(__xludf.DUMMYFUNCTION("IF(C4785=4,GOOGLETRANSLATE(A4785, ""en"",""fil""), """")"),"")</f>
        <v/>
      </c>
      <c r="D4785" s="10" t="s">
        <v>2680</v>
      </c>
      <c r="G4785" s="9"/>
    </row>
    <row r="4786">
      <c r="A4786" s="22" t="s">
        <v>6113</v>
      </c>
      <c r="B4786" s="7" t="str">
        <f>IFERROR(__xludf.DUMMYFUNCTION("IF(C4786=4,GOOGLETRANSLATE(A4786, ""en"",""fil""), """")"),"")</f>
        <v/>
      </c>
      <c r="D4786" s="10" t="s">
        <v>2680</v>
      </c>
      <c r="G4786" s="9"/>
    </row>
    <row r="4787">
      <c r="A4787" s="1" t="s">
        <v>6114</v>
      </c>
      <c r="B4787" s="7" t="str">
        <f>IFERROR(__xludf.DUMMYFUNCTION("IF(C4787=4,GOOGLETRANSLATE(A4787, ""en"",""fil""), """")"),"")</f>
        <v/>
      </c>
      <c r="D4787" s="10" t="s">
        <v>2680</v>
      </c>
      <c r="G4787" s="9"/>
    </row>
    <row r="4788">
      <c r="A4788" s="1" t="s">
        <v>6115</v>
      </c>
      <c r="B4788" s="7" t="str">
        <f>IFERROR(__xludf.DUMMYFUNCTION("IF(C4788=4,GOOGLETRANSLATE(A4788, ""en"",""fil""), """")"),"")</f>
        <v/>
      </c>
      <c r="D4788" s="10" t="s">
        <v>2680</v>
      </c>
      <c r="G4788" s="9"/>
    </row>
    <row r="4789">
      <c r="A4789" s="1" t="s">
        <v>5407</v>
      </c>
      <c r="B4789" s="7" t="str">
        <f>IFERROR(__xludf.DUMMYFUNCTION("IF(C4789=4,GOOGLETRANSLATE(A4789, ""en"",""fil""), """")"),"")</f>
        <v/>
      </c>
      <c r="D4789" s="10" t="s">
        <v>2680</v>
      </c>
      <c r="G4789" s="9"/>
    </row>
    <row r="4790">
      <c r="A4790" s="1" t="s">
        <v>6116</v>
      </c>
      <c r="B4790" s="7" t="str">
        <f>IFERROR(__xludf.DUMMYFUNCTION("IF(C4790=4,GOOGLETRANSLATE(A4790, ""en"",""fil""), """")"),"")</f>
        <v/>
      </c>
      <c r="D4790" s="10" t="s">
        <v>2680</v>
      </c>
      <c r="G4790" s="9"/>
    </row>
    <row r="4791">
      <c r="A4791" s="7"/>
      <c r="B4791" s="7" t="str">
        <f>IFERROR(__xludf.DUMMYFUNCTION("IF(C4791=4,GOOGLETRANSLATE(A4791, ""en"",""fil""), """")"),"")</f>
        <v/>
      </c>
      <c r="D4791" s="10" t="s">
        <v>2680</v>
      </c>
      <c r="G4791" s="9"/>
    </row>
    <row r="4792">
      <c r="A4792" s="1" t="s">
        <v>4098</v>
      </c>
      <c r="B4792" s="7" t="str">
        <f>IFERROR(__xludf.DUMMYFUNCTION("IF(C4792=4,GOOGLETRANSLATE(A4792, ""en"",""fil""), """")"),"")</f>
        <v/>
      </c>
      <c r="D4792" s="10" t="s">
        <v>2680</v>
      </c>
      <c r="G4792" s="9"/>
    </row>
    <row r="4793">
      <c r="A4793" s="1" t="s">
        <v>6117</v>
      </c>
      <c r="B4793" s="7" t="str">
        <f>IFERROR(__xludf.DUMMYFUNCTION("IF(C4793=4,GOOGLETRANSLATE(A4793, ""en"",""fil""), """")"),"")</f>
        <v/>
      </c>
      <c r="D4793" s="10" t="s">
        <v>2680</v>
      </c>
      <c r="G4793" s="9"/>
    </row>
    <row r="4794">
      <c r="A4794" s="1" t="s">
        <v>6118</v>
      </c>
      <c r="B4794" s="7" t="str">
        <f>IFERROR(__xludf.DUMMYFUNCTION("IF(C4794=4,GOOGLETRANSLATE(A4794, ""en"",""fil""), """")"),"")</f>
        <v/>
      </c>
      <c r="D4794" s="10" t="s">
        <v>2680</v>
      </c>
      <c r="G4794" s="9"/>
    </row>
    <row r="4795">
      <c r="A4795" s="7"/>
      <c r="B4795" s="7" t="str">
        <f>IFERROR(__xludf.DUMMYFUNCTION("IF(C4795=4,GOOGLETRANSLATE(A4795, ""en"",""fil""), """")"),"")</f>
        <v/>
      </c>
      <c r="D4795" s="10" t="s">
        <v>2680</v>
      </c>
      <c r="G4795" s="9"/>
    </row>
    <row r="4796">
      <c r="A4796" s="1" t="s">
        <v>6119</v>
      </c>
      <c r="B4796" s="7" t="str">
        <f>IFERROR(__xludf.DUMMYFUNCTION("IF(C4796=4,GOOGLETRANSLATE(A4796, ""en"",""fil""), """")"),"")</f>
        <v/>
      </c>
      <c r="D4796" s="10" t="s">
        <v>2680</v>
      </c>
      <c r="G4796" s="9"/>
    </row>
    <row r="4797">
      <c r="A4797" s="1" t="s">
        <v>6120</v>
      </c>
      <c r="B4797" s="7" t="str">
        <f>IFERROR(__xludf.DUMMYFUNCTION("IF(C4797=4,GOOGLETRANSLATE(A4797, ""en"",""fil""), """")"),"")</f>
        <v/>
      </c>
      <c r="D4797" s="10" t="s">
        <v>2680</v>
      </c>
      <c r="G4797" s="9"/>
    </row>
    <row r="4798">
      <c r="A4798" s="1" t="s">
        <v>6121</v>
      </c>
      <c r="B4798" s="7" t="str">
        <f>IFERROR(__xludf.DUMMYFUNCTION("IF(C4798=4,GOOGLETRANSLATE(A4798, ""en"",""fil""), """")"),"")</f>
        <v/>
      </c>
      <c r="D4798" s="10" t="s">
        <v>2680</v>
      </c>
      <c r="G4798" s="9"/>
    </row>
    <row r="4799">
      <c r="A4799" s="1" t="s">
        <v>6122</v>
      </c>
      <c r="B4799" s="7" t="str">
        <f>IFERROR(__xludf.DUMMYFUNCTION("IF(C4799=4,GOOGLETRANSLATE(A4799, ""en"",""fil""), """")"),"")</f>
        <v/>
      </c>
      <c r="D4799" s="10" t="s">
        <v>2680</v>
      </c>
      <c r="G4799" s="9"/>
    </row>
    <row r="4800">
      <c r="A4800" s="1" t="s">
        <v>6123</v>
      </c>
      <c r="B4800" s="7" t="str">
        <f>IFERROR(__xludf.DUMMYFUNCTION("IF(C4800=4,GOOGLETRANSLATE(A4800, ""en"",""fil""), """")"),"")</f>
        <v/>
      </c>
      <c r="D4800" s="10" t="s">
        <v>2680</v>
      </c>
      <c r="G4800" s="9"/>
    </row>
    <row r="4801">
      <c r="A4801" s="1" t="s">
        <v>6124</v>
      </c>
      <c r="B4801" s="7" t="str">
        <f>IFERROR(__xludf.DUMMYFUNCTION("IF(C4801=4,GOOGLETRANSLATE(A4801, ""en"",""fil""), """")"),"")</f>
        <v/>
      </c>
      <c r="D4801" s="10" t="s">
        <v>2680</v>
      </c>
      <c r="G4801" s="9"/>
    </row>
    <row r="4802">
      <c r="A4802" s="1" t="s">
        <v>4542</v>
      </c>
      <c r="B4802" s="7" t="str">
        <f>IFERROR(__xludf.DUMMYFUNCTION("IF(C4802=4,GOOGLETRANSLATE(A4802, ""en"",""fil""), """")"),"")</f>
        <v/>
      </c>
      <c r="D4802" s="10" t="s">
        <v>2680</v>
      </c>
      <c r="G4802" s="9"/>
    </row>
    <row r="4803">
      <c r="A4803" s="7"/>
      <c r="B4803" s="7" t="str">
        <f>IFERROR(__xludf.DUMMYFUNCTION("IF(C4803=4,GOOGLETRANSLATE(A4803, ""en"",""fil""), """")"),"")</f>
        <v/>
      </c>
      <c r="D4803" s="10" t="s">
        <v>2680</v>
      </c>
      <c r="G4803" s="9"/>
    </row>
    <row r="4804">
      <c r="A4804" s="1" t="s">
        <v>6125</v>
      </c>
      <c r="B4804" s="7" t="str">
        <f>IFERROR(__xludf.DUMMYFUNCTION("IF(C4804=4,GOOGLETRANSLATE(A4804, ""en"",""fil""), """")"),"")</f>
        <v/>
      </c>
      <c r="D4804" s="10" t="s">
        <v>2680</v>
      </c>
      <c r="G4804" s="9"/>
    </row>
    <row r="4805">
      <c r="A4805" s="1" t="s">
        <v>6126</v>
      </c>
      <c r="B4805" s="7" t="str">
        <f>IFERROR(__xludf.DUMMYFUNCTION("IF(C4805=4,GOOGLETRANSLATE(A4805, ""en"",""fil""), """")"),"")</f>
        <v/>
      </c>
      <c r="D4805" s="10" t="s">
        <v>2680</v>
      </c>
      <c r="G4805" s="9"/>
    </row>
    <row r="4806">
      <c r="A4806" s="1" t="s">
        <v>6127</v>
      </c>
      <c r="B4806" s="7" t="str">
        <f>IFERROR(__xludf.DUMMYFUNCTION("IF(C4806=4,GOOGLETRANSLATE(A4806, ""en"",""fil""), """")"),"")</f>
        <v/>
      </c>
      <c r="D4806" s="10" t="s">
        <v>2680</v>
      </c>
      <c r="G4806" s="9"/>
    </row>
    <row r="4807">
      <c r="A4807" s="7"/>
      <c r="B4807" s="7" t="str">
        <f>IFERROR(__xludf.DUMMYFUNCTION("IF(C4807=4,GOOGLETRANSLATE(A4807, ""en"",""fil""), """")"),"")</f>
        <v/>
      </c>
      <c r="D4807" s="10" t="s">
        <v>2680</v>
      </c>
      <c r="G4807" s="9"/>
    </row>
    <row r="4808">
      <c r="A4808" s="1" t="s">
        <v>6128</v>
      </c>
      <c r="B4808" s="7" t="str">
        <f>IFERROR(__xludf.DUMMYFUNCTION("IF(C4808=4,GOOGLETRANSLATE(A4808, ""en"",""fil""), """")"),"")</f>
        <v/>
      </c>
      <c r="D4808" s="10" t="s">
        <v>2680</v>
      </c>
      <c r="G4808" s="9"/>
    </row>
    <row r="4809">
      <c r="A4809" s="1" t="s">
        <v>6129</v>
      </c>
      <c r="B4809" s="7" t="str">
        <f>IFERROR(__xludf.DUMMYFUNCTION("IF(C4809=4,GOOGLETRANSLATE(A4809, ""en"",""fil""), """")"),"")</f>
        <v/>
      </c>
      <c r="D4809" s="10" t="s">
        <v>2680</v>
      </c>
      <c r="G4809" s="9"/>
    </row>
    <row r="4810">
      <c r="A4810" s="1" t="s">
        <v>6130</v>
      </c>
      <c r="B4810" s="7" t="str">
        <f>IFERROR(__xludf.DUMMYFUNCTION("IF(C4810=4,GOOGLETRANSLATE(A4810, ""en"",""fil""), """")"),"")</f>
        <v/>
      </c>
      <c r="D4810" s="10" t="s">
        <v>2680</v>
      </c>
      <c r="G4810" s="9"/>
    </row>
    <row r="4811">
      <c r="A4811" s="1" t="s">
        <v>6131</v>
      </c>
      <c r="B4811" s="7" t="str">
        <f>IFERROR(__xludf.DUMMYFUNCTION("IF(C4811=4,GOOGLETRANSLATE(A4811, ""en"",""fil""), """")"),"")</f>
        <v/>
      </c>
      <c r="D4811" s="10" t="s">
        <v>2680</v>
      </c>
      <c r="G4811" s="9"/>
    </row>
    <row r="4812">
      <c r="A4812" s="1" t="s">
        <v>6132</v>
      </c>
      <c r="B4812" s="7" t="str">
        <f>IFERROR(__xludf.DUMMYFUNCTION("IF(C4812=4,GOOGLETRANSLATE(A4812, ""en"",""fil""), """")"),"")</f>
        <v/>
      </c>
      <c r="D4812" s="10" t="s">
        <v>2680</v>
      </c>
      <c r="G4812" s="9"/>
    </row>
    <row r="4813">
      <c r="A4813" s="1" t="s">
        <v>6133</v>
      </c>
      <c r="B4813" s="7" t="str">
        <f>IFERROR(__xludf.DUMMYFUNCTION("IF(C4813=4,GOOGLETRANSLATE(A4813, ""en"",""fil""), """")"),"")</f>
        <v/>
      </c>
      <c r="D4813" s="10" t="s">
        <v>2680</v>
      </c>
      <c r="G4813" s="9"/>
    </row>
    <row r="4814">
      <c r="A4814" s="1" t="s">
        <v>6134</v>
      </c>
      <c r="B4814" s="7" t="str">
        <f>IFERROR(__xludf.DUMMYFUNCTION("IF(C4814=4,GOOGLETRANSLATE(A4814, ""en"",""fil""), """")"),"")</f>
        <v/>
      </c>
      <c r="D4814" s="10" t="s">
        <v>2680</v>
      </c>
      <c r="G4814" s="9"/>
    </row>
    <row r="4815">
      <c r="A4815" s="1" t="s">
        <v>6135</v>
      </c>
      <c r="B4815" s="7" t="str">
        <f>IFERROR(__xludf.DUMMYFUNCTION("IF(C4815=4,GOOGLETRANSLATE(A4815, ""en"",""fil""), """")"),"")</f>
        <v/>
      </c>
      <c r="D4815" s="10" t="s">
        <v>2680</v>
      </c>
      <c r="G4815" s="9"/>
    </row>
    <row r="4816">
      <c r="A4816" s="1" t="s">
        <v>6136</v>
      </c>
      <c r="B4816" s="7" t="str">
        <f>IFERROR(__xludf.DUMMYFUNCTION("IF(C4816=4,GOOGLETRANSLATE(A4816, ""en"",""fil""), """")"),"")</f>
        <v/>
      </c>
      <c r="D4816" s="10" t="s">
        <v>2680</v>
      </c>
      <c r="G4816" s="9"/>
    </row>
    <row r="4817">
      <c r="A4817" s="7"/>
      <c r="B4817" s="7" t="str">
        <f>IFERROR(__xludf.DUMMYFUNCTION("IF(C4817=4,GOOGLETRANSLATE(A4817, ""en"",""fil""), """")"),"")</f>
        <v/>
      </c>
      <c r="D4817" s="10" t="s">
        <v>2680</v>
      </c>
      <c r="G4817" s="9"/>
    </row>
    <row r="4818">
      <c r="A4818" s="1" t="s">
        <v>6137</v>
      </c>
      <c r="B4818" s="7" t="str">
        <f>IFERROR(__xludf.DUMMYFUNCTION("IF(C4818=4,GOOGLETRANSLATE(A4818, ""en"",""fil""), """")"),"")</f>
        <v/>
      </c>
      <c r="D4818" s="10" t="s">
        <v>2680</v>
      </c>
      <c r="G4818" s="9"/>
    </row>
    <row r="4819">
      <c r="A4819" s="7"/>
      <c r="B4819" s="7" t="str">
        <f>IFERROR(__xludf.DUMMYFUNCTION("IF(C4819=4,GOOGLETRANSLATE(A4819, ""en"",""fil""), """")"),"")</f>
        <v/>
      </c>
      <c r="D4819" s="10" t="s">
        <v>2680</v>
      </c>
      <c r="G4819" s="9"/>
    </row>
    <row r="4820">
      <c r="A4820" s="1" t="s">
        <v>6138</v>
      </c>
      <c r="B4820" s="7" t="str">
        <f>IFERROR(__xludf.DUMMYFUNCTION("IF(C4820=4,GOOGLETRANSLATE(A4820, ""en"",""fil""), """")"),"")</f>
        <v/>
      </c>
      <c r="D4820" s="10" t="s">
        <v>2680</v>
      </c>
      <c r="G4820" s="9"/>
    </row>
    <row r="4821">
      <c r="A4821" s="7"/>
      <c r="B4821" s="7" t="str">
        <f>IFERROR(__xludf.DUMMYFUNCTION("IF(C4821=4,GOOGLETRANSLATE(A4821, ""en"",""fil""), """")"),"")</f>
        <v/>
      </c>
      <c r="D4821" s="10" t="s">
        <v>2680</v>
      </c>
      <c r="G4821" s="9"/>
    </row>
    <row r="4822">
      <c r="A4822" s="1" t="s">
        <v>6139</v>
      </c>
      <c r="B4822" s="7" t="str">
        <f>IFERROR(__xludf.DUMMYFUNCTION("IF(C4822=4,GOOGLETRANSLATE(A4822, ""en"",""fil""), """")"),"")</f>
        <v/>
      </c>
      <c r="D4822" s="10" t="s">
        <v>2680</v>
      </c>
      <c r="G4822" s="9"/>
    </row>
    <row r="4823">
      <c r="A4823" s="1" t="s">
        <v>6140</v>
      </c>
      <c r="B4823" s="7" t="str">
        <f>IFERROR(__xludf.DUMMYFUNCTION("IF(C4823=4,GOOGLETRANSLATE(A4823, ""en"",""fil""), """")"),"")</f>
        <v/>
      </c>
      <c r="C4823" s="2"/>
      <c r="D4823" s="10" t="s">
        <v>2680</v>
      </c>
      <c r="G4823" s="9"/>
    </row>
    <row r="4824">
      <c r="A4824" s="1" t="s">
        <v>6141</v>
      </c>
      <c r="B4824" s="7" t="str">
        <f>IFERROR(__xludf.DUMMYFUNCTION("IF(C4824=4,GOOGLETRANSLATE(A4824, ""en"",""fil""), """")"),"")</f>
        <v/>
      </c>
      <c r="D4824" s="10" t="s">
        <v>2680</v>
      </c>
      <c r="G4824" s="9"/>
    </row>
    <row r="4825">
      <c r="A4825" s="7"/>
      <c r="B4825" s="7" t="str">
        <f>IFERROR(__xludf.DUMMYFUNCTION("IF(C4825=4,GOOGLETRANSLATE(A4825, ""en"",""fil""), """")"),"")</f>
        <v/>
      </c>
      <c r="D4825" s="10" t="s">
        <v>2680</v>
      </c>
      <c r="G4825" s="9"/>
    </row>
    <row r="4826">
      <c r="A4826" s="1" t="s">
        <v>6142</v>
      </c>
      <c r="B4826" s="7" t="str">
        <f>IFERROR(__xludf.DUMMYFUNCTION("IF(C4826=4,GOOGLETRANSLATE(A4826, ""en"",""fil""), """")"),"")</f>
        <v/>
      </c>
      <c r="D4826" s="10" t="s">
        <v>2680</v>
      </c>
      <c r="G4826" s="9"/>
    </row>
    <row r="4827">
      <c r="A4827" s="1" t="s">
        <v>6143</v>
      </c>
      <c r="B4827" s="7" t="str">
        <f>IFERROR(__xludf.DUMMYFUNCTION("IF(C4827=4,GOOGLETRANSLATE(A4827, ""en"",""fil""), """")"),"")</f>
        <v/>
      </c>
      <c r="D4827" s="10" t="s">
        <v>2680</v>
      </c>
      <c r="G4827" s="9"/>
    </row>
    <row r="4828">
      <c r="A4828" s="1" t="s">
        <v>6144</v>
      </c>
      <c r="B4828" s="7" t="str">
        <f>IFERROR(__xludf.DUMMYFUNCTION("IF(C4828=4,GOOGLETRANSLATE(A4828, ""en"",""fil""), """")"),"")</f>
        <v/>
      </c>
      <c r="D4828" s="10" t="s">
        <v>2680</v>
      </c>
      <c r="G4828" s="9"/>
    </row>
    <row r="4829">
      <c r="A4829" s="1" t="s">
        <v>6145</v>
      </c>
      <c r="B4829" s="7" t="str">
        <f>IFERROR(__xludf.DUMMYFUNCTION("IF(C4829=4,GOOGLETRANSLATE(A4829, ""en"",""fil""), """")"),"")</f>
        <v/>
      </c>
      <c r="D4829" s="10" t="s">
        <v>2680</v>
      </c>
      <c r="G4829" s="9"/>
    </row>
    <row r="4830">
      <c r="A4830" s="1" t="s">
        <v>6146</v>
      </c>
      <c r="B4830" s="7" t="str">
        <f>IFERROR(__xludf.DUMMYFUNCTION("IF(C4830=4,GOOGLETRANSLATE(A4830, ""en"",""fil""), """")"),"")</f>
        <v/>
      </c>
      <c r="D4830" s="10" t="s">
        <v>2680</v>
      </c>
      <c r="G4830" s="9"/>
    </row>
    <row r="4831">
      <c r="A4831" s="1" t="s">
        <v>6147</v>
      </c>
      <c r="B4831" s="7" t="str">
        <f>IFERROR(__xludf.DUMMYFUNCTION("IF(C4831=4,GOOGLETRANSLATE(A4831, ""en"",""fil""), """")"),"")</f>
        <v/>
      </c>
      <c r="D4831" s="10" t="s">
        <v>2680</v>
      </c>
      <c r="G4831" s="9"/>
    </row>
    <row r="4832">
      <c r="A4832" s="1" t="s">
        <v>6148</v>
      </c>
      <c r="B4832" s="7" t="str">
        <f>IFERROR(__xludf.DUMMYFUNCTION("IF(C4832=4,GOOGLETRANSLATE(A4832, ""en"",""fil""), """")"),"")</f>
        <v/>
      </c>
      <c r="D4832" s="10" t="s">
        <v>2680</v>
      </c>
      <c r="G4832" s="9"/>
    </row>
    <row r="4833">
      <c r="A4833" s="1" t="s">
        <v>6149</v>
      </c>
      <c r="B4833" s="7" t="str">
        <f>IFERROR(__xludf.DUMMYFUNCTION("IF(C4833=4,GOOGLETRANSLATE(A4833, ""en"",""fil""), """")"),"")</f>
        <v/>
      </c>
      <c r="D4833" s="10" t="s">
        <v>2680</v>
      </c>
      <c r="G4833" s="9"/>
    </row>
    <row r="4834">
      <c r="A4834" s="1" t="s">
        <v>6150</v>
      </c>
      <c r="B4834" s="7" t="str">
        <f>IFERROR(__xludf.DUMMYFUNCTION("IF(C4834=4,GOOGLETRANSLATE(A4834, ""en"",""fil""), """")"),"")</f>
        <v/>
      </c>
      <c r="D4834" s="10" t="s">
        <v>2680</v>
      </c>
      <c r="G4834" s="9"/>
    </row>
    <row r="4835">
      <c r="A4835" s="1" t="s">
        <v>6151</v>
      </c>
      <c r="B4835" s="7" t="str">
        <f>IFERROR(__xludf.DUMMYFUNCTION("IF(C4835=4,GOOGLETRANSLATE(A4835, ""en"",""fil""), """")"),"")</f>
        <v/>
      </c>
      <c r="D4835" s="10" t="s">
        <v>2680</v>
      </c>
      <c r="G4835" s="9"/>
    </row>
    <row r="4836">
      <c r="A4836" s="1" t="s">
        <v>6152</v>
      </c>
      <c r="B4836" s="7" t="str">
        <f>IFERROR(__xludf.DUMMYFUNCTION("IF(C4836=4,GOOGLETRANSLATE(A4836, ""en"",""fil""), """")"),"")</f>
        <v/>
      </c>
      <c r="D4836" s="10" t="s">
        <v>2680</v>
      </c>
      <c r="G4836" s="9"/>
    </row>
    <row r="4837">
      <c r="A4837" s="1" t="s">
        <v>6153</v>
      </c>
      <c r="B4837" s="7" t="str">
        <f>IFERROR(__xludf.DUMMYFUNCTION("IF(C4837=4,GOOGLETRANSLATE(A4837, ""en"",""fil""), """")"),"")</f>
        <v/>
      </c>
      <c r="D4837" s="10" t="s">
        <v>2680</v>
      </c>
      <c r="G4837" s="9"/>
    </row>
    <row r="4838">
      <c r="A4838" s="1" t="s">
        <v>6154</v>
      </c>
      <c r="B4838" s="7" t="str">
        <f>IFERROR(__xludf.DUMMYFUNCTION("IF(C4838=4,GOOGLETRANSLATE(A4838, ""en"",""fil""), """")"),"")</f>
        <v/>
      </c>
      <c r="D4838" s="10" t="s">
        <v>2680</v>
      </c>
      <c r="G4838" s="9"/>
    </row>
    <row r="4839">
      <c r="A4839" s="1" t="s">
        <v>2003</v>
      </c>
      <c r="B4839" s="7" t="str">
        <f>IFERROR(__xludf.DUMMYFUNCTION("IF(C4839=4,GOOGLETRANSLATE(A4839, ""en"",""fil""), """")"),"")</f>
        <v/>
      </c>
      <c r="D4839" s="10" t="s">
        <v>2680</v>
      </c>
      <c r="G4839" s="9"/>
    </row>
    <row r="4840">
      <c r="A4840" s="1" t="s">
        <v>6155</v>
      </c>
      <c r="B4840" s="7" t="str">
        <f>IFERROR(__xludf.DUMMYFUNCTION("IF(C4840=4,GOOGLETRANSLATE(A4840, ""en"",""fil""), """")"),"")</f>
        <v/>
      </c>
      <c r="D4840" s="10" t="s">
        <v>2680</v>
      </c>
      <c r="G4840" s="9"/>
    </row>
    <row r="4841">
      <c r="A4841" s="1" t="s">
        <v>6156</v>
      </c>
      <c r="B4841" s="7" t="str">
        <f>IFERROR(__xludf.DUMMYFUNCTION("IF(C4841=4,GOOGLETRANSLATE(A4841, ""en"",""fil""), """")"),"")</f>
        <v/>
      </c>
      <c r="D4841" s="10" t="s">
        <v>2680</v>
      </c>
      <c r="G4841" s="9"/>
    </row>
    <row r="4842">
      <c r="A4842" s="1" t="s">
        <v>6157</v>
      </c>
      <c r="B4842" s="7" t="str">
        <f>IFERROR(__xludf.DUMMYFUNCTION("IF(C4842=4,GOOGLETRANSLATE(A4842, ""en"",""fil""), """")"),"")</f>
        <v/>
      </c>
      <c r="D4842" s="10" t="s">
        <v>2680</v>
      </c>
      <c r="G4842" s="9"/>
    </row>
    <row r="4843">
      <c r="A4843" s="7"/>
      <c r="B4843" s="7" t="str">
        <f>IFERROR(__xludf.DUMMYFUNCTION("IF(C4843=4,GOOGLETRANSLATE(A4843, ""en"",""fil""), """")"),"")</f>
        <v/>
      </c>
      <c r="D4843" s="10" t="s">
        <v>2680</v>
      </c>
      <c r="G4843" s="9"/>
    </row>
    <row r="4844">
      <c r="A4844" s="1" t="s">
        <v>6158</v>
      </c>
      <c r="B4844" s="7" t="str">
        <f>IFERROR(__xludf.DUMMYFUNCTION("IF(C4844=4,GOOGLETRANSLATE(A4844, ""en"",""fil""), """")"),"")</f>
        <v/>
      </c>
      <c r="D4844" s="10" t="s">
        <v>2680</v>
      </c>
      <c r="G4844" s="9"/>
    </row>
    <row r="4845">
      <c r="A4845" s="1" t="s">
        <v>6159</v>
      </c>
      <c r="B4845" s="7" t="str">
        <f>IFERROR(__xludf.DUMMYFUNCTION("IF(C4845=4,GOOGLETRANSLATE(A4845, ""en"",""fil""), """")"),"")</f>
        <v/>
      </c>
      <c r="D4845" s="10" t="s">
        <v>2680</v>
      </c>
      <c r="G4845" s="9"/>
    </row>
    <row r="4846">
      <c r="A4846" s="1" t="s">
        <v>6160</v>
      </c>
      <c r="B4846" s="7" t="str">
        <f>IFERROR(__xludf.DUMMYFUNCTION("IF(C4846=4,GOOGLETRANSLATE(A4846, ""en"",""fil""), """")"),"")</f>
        <v/>
      </c>
      <c r="D4846" s="10" t="s">
        <v>2680</v>
      </c>
      <c r="G4846" s="9"/>
    </row>
    <row r="4847">
      <c r="A4847" s="1" t="s">
        <v>6161</v>
      </c>
      <c r="B4847" s="7" t="str">
        <f>IFERROR(__xludf.DUMMYFUNCTION("IF(C4847=4,GOOGLETRANSLATE(A4847, ""en"",""fil""), """")"),"")</f>
        <v/>
      </c>
      <c r="D4847" s="10" t="s">
        <v>2680</v>
      </c>
      <c r="G4847" s="9"/>
    </row>
    <row r="4848">
      <c r="A4848" s="1" t="s">
        <v>6162</v>
      </c>
      <c r="B4848" s="7" t="str">
        <f>IFERROR(__xludf.DUMMYFUNCTION("IF(C4848=4,GOOGLETRANSLATE(A4848, ""en"",""fil""), """")"),"")</f>
        <v/>
      </c>
      <c r="D4848" s="10" t="s">
        <v>2680</v>
      </c>
      <c r="G4848" s="9"/>
    </row>
    <row r="4849">
      <c r="A4849" s="7"/>
      <c r="B4849" s="7" t="str">
        <f>IFERROR(__xludf.DUMMYFUNCTION("IF(C4849=4,GOOGLETRANSLATE(A4849, ""en"",""fil""), """")"),"")</f>
        <v/>
      </c>
      <c r="D4849" s="10" t="s">
        <v>2680</v>
      </c>
      <c r="G4849" s="9"/>
    </row>
    <row r="4850">
      <c r="A4850" s="1" t="s">
        <v>6163</v>
      </c>
      <c r="B4850" s="7" t="str">
        <f>IFERROR(__xludf.DUMMYFUNCTION("IF(C4850=4,GOOGLETRANSLATE(A4850, ""en"",""fil""), """")"),"")</f>
        <v/>
      </c>
      <c r="D4850" s="10" t="s">
        <v>2680</v>
      </c>
      <c r="G4850" s="9"/>
    </row>
    <row r="4851">
      <c r="A4851" s="7"/>
      <c r="B4851" s="7" t="str">
        <f>IFERROR(__xludf.DUMMYFUNCTION("IF(C4851=4,GOOGLETRANSLATE(A4851, ""en"",""fil""), """")"),"")</f>
        <v/>
      </c>
      <c r="D4851" s="10" t="s">
        <v>2680</v>
      </c>
      <c r="G4851" s="9"/>
    </row>
    <row r="4852">
      <c r="A4852" s="1" t="s">
        <v>6164</v>
      </c>
      <c r="B4852" s="7" t="str">
        <f>IFERROR(__xludf.DUMMYFUNCTION("IF(C4852=4,GOOGLETRANSLATE(A4852, ""en"",""fil""), """")"),"")</f>
        <v/>
      </c>
      <c r="D4852" s="10" t="s">
        <v>2680</v>
      </c>
      <c r="G4852" s="9"/>
    </row>
    <row r="4853">
      <c r="A4853" s="1" t="s">
        <v>6165</v>
      </c>
      <c r="B4853" s="7" t="str">
        <f>IFERROR(__xludf.DUMMYFUNCTION("IF(C4853=4,GOOGLETRANSLATE(A4853, ""en"",""fil""), """")"),"")</f>
        <v/>
      </c>
      <c r="D4853" s="10" t="s">
        <v>2680</v>
      </c>
      <c r="G4853" s="9"/>
    </row>
    <row r="4854">
      <c r="A4854" s="1" t="s">
        <v>6166</v>
      </c>
      <c r="B4854" s="7" t="str">
        <f>IFERROR(__xludf.DUMMYFUNCTION("IF(C4854=4,GOOGLETRANSLATE(A4854, ""en"",""fil""), """")"),"")</f>
        <v/>
      </c>
      <c r="D4854" s="10" t="s">
        <v>2680</v>
      </c>
      <c r="G4854" s="9"/>
    </row>
    <row r="4855">
      <c r="A4855" s="1" t="s">
        <v>6167</v>
      </c>
      <c r="B4855" s="7" t="str">
        <f>IFERROR(__xludf.DUMMYFUNCTION("IF(C4855=4,GOOGLETRANSLATE(A4855, ""en"",""fil""), """")"),"")</f>
        <v/>
      </c>
      <c r="D4855" s="10" t="s">
        <v>2680</v>
      </c>
      <c r="G4855" s="9"/>
    </row>
    <row r="4856">
      <c r="A4856" s="7"/>
      <c r="B4856" s="7" t="str">
        <f>IFERROR(__xludf.DUMMYFUNCTION("IF(C4856=4,GOOGLETRANSLATE(A4856, ""en"",""fil""), """")"),"")</f>
        <v/>
      </c>
      <c r="D4856" s="10" t="s">
        <v>2680</v>
      </c>
      <c r="G4856" s="9"/>
    </row>
    <row r="4857">
      <c r="A4857" s="1" t="s">
        <v>6168</v>
      </c>
      <c r="B4857" s="7" t="str">
        <f>IFERROR(__xludf.DUMMYFUNCTION("IF(C4857=4,GOOGLETRANSLATE(A4857, ""en"",""fil""), """")"),"")</f>
        <v/>
      </c>
      <c r="D4857" s="10" t="s">
        <v>2680</v>
      </c>
      <c r="G4857" s="9"/>
    </row>
    <row r="4858">
      <c r="A4858" s="1" t="s">
        <v>6169</v>
      </c>
      <c r="B4858" s="7" t="str">
        <f>IFERROR(__xludf.DUMMYFUNCTION("IF(C4858=4,GOOGLETRANSLATE(A4858, ""en"",""fil""), """")"),"")</f>
        <v/>
      </c>
      <c r="D4858" s="10" t="s">
        <v>2680</v>
      </c>
      <c r="G4858" s="9"/>
    </row>
    <row r="4859">
      <c r="A4859" s="1" t="s">
        <v>6170</v>
      </c>
      <c r="B4859" s="7" t="str">
        <f>IFERROR(__xludf.DUMMYFUNCTION("IF(C4859=4,GOOGLETRANSLATE(A4859, ""en"",""fil""), """")"),"")</f>
        <v/>
      </c>
      <c r="D4859" s="10" t="s">
        <v>2680</v>
      </c>
      <c r="G4859" s="9"/>
    </row>
    <row r="4860">
      <c r="A4860" s="1" t="s">
        <v>6171</v>
      </c>
      <c r="B4860" s="7" t="str">
        <f>IFERROR(__xludf.DUMMYFUNCTION("IF(C4860=4,GOOGLETRANSLATE(A4860, ""en"",""fil""), """")"),"")</f>
        <v/>
      </c>
      <c r="D4860" s="10" t="s">
        <v>2680</v>
      </c>
      <c r="G4860" s="9"/>
    </row>
    <row r="4861">
      <c r="A4861" s="7"/>
      <c r="B4861" s="7" t="str">
        <f>IFERROR(__xludf.DUMMYFUNCTION("IF(C4861=4,GOOGLETRANSLATE(A4861, ""en"",""fil""), """")"),"")</f>
        <v/>
      </c>
      <c r="D4861" s="10" t="s">
        <v>2680</v>
      </c>
      <c r="G4861" s="9"/>
    </row>
    <row r="4862">
      <c r="A4862" s="1" t="s">
        <v>6172</v>
      </c>
      <c r="B4862" s="7" t="str">
        <f>IFERROR(__xludf.DUMMYFUNCTION("IF(C4862=4,GOOGLETRANSLATE(A4862, ""en"",""fil""), """")"),"")</f>
        <v/>
      </c>
      <c r="D4862" s="10" t="s">
        <v>2680</v>
      </c>
      <c r="G4862" s="9"/>
    </row>
    <row r="4863">
      <c r="A4863" s="1" t="s">
        <v>6173</v>
      </c>
      <c r="B4863" s="7" t="str">
        <f>IFERROR(__xludf.DUMMYFUNCTION("IF(C4863=4,GOOGLETRANSLATE(A4863, ""en"",""fil""), """")"),"")</f>
        <v/>
      </c>
      <c r="D4863" s="10" t="s">
        <v>2680</v>
      </c>
      <c r="G4863" s="9"/>
    </row>
    <row r="4864">
      <c r="A4864" s="1" t="s">
        <v>6174</v>
      </c>
      <c r="B4864" s="7" t="str">
        <f>IFERROR(__xludf.DUMMYFUNCTION("IF(C4864=4,GOOGLETRANSLATE(A4864, ""en"",""fil""), """")"),"")</f>
        <v/>
      </c>
      <c r="D4864" s="10" t="s">
        <v>2680</v>
      </c>
      <c r="G4864" s="9"/>
    </row>
    <row r="4865">
      <c r="A4865" s="7"/>
      <c r="B4865" s="7" t="str">
        <f>IFERROR(__xludf.DUMMYFUNCTION("IF(C4865=4,GOOGLETRANSLATE(A4865, ""en"",""fil""), """")"),"")</f>
        <v/>
      </c>
      <c r="D4865" s="10" t="s">
        <v>2680</v>
      </c>
      <c r="G4865" s="9"/>
    </row>
    <row r="4866">
      <c r="A4866" s="1" t="s">
        <v>6175</v>
      </c>
      <c r="B4866" s="7" t="str">
        <f>IFERROR(__xludf.DUMMYFUNCTION("IF(C4866=4,GOOGLETRANSLATE(A4866, ""en"",""fil""), """")"),"")</f>
        <v/>
      </c>
      <c r="D4866" s="10" t="s">
        <v>2680</v>
      </c>
      <c r="G4866" s="9"/>
    </row>
    <row r="4867">
      <c r="A4867" s="1" t="s">
        <v>6176</v>
      </c>
      <c r="B4867" s="7" t="str">
        <f>IFERROR(__xludf.DUMMYFUNCTION("IF(C4867=4,GOOGLETRANSLATE(A4867, ""en"",""fil""), """")"),"")</f>
        <v/>
      </c>
      <c r="D4867" s="10" t="s">
        <v>2680</v>
      </c>
      <c r="G4867" s="9"/>
    </row>
    <row r="4868">
      <c r="A4868" s="1" t="s">
        <v>6177</v>
      </c>
      <c r="B4868" s="7" t="str">
        <f>IFERROR(__xludf.DUMMYFUNCTION("IF(C4868=4,GOOGLETRANSLATE(A4868, ""en"",""fil""), """")"),"")</f>
        <v/>
      </c>
      <c r="D4868" s="10" t="s">
        <v>2680</v>
      </c>
      <c r="G4868" s="9"/>
    </row>
    <row r="4869">
      <c r="A4869" s="1" t="s">
        <v>6178</v>
      </c>
      <c r="B4869" s="7" t="str">
        <f>IFERROR(__xludf.DUMMYFUNCTION("IF(C4869=4,GOOGLETRANSLATE(A4869, ""en"",""fil""), """")"),"")</f>
        <v/>
      </c>
      <c r="D4869" s="10" t="s">
        <v>2680</v>
      </c>
      <c r="G4869" s="9"/>
    </row>
    <row r="4870">
      <c r="A4870" s="1" t="s">
        <v>6179</v>
      </c>
      <c r="B4870" s="7" t="str">
        <f>IFERROR(__xludf.DUMMYFUNCTION("IF(C4870=4,GOOGLETRANSLATE(A4870, ""en"",""fil""), """")"),"")</f>
        <v/>
      </c>
      <c r="D4870" s="10" t="s">
        <v>2680</v>
      </c>
      <c r="G4870" s="9"/>
    </row>
    <row r="4871">
      <c r="A4871" s="1" t="s">
        <v>6180</v>
      </c>
      <c r="B4871" s="7" t="str">
        <f>IFERROR(__xludf.DUMMYFUNCTION("IF(C4871=4,GOOGLETRANSLATE(A4871, ""en"",""fil""), """")"),"")</f>
        <v/>
      </c>
      <c r="D4871" s="10" t="s">
        <v>2680</v>
      </c>
      <c r="G4871" s="9"/>
    </row>
    <row r="4872">
      <c r="A4872" s="7"/>
      <c r="B4872" s="7" t="str">
        <f>IFERROR(__xludf.DUMMYFUNCTION("IF(C4872=4,GOOGLETRANSLATE(A4872, ""en"",""fil""), """")"),"")</f>
        <v/>
      </c>
      <c r="D4872" s="10" t="s">
        <v>2680</v>
      </c>
      <c r="G4872" s="9"/>
    </row>
    <row r="4873">
      <c r="A4873" s="1" t="s">
        <v>6181</v>
      </c>
      <c r="B4873" s="7" t="str">
        <f>IFERROR(__xludf.DUMMYFUNCTION("IF(C4873=4,GOOGLETRANSLATE(A4873, ""en"",""fil""), """")"),"")</f>
        <v/>
      </c>
      <c r="D4873" s="10" t="s">
        <v>2680</v>
      </c>
      <c r="G4873" s="9"/>
    </row>
    <row r="4874">
      <c r="A4874" s="1" t="s">
        <v>6182</v>
      </c>
      <c r="B4874" s="7" t="str">
        <f>IFERROR(__xludf.DUMMYFUNCTION("IF(C4874=4,GOOGLETRANSLATE(A4874, ""en"",""fil""), """")"),"")</f>
        <v/>
      </c>
      <c r="D4874" s="10" t="s">
        <v>2680</v>
      </c>
      <c r="G4874" s="9"/>
    </row>
    <row r="4875">
      <c r="A4875" s="7"/>
      <c r="B4875" s="7" t="str">
        <f>IFERROR(__xludf.DUMMYFUNCTION("IF(C4875=4,GOOGLETRANSLATE(A4875, ""en"",""fil""), """")"),"")</f>
        <v/>
      </c>
      <c r="D4875" s="10" t="s">
        <v>2680</v>
      </c>
      <c r="G4875" s="9"/>
    </row>
    <row r="4876">
      <c r="A4876" s="1" t="s">
        <v>6183</v>
      </c>
      <c r="B4876" s="7" t="str">
        <f>IFERROR(__xludf.DUMMYFUNCTION("IF(C4876=4,GOOGLETRANSLATE(A4876, ""en"",""fil""), """")"),"")</f>
        <v/>
      </c>
      <c r="D4876" s="10" t="s">
        <v>2680</v>
      </c>
      <c r="G4876" s="9"/>
    </row>
    <row r="4877">
      <c r="A4877" s="7"/>
      <c r="B4877" s="7" t="str">
        <f>IFERROR(__xludf.DUMMYFUNCTION("IF(C4877=4,GOOGLETRANSLATE(A4877, ""en"",""fil""), """")"),"")</f>
        <v/>
      </c>
      <c r="D4877" s="10" t="s">
        <v>2680</v>
      </c>
      <c r="G4877" s="9"/>
    </row>
    <row r="4878">
      <c r="A4878" s="1" t="s">
        <v>6184</v>
      </c>
      <c r="B4878" s="7" t="str">
        <f>IFERROR(__xludf.DUMMYFUNCTION("IF(C4878=4,GOOGLETRANSLATE(A4878, ""en"",""fil""), """")"),"")</f>
        <v/>
      </c>
      <c r="D4878" s="10" t="s">
        <v>2680</v>
      </c>
      <c r="G4878" s="9"/>
    </row>
    <row r="4879">
      <c r="A4879" s="1" t="s">
        <v>6185</v>
      </c>
      <c r="B4879" s="7" t="str">
        <f>IFERROR(__xludf.DUMMYFUNCTION("IF(C4879=4,GOOGLETRANSLATE(A4879, ""en"",""fil""), """")"),"")</f>
        <v/>
      </c>
      <c r="D4879" s="10" t="s">
        <v>2680</v>
      </c>
      <c r="G4879" s="9"/>
    </row>
    <row r="4880">
      <c r="A4880" s="1" t="s">
        <v>6186</v>
      </c>
      <c r="B4880" s="7" t="str">
        <f>IFERROR(__xludf.DUMMYFUNCTION("IF(C4880=4,GOOGLETRANSLATE(A4880, ""en"",""fil""), """")"),"")</f>
        <v/>
      </c>
      <c r="D4880" s="10" t="s">
        <v>2680</v>
      </c>
      <c r="G4880" s="9"/>
    </row>
    <row r="4881">
      <c r="A4881" s="1" t="s">
        <v>6187</v>
      </c>
      <c r="B4881" s="7" t="str">
        <f>IFERROR(__xludf.DUMMYFUNCTION("IF(C4881=4,GOOGLETRANSLATE(A4881, ""en"",""fil""), """")"),"")</f>
        <v/>
      </c>
      <c r="D4881" s="10" t="s">
        <v>2680</v>
      </c>
      <c r="G4881" s="9"/>
    </row>
    <row r="4882">
      <c r="A4882" s="7"/>
      <c r="B4882" s="7" t="str">
        <f>IFERROR(__xludf.DUMMYFUNCTION("IF(C4882=4,GOOGLETRANSLATE(A4882, ""en"",""fil""), """")"),"")</f>
        <v/>
      </c>
      <c r="D4882" s="10" t="s">
        <v>2680</v>
      </c>
      <c r="G4882" s="9"/>
    </row>
    <row r="4883">
      <c r="A4883" s="1" t="s">
        <v>6188</v>
      </c>
      <c r="B4883" s="7" t="str">
        <f>IFERROR(__xludf.DUMMYFUNCTION("IF(C4883=4,GOOGLETRANSLATE(A4883, ""en"",""fil""), """")"),"")</f>
        <v/>
      </c>
      <c r="D4883" s="10" t="s">
        <v>2680</v>
      </c>
      <c r="G4883" s="9"/>
    </row>
    <row r="4884">
      <c r="A4884" s="1" t="s">
        <v>6189</v>
      </c>
      <c r="B4884" s="7" t="str">
        <f>IFERROR(__xludf.DUMMYFUNCTION("IF(C4884=4,GOOGLETRANSLATE(A4884, ""en"",""fil""), """")"),"")</f>
        <v/>
      </c>
      <c r="D4884" s="10" t="s">
        <v>2680</v>
      </c>
      <c r="G4884" s="9"/>
    </row>
    <row r="4885">
      <c r="A4885" s="7"/>
      <c r="B4885" s="7" t="str">
        <f>IFERROR(__xludf.DUMMYFUNCTION("IF(C4885=4,GOOGLETRANSLATE(A4885, ""en"",""fil""), """")"),"")</f>
        <v/>
      </c>
      <c r="D4885" s="10" t="s">
        <v>2680</v>
      </c>
      <c r="G4885" s="9"/>
    </row>
    <row r="4886">
      <c r="A4886" s="1" t="s">
        <v>6190</v>
      </c>
      <c r="B4886" s="7" t="str">
        <f>IFERROR(__xludf.DUMMYFUNCTION("IF(C4886=4,GOOGLETRANSLATE(A4886, ""en"",""fil""), """")"),"")</f>
        <v/>
      </c>
      <c r="D4886" s="10" t="s">
        <v>2680</v>
      </c>
      <c r="G4886" s="9"/>
    </row>
    <row r="4887">
      <c r="A4887" s="1" t="s">
        <v>6191</v>
      </c>
      <c r="B4887" s="7" t="str">
        <f>IFERROR(__xludf.DUMMYFUNCTION("IF(C4887=4,GOOGLETRANSLATE(A4887, ""en"",""fil""), """")"),"")</f>
        <v/>
      </c>
      <c r="D4887" s="10" t="s">
        <v>2680</v>
      </c>
      <c r="G4887" s="9"/>
    </row>
    <row r="4888">
      <c r="A4888" s="1" t="s">
        <v>6192</v>
      </c>
      <c r="B4888" s="7" t="str">
        <f>IFERROR(__xludf.DUMMYFUNCTION("IF(C4888=4,GOOGLETRANSLATE(A4888, ""en"",""fil""), """")"),"")</f>
        <v/>
      </c>
      <c r="D4888" s="10" t="s">
        <v>2680</v>
      </c>
      <c r="G4888" s="9"/>
    </row>
    <row r="4889">
      <c r="A4889" s="1" t="s">
        <v>6193</v>
      </c>
      <c r="B4889" s="7" t="str">
        <f>IFERROR(__xludf.DUMMYFUNCTION("IF(C4889=4,GOOGLETRANSLATE(A4889, ""en"",""fil""), """")"),"")</f>
        <v/>
      </c>
      <c r="D4889" s="10" t="s">
        <v>2680</v>
      </c>
      <c r="G4889" s="9"/>
    </row>
    <row r="4890">
      <c r="A4890" s="1" t="s">
        <v>6194</v>
      </c>
      <c r="B4890" s="7" t="str">
        <f>IFERROR(__xludf.DUMMYFUNCTION("IF(C4890=4,GOOGLETRANSLATE(A4890, ""en"",""fil""), """")"),"")</f>
        <v/>
      </c>
      <c r="D4890" s="10" t="s">
        <v>2680</v>
      </c>
      <c r="G4890" s="9"/>
    </row>
    <row r="4891">
      <c r="A4891" s="7"/>
      <c r="B4891" s="7" t="str">
        <f>IFERROR(__xludf.DUMMYFUNCTION("IF(C4891=4,GOOGLETRANSLATE(A4891, ""en"",""fil""), """")"),"")</f>
        <v/>
      </c>
      <c r="D4891" s="10" t="s">
        <v>2680</v>
      </c>
      <c r="G4891" s="9"/>
    </row>
    <row r="4892">
      <c r="A4892" s="1" t="s">
        <v>6195</v>
      </c>
      <c r="B4892" s="7" t="str">
        <f>IFERROR(__xludf.DUMMYFUNCTION("IF(C4892=4,GOOGLETRANSLATE(A4892, ""en"",""fil""), """")"),"")</f>
        <v/>
      </c>
      <c r="D4892" s="10" t="s">
        <v>2680</v>
      </c>
      <c r="G4892" s="9"/>
    </row>
    <row r="4893">
      <c r="A4893" s="7"/>
      <c r="B4893" s="7" t="str">
        <f>IFERROR(__xludf.DUMMYFUNCTION("IF(C4893=4,GOOGLETRANSLATE(A4893, ""en"",""fil""), """")"),"")</f>
        <v/>
      </c>
      <c r="D4893" s="10" t="s">
        <v>2680</v>
      </c>
      <c r="G4893" s="9"/>
    </row>
    <row r="4894">
      <c r="A4894" s="1" t="s">
        <v>5123</v>
      </c>
      <c r="B4894" s="7" t="str">
        <f>IFERROR(__xludf.DUMMYFUNCTION("IF(C4894=4,GOOGLETRANSLATE(A4894, ""en"",""fil""), """")"),"")</f>
        <v/>
      </c>
      <c r="D4894" s="10" t="s">
        <v>2680</v>
      </c>
      <c r="G4894" s="9"/>
    </row>
    <row r="4895">
      <c r="A4895" s="1" t="s">
        <v>6196</v>
      </c>
      <c r="B4895" s="7" t="str">
        <f>IFERROR(__xludf.DUMMYFUNCTION("IF(C4895=4,GOOGLETRANSLATE(A4895, ""en"",""fil""), """")"),"")</f>
        <v/>
      </c>
      <c r="D4895" s="10" t="s">
        <v>2680</v>
      </c>
      <c r="G4895" s="9"/>
    </row>
    <row r="4896">
      <c r="A4896" s="7"/>
      <c r="B4896" s="7" t="str">
        <f>IFERROR(__xludf.DUMMYFUNCTION("IF(C4896=4,GOOGLETRANSLATE(A4896, ""en"",""fil""), """")"),"")</f>
        <v/>
      </c>
      <c r="D4896" s="10" t="s">
        <v>2680</v>
      </c>
      <c r="G4896" s="9"/>
    </row>
    <row r="4897">
      <c r="A4897" s="1" t="s">
        <v>6197</v>
      </c>
      <c r="B4897" s="7" t="str">
        <f>IFERROR(__xludf.DUMMYFUNCTION("IF(C4897=4,GOOGLETRANSLATE(A4897, ""en"",""fil""), """")"),"")</f>
        <v/>
      </c>
      <c r="D4897" s="10" t="s">
        <v>2680</v>
      </c>
      <c r="G4897" s="9"/>
    </row>
    <row r="4898">
      <c r="A4898" s="1" t="s">
        <v>6198</v>
      </c>
      <c r="B4898" s="7" t="str">
        <f>IFERROR(__xludf.DUMMYFUNCTION("IF(C4898=4,GOOGLETRANSLATE(A4898, ""en"",""fil""), """")"),"")</f>
        <v/>
      </c>
      <c r="D4898" s="10" t="s">
        <v>2680</v>
      </c>
      <c r="G4898" s="9"/>
    </row>
    <row r="4899">
      <c r="A4899" s="1" t="s">
        <v>6199</v>
      </c>
      <c r="B4899" s="7" t="str">
        <f>IFERROR(__xludf.DUMMYFUNCTION("IF(C4899=4,GOOGLETRANSLATE(A4899, ""en"",""fil""), """")"),"")</f>
        <v/>
      </c>
      <c r="D4899" s="10" t="s">
        <v>2680</v>
      </c>
      <c r="G4899" s="9"/>
    </row>
    <row r="4900">
      <c r="A4900" s="1" t="s">
        <v>6200</v>
      </c>
      <c r="B4900" s="7" t="str">
        <f>IFERROR(__xludf.DUMMYFUNCTION("IF(C4900=4,GOOGLETRANSLATE(A4900, ""en"",""fil""), """")"),"")</f>
        <v/>
      </c>
      <c r="D4900" s="10" t="s">
        <v>2680</v>
      </c>
      <c r="G4900" s="9"/>
    </row>
    <row r="4901">
      <c r="A4901" s="1" t="s">
        <v>6201</v>
      </c>
      <c r="B4901" s="7" t="str">
        <f>IFERROR(__xludf.DUMMYFUNCTION("IF(C4901=4,GOOGLETRANSLATE(A4901, ""en"",""fil""), """")"),"")</f>
        <v/>
      </c>
      <c r="D4901" s="10" t="s">
        <v>2680</v>
      </c>
      <c r="G4901" s="9"/>
    </row>
    <row r="4902">
      <c r="A4902" s="1" t="s">
        <v>6202</v>
      </c>
      <c r="B4902" s="7" t="str">
        <f>IFERROR(__xludf.DUMMYFUNCTION("IF(C4902=4,GOOGLETRANSLATE(A4902, ""en"",""fil""), """")"),"")</f>
        <v/>
      </c>
      <c r="D4902" s="10" t="s">
        <v>2680</v>
      </c>
      <c r="G4902" s="9"/>
    </row>
    <row r="4903">
      <c r="A4903" s="1" t="s">
        <v>6203</v>
      </c>
      <c r="B4903" s="7" t="str">
        <f>IFERROR(__xludf.DUMMYFUNCTION("IF(C4903=4,GOOGLETRANSLATE(A4903, ""en"",""fil""), """")"),"")</f>
        <v/>
      </c>
      <c r="D4903" s="10" t="s">
        <v>2680</v>
      </c>
      <c r="G4903" s="9"/>
    </row>
    <row r="4904">
      <c r="A4904" s="1" t="s">
        <v>6204</v>
      </c>
      <c r="B4904" s="7" t="str">
        <f>IFERROR(__xludf.DUMMYFUNCTION("IF(C4904=4,GOOGLETRANSLATE(A4904, ""en"",""fil""), """")"),"")</f>
        <v/>
      </c>
      <c r="D4904" s="10" t="s">
        <v>2680</v>
      </c>
      <c r="G4904" s="9"/>
    </row>
    <row r="4905">
      <c r="A4905" s="1" t="s">
        <v>6205</v>
      </c>
      <c r="B4905" s="7" t="str">
        <f>IFERROR(__xludf.DUMMYFUNCTION("IF(C4905=4,GOOGLETRANSLATE(A4905, ""en"",""fil""), """")"),"")</f>
        <v/>
      </c>
      <c r="D4905" s="10" t="s">
        <v>2680</v>
      </c>
      <c r="G4905" s="9"/>
    </row>
    <row r="4906">
      <c r="A4906" s="1" t="s">
        <v>6206</v>
      </c>
      <c r="B4906" s="7" t="str">
        <f>IFERROR(__xludf.DUMMYFUNCTION("IF(C4906=4,GOOGLETRANSLATE(A4906, ""en"",""fil""), """")"),"")</f>
        <v/>
      </c>
      <c r="D4906" s="10" t="s">
        <v>2680</v>
      </c>
      <c r="G4906" s="9"/>
    </row>
    <row r="4907">
      <c r="A4907" s="1" t="s">
        <v>6207</v>
      </c>
      <c r="B4907" s="7" t="str">
        <f>IFERROR(__xludf.DUMMYFUNCTION("IF(C4907=4,GOOGLETRANSLATE(A4907, ""en"",""fil""), """")"),"")</f>
        <v/>
      </c>
      <c r="D4907" s="10" t="s">
        <v>2680</v>
      </c>
      <c r="G4907" s="9"/>
    </row>
    <row r="4908">
      <c r="A4908" s="1" t="s">
        <v>6208</v>
      </c>
      <c r="B4908" s="7" t="str">
        <f>IFERROR(__xludf.DUMMYFUNCTION("IF(C4908=4,GOOGLETRANSLATE(A4908, ""en"",""fil""), """")"),"")</f>
        <v/>
      </c>
      <c r="D4908" s="10" t="s">
        <v>2680</v>
      </c>
      <c r="G4908" s="9"/>
    </row>
    <row r="4909">
      <c r="A4909" s="1" t="s">
        <v>6209</v>
      </c>
      <c r="B4909" s="7" t="str">
        <f>IFERROR(__xludf.DUMMYFUNCTION("IF(C4909=4,GOOGLETRANSLATE(A4909, ""en"",""fil""), """")"),"")</f>
        <v/>
      </c>
      <c r="D4909" s="10" t="s">
        <v>2680</v>
      </c>
      <c r="G4909" s="9"/>
    </row>
    <row r="4910">
      <c r="A4910" s="1" t="s">
        <v>6210</v>
      </c>
      <c r="B4910" s="7" t="str">
        <f>IFERROR(__xludf.DUMMYFUNCTION("IF(C4910=4,GOOGLETRANSLATE(A4910, ""en"",""fil""), """")"),"")</f>
        <v/>
      </c>
      <c r="D4910" s="10" t="s">
        <v>2680</v>
      </c>
      <c r="G4910" s="9"/>
    </row>
    <row r="4911">
      <c r="A4911" s="1" t="s">
        <v>6211</v>
      </c>
      <c r="B4911" s="7" t="str">
        <f>IFERROR(__xludf.DUMMYFUNCTION("IF(C4911=4,GOOGLETRANSLATE(A4911, ""en"",""fil""), """")"),"")</f>
        <v/>
      </c>
      <c r="D4911" s="10" t="s">
        <v>2680</v>
      </c>
      <c r="G4911" s="9"/>
    </row>
    <row r="4912">
      <c r="A4912" s="1" t="s">
        <v>6212</v>
      </c>
      <c r="B4912" s="7" t="str">
        <f>IFERROR(__xludf.DUMMYFUNCTION("IF(C4912=4,GOOGLETRANSLATE(A4912, ""en"",""fil""), """")"),"")</f>
        <v/>
      </c>
      <c r="D4912" s="10" t="s">
        <v>2680</v>
      </c>
      <c r="G4912" s="9"/>
    </row>
    <row r="4913">
      <c r="A4913" s="1" t="s">
        <v>6213</v>
      </c>
      <c r="B4913" s="7" t="str">
        <f>IFERROR(__xludf.DUMMYFUNCTION("IF(C4913=4,GOOGLETRANSLATE(A4913, ""en"",""fil""), """")"),"")</f>
        <v/>
      </c>
      <c r="D4913" s="10" t="s">
        <v>2680</v>
      </c>
      <c r="G4913" s="9"/>
    </row>
    <row r="4914">
      <c r="A4914" s="7"/>
      <c r="B4914" s="7" t="str">
        <f>IFERROR(__xludf.DUMMYFUNCTION("IF(C4914=4,GOOGLETRANSLATE(A4914, ""en"",""fil""), """")"),"")</f>
        <v/>
      </c>
      <c r="D4914" s="10" t="s">
        <v>2680</v>
      </c>
      <c r="G4914" s="9"/>
    </row>
    <row r="4915">
      <c r="A4915" s="1" t="s">
        <v>6214</v>
      </c>
      <c r="B4915" s="7" t="str">
        <f>IFERROR(__xludf.DUMMYFUNCTION("IF(C4915=4,GOOGLETRANSLATE(A4915, ""en"",""fil""), """")"),"")</f>
        <v/>
      </c>
      <c r="D4915" s="10" t="s">
        <v>2680</v>
      </c>
      <c r="G4915" s="9"/>
    </row>
    <row r="4916">
      <c r="A4916" s="7"/>
      <c r="B4916" s="7" t="str">
        <f>IFERROR(__xludf.DUMMYFUNCTION("IF(C4916=4,GOOGLETRANSLATE(A4916, ""en"",""fil""), """")"),"")</f>
        <v/>
      </c>
      <c r="D4916" s="10" t="s">
        <v>2680</v>
      </c>
      <c r="G4916" s="9"/>
    </row>
    <row r="4917">
      <c r="A4917" s="1" t="s">
        <v>6215</v>
      </c>
      <c r="B4917" s="7" t="str">
        <f>IFERROR(__xludf.DUMMYFUNCTION("IF(C4917=4,GOOGLETRANSLATE(A4917, ""en"",""fil""), """")"),"")</f>
        <v/>
      </c>
      <c r="D4917" s="10" t="s">
        <v>2680</v>
      </c>
      <c r="G4917" s="9"/>
    </row>
    <row r="4918">
      <c r="A4918" s="1" t="s">
        <v>6216</v>
      </c>
      <c r="B4918" s="7" t="str">
        <f>IFERROR(__xludf.DUMMYFUNCTION("IF(C4918=4,GOOGLETRANSLATE(A4918, ""en"",""fil""), """")"),"")</f>
        <v/>
      </c>
      <c r="D4918" s="10" t="s">
        <v>2680</v>
      </c>
      <c r="G4918" s="9"/>
    </row>
    <row r="4919">
      <c r="A4919" s="1" t="s">
        <v>6217</v>
      </c>
      <c r="B4919" s="7" t="str">
        <f>IFERROR(__xludf.DUMMYFUNCTION("IF(C4919=4,GOOGLETRANSLATE(A4919, ""en"",""fil""), """")"),"")</f>
        <v/>
      </c>
      <c r="D4919" s="10" t="s">
        <v>2680</v>
      </c>
      <c r="G4919" s="9"/>
    </row>
    <row r="4920">
      <c r="A4920" s="1" t="s">
        <v>6218</v>
      </c>
      <c r="B4920" s="7" t="str">
        <f>IFERROR(__xludf.DUMMYFUNCTION("IF(C4920=4,GOOGLETRANSLATE(A4920, ""en"",""fil""), """")"),"")</f>
        <v/>
      </c>
      <c r="D4920" s="10" t="s">
        <v>2680</v>
      </c>
      <c r="G4920" s="9"/>
    </row>
    <row r="4921">
      <c r="A4921" s="1" t="s">
        <v>6219</v>
      </c>
      <c r="B4921" s="7" t="str">
        <f>IFERROR(__xludf.DUMMYFUNCTION("IF(C4921=4,GOOGLETRANSLATE(A4921, ""en"",""fil""), """")"),"")</f>
        <v/>
      </c>
      <c r="D4921" s="10" t="s">
        <v>2680</v>
      </c>
      <c r="G4921" s="9"/>
    </row>
    <row r="4922">
      <c r="A4922" s="1" t="s">
        <v>6220</v>
      </c>
      <c r="B4922" s="7" t="str">
        <f>IFERROR(__xludf.DUMMYFUNCTION("IF(C4922=4,GOOGLETRANSLATE(A4922, ""en"",""fil""), """")"),"")</f>
        <v/>
      </c>
      <c r="D4922" s="10" t="s">
        <v>2680</v>
      </c>
      <c r="G4922" s="9"/>
    </row>
    <row r="4923">
      <c r="A4923" s="1" t="s">
        <v>6221</v>
      </c>
      <c r="B4923" s="7" t="str">
        <f>IFERROR(__xludf.DUMMYFUNCTION("IF(C4923=4,GOOGLETRANSLATE(A4923, ""en"",""fil""), """")"),"")</f>
        <v/>
      </c>
      <c r="D4923" s="10" t="s">
        <v>2680</v>
      </c>
      <c r="G4923" s="9"/>
    </row>
    <row r="4924">
      <c r="A4924" s="1" t="s">
        <v>6222</v>
      </c>
      <c r="B4924" s="7" t="str">
        <f>IFERROR(__xludf.DUMMYFUNCTION("IF(C4924=4,GOOGLETRANSLATE(A4924, ""en"",""fil""), """")"),"")</f>
        <v/>
      </c>
      <c r="D4924" s="10" t="s">
        <v>2680</v>
      </c>
      <c r="G4924" s="9"/>
    </row>
    <row r="4925">
      <c r="A4925" s="1" t="s">
        <v>6223</v>
      </c>
      <c r="B4925" s="7" t="str">
        <f>IFERROR(__xludf.DUMMYFUNCTION("IF(C4925=4,GOOGLETRANSLATE(A4925, ""en"",""fil""), """")"),"")</f>
        <v/>
      </c>
      <c r="D4925" s="10" t="s">
        <v>2680</v>
      </c>
      <c r="G4925" s="9"/>
    </row>
    <row r="4926">
      <c r="A4926" s="1" t="s">
        <v>6224</v>
      </c>
      <c r="B4926" s="7" t="str">
        <f>IFERROR(__xludf.DUMMYFUNCTION("IF(C4926=4,GOOGLETRANSLATE(A4926, ""en"",""fil""), """")"),"")</f>
        <v/>
      </c>
      <c r="D4926" s="10" t="s">
        <v>2680</v>
      </c>
      <c r="G4926" s="9"/>
    </row>
    <row r="4927">
      <c r="A4927" s="1" t="s">
        <v>6225</v>
      </c>
      <c r="B4927" s="7" t="str">
        <f>IFERROR(__xludf.DUMMYFUNCTION("IF(C4927=4,GOOGLETRANSLATE(A4927, ""en"",""fil""), """")"),"")</f>
        <v/>
      </c>
      <c r="D4927" s="10" t="s">
        <v>2680</v>
      </c>
      <c r="G4927" s="9"/>
    </row>
    <row r="4928">
      <c r="A4928" s="7"/>
      <c r="B4928" s="7" t="str">
        <f>IFERROR(__xludf.DUMMYFUNCTION("IF(C4928=4,GOOGLETRANSLATE(A4928, ""en"",""fil""), """")"),"")</f>
        <v/>
      </c>
      <c r="D4928" s="10" t="s">
        <v>2680</v>
      </c>
      <c r="G4928" s="9"/>
    </row>
    <row r="4929">
      <c r="A4929" s="1" t="s">
        <v>6226</v>
      </c>
      <c r="B4929" s="7" t="str">
        <f>IFERROR(__xludf.DUMMYFUNCTION("IF(C4929=4,GOOGLETRANSLATE(A4929, ""en"",""fil""), """")"),"")</f>
        <v/>
      </c>
      <c r="D4929" s="10" t="s">
        <v>2680</v>
      </c>
      <c r="G4929" s="9"/>
    </row>
    <row r="4930">
      <c r="A4930" s="7"/>
      <c r="B4930" s="7" t="str">
        <f>IFERROR(__xludf.DUMMYFUNCTION("IF(C4930=4,GOOGLETRANSLATE(A4930, ""en"",""fil""), """")"),"")</f>
        <v/>
      </c>
      <c r="D4930" s="10" t="s">
        <v>2680</v>
      </c>
      <c r="G4930" s="9"/>
    </row>
    <row r="4931">
      <c r="A4931" s="1" t="s">
        <v>6227</v>
      </c>
      <c r="B4931" s="7" t="str">
        <f>IFERROR(__xludf.DUMMYFUNCTION("IF(C4931=4,GOOGLETRANSLATE(A4931, ""en"",""fil""), """")"),"")</f>
        <v/>
      </c>
      <c r="D4931" s="10" t="s">
        <v>2680</v>
      </c>
      <c r="G4931" s="9"/>
    </row>
    <row r="4932">
      <c r="A4932" s="7"/>
      <c r="B4932" s="7" t="str">
        <f>IFERROR(__xludf.DUMMYFUNCTION("IF(C4932=4,GOOGLETRANSLATE(A4932, ""en"",""fil""), """")"),"")</f>
        <v/>
      </c>
      <c r="D4932" s="10" t="s">
        <v>2680</v>
      </c>
      <c r="G4932" s="9"/>
    </row>
    <row r="4933">
      <c r="A4933" s="1" t="s">
        <v>4838</v>
      </c>
      <c r="B4933" s="7" t="str">
        <f>IFERROR(__xludf.DUMMYFUNCTION("IF(C4933=4,GOOGLETRANSLATE(A4933, ""en"",""fil""), """")"),"")</f>
        <v/>
      </c>
      <c r="D4933" s="10" t="s">
        <v>2680</v>
      </c>
      <c r="G4933" s="9"/>
    </row>
    <row r="4934">
      <c r="A4934" s="1" t="s">
        <v>6228</v>
      </c>
      <c r="B4934" s="7" t="str">
        <f>IFERROR(__xludf.DUMMYFUNCTION("IF(C4934=4,GOOGLETRANSLATE(A4934, ""en"",""fil""), """")"),"")</f>
        <v/>
      </c>
      <c r="D4934" s="10" t="s">
        <v>2680</v>
      </c>
      <c r="G4934" s="9"/>
    </row>
    <row r="4935">
      <c r="A4935" s="1" t="s">
        <v>6229</v>
      </c>
      <c r="B4935" s="7" t="str">
        <f>IFERROR(__xludf.DUMMYFUNCTION("IF(C4935=4,GOOGLETRANSLATE(A4935, ""en"",""fil""), """")"),"")</f>
        <v/>
      </c>
      <c r="D4935" s="10" t="s">
        <v>2680</v>
      </c>
      <c r="G4935" s="9"/>
    </row>
    <row r="4936">
      <c r="A4936" s="1" t="s">
        <v>6230</v>
      </c>
      <c r="B4936" s="7" t="str">
        <f>IFERROR(__xludf.DUMMYFUNCTION("IF(C4936=4,GOOGLETRANSLATE(A4936, ""en"",""fil""), """")"),"")</f>
        <v/>
      </c>
      <c r="D4936" s="10" t="s">
        <v>2680</v>
      </c>
      <c r="G4936" s="9"/>
    </row>
    <row r="4937">
      <c r="A4937" s="1" t="s">
        <v>6231</v>
      </c>
      <c r="B4937" s="7" t="str">
        <f>IFERROR(__xludf.DUMMYFUNCTION("IF(C4937=4,GOOGLETRANSLATE(A4937, ""en"",""fil""), """")"),"")</f>
        <v/>
      </c>
      <c r="D4937" s="10" t="s">
        <v>2680</v>
      </c>
      <c r="G4937" s="9"/>
    </row>
    <row r="4938">
      <c r="A4938" s="7"/>
      <c r="B4938" s="7" t="str">
        <f>IFERROR(__xludf.DUMMYFUNCTION("IF(C4938=4,GOOGLETRANSLATE(A4938, ""en"",""fil""), """")"),"")</f>
        <v/>
      </c>
      <c r="D4938" s="10" t="s">
        <v>2680</v>
      </c>
      <c r="G4938" s="9"/>
    </row>
    <row r="4939">
      <c r="A4939" s="1" t="s">
        <v>4595</v>
      </c>
      <c r="B4939" s="7" t="str">
        <f>IFERROR(__xludf.DUMMYFUNCTION("IF(C4939=4,GOOGLETRANSLATE(A4939, ""en"",""fil""), """")"),"")</f>
        <v/>
      </c>
      <c r="D4939" s="10" t="s">
        <v>2680</v>
      </c>
      <c r="G4939" s="9"/>
    </row>
    <row r="4940">
      <c r="A4940" s="1" t="s">
        <v>4596</v>
      </c>
      <c r="B4940" s="7" t="str">
        <f>IFERROR(__xludf.DUMMYFUNCTION("IF(C4940=4,GOOGLETRANSLATE(A4940, ""en"",""fil""), """")"),"")</f>
        <v/>
      </c>
      <c r="D4940" s="10" t="s">
        <v>2680</v>
      </c>
      <c r="G4940" s="9"/>
    </row>
    <row r="4941">
      <c r="A4941" s="1" t="s">
        <v>4600</v>
      </c>
      <c r="B4941" s="7" t="str">
        <f>IFERROR(__xludf.DUMMYFUNCTION("IF(C4941=4,GOOGLETRANSLATE(A4941, ""en"",""fil""), """")"),"")</f>
        <v/>
      </c>
      <c r="D4941" s="10" t="s">
        <v>2680</v>
      </c>
      <c r="G4941" s="9"/>
    </row>
    <row r="4942">
      <c r="A4942" s="1" t="s">
        <v>6232</v>
      </c>
      <c r="B4942" s="7" t="str">
        <f>IFERROR(__xludf.DUMMYFUNCTION("IF(C4942=4,GOOGLETRANSLATE(A4942, ""en"",""fil""), """")"),"")</f>
        <v/>
      </c>
      <c r="D4942" s="10" t="s">
        <v>2680</v>
      </c>
      <c r="G4942" s="9"/>
    </row>
    <row r="4943">
      <c r="A4943" s="7"/>
      <c r="B4943" s="7" t="str">
        <f>IFERROR(__xludf.DUMMYFUNCTION("IF(C4943=4,GOOGLETRANSLATE(A4943, ""en"",""fil""), """")"),"")</f>
        <v/>
      </c>
      <c r="D4943" s="10" t="s">
        <v>2680</v>
      </c>
      <c r="G4943" s="9"/>
    </row>
    <row r="4944">
      <c r="A4944" s="1" t="s">
        <v>6233</v>
      </c>
      <c r="B4944" s="7" t="str">
        <f>IFERROR(__xludf.DUMMYFUNCTION("IF(C4944=4,GOOGLETRANSLATE(A4944, ""en"",""fil""), """")"),"")</f>
        <v/>
      </c>
      <c r="D4944" s="10" t="s">
        <v>2680</v>
      </c>
      <c r="G4944" s="9"/>
    </row>
    <row r="4945">
      <c r="A4945" s="7"/>
      <c r="B4945" s="7" t="str">
        <f>IFERROR(__xludf.DUMMYFUNCTION("IF(C4945=4,GOOGLETRANSLATE(A4945, ""en"",""fil""), """")"),"")</f>
        <v/>
      </c>
      <c r="D4945" s="10" t="s">
        <v>2680</v>
      </c>
      <c r="G4945" s="9"/>
    </row>
    <row r="4946">
      <c r="A4946" s="1" t="s">
        <v>6234</v>
      </c>
      <c r="B4946" s="7" t="str">
        <f>IFERROR(__xludf.DUMMYFUNCTION("IF(C4946=4,GOOGLETRANSLATE(A4946, ""en"",""fil""), """")"),"")</f>
        <v/>
      </c>
      <c r="D4946" s="10" t="s">
        <v>2680</v>
      </c>
      <c r="G4946" s="9"/>
    </row>
    <row r="4947">
      <c r="A4947" s="1" t="s">
        <v>6235</v>
      </c>
      <c r="B4947" s="7" t="str">
        <f>IFERROR(__xludf.DUMMYFUNCTION("IF(C4947=4,GOOGLETRANSLATE(A4947, ""en"",""fil""), """")"),"")</f>
        <v/>
      </c>
      <c r="D4947" s="10" t="s">
        <v>2680</v>
      </c>
      <c r="G4947" s="9"/>
    </row>
    <row r="4948">
      <c r="A4948" s="7"/>
      <c r="B4948" s="7" t="str">
        <f>IFERROR(__xludf.DUMMYFUNCTION("IF(C4948=4,GOOGLETRANSLATE(A4948, ""en"",""fil""), """")"),"")</f>
        <v/>
      </c>
      <c r="D4948" s="10" t="s">
        <v>2680</v>
      </c>
      <c r="G4948" s="9"/>
    </row>
    <row r="4949">
      <c r="A4949" s="1" t="s">
        <v>6236</v>
      </c>
      <c r="B4949" s="7" t="str">
        <f>IFERROR(__xludf.DUMMYFUNCTION("IF(C4949=4,GOOGLETRANSLATE(A4949, ""en"",""fil""), """")"),"")</f>
        <v/>
      </c>
      <c r="D4949" s="10" t="s">
        <v>2680</v>
      </c>
      <c r="G4949" s="9"/>
    </row>
    <row r="4950">
      <c r="A4950" s="1" t="s">
        <v>6237</v>
      </c>
      <c r="B4950" s="7" t="str">
        <f>IFERROR(__xludf.DUMMYFUNCTION("IF(C4950=4,GOOGLETRANSLATE(A4950, ""en"",""fil""), """")"),"")</f>
        <v/>
      </c>
      <c r="D4950" s="10" t="s">
        <v>2680</v>
      </c>
      <c r="G4950" s="9"/>
    </row>
    <row r="4951">
      <c r="A4951" s="1" t="s">
        <v>6238</v>
      </c>
      <c r="B4951" s="7" t="str">
        <f>IFERROR(__xludf.DUMMYFUNCTION("IF(C4951=4,GOOGLETRANSLATE(A4951, ""en"",""fil""), """")"),"")</f>
        <v/>
      </c>
      <c r="D4951" s="10" t="s">
        <v>2680</v>
      </c>
      <c r="G4951" s="9"/>
    </row>
    <row r="4952">
      <c r="A4952" s="1" t="s">
        <v>6239</v>
      </c>
      <c r="B4952" s="7" t="str">
        <f>IFERROR(__xludf.DUMMYFUNCTION("IF(C4952=4,GOOGLETRANSLATE(A4952, ""en"",""fil""), """")"),"")</f>
        <v/>
      </c>
      <c r="D4952" s="10" t="s">
        <v>2680</v>
      </c>
      <c r="G4952" s="9"/>
    </row>
    <row r="4953">
      <c r="A4953" s="1" t="s">
        <v>6240</v>
      </c>
      <c r="B4953" s="7" t="str">
        <f>IFERROR(__xludf.DUMMYFUNCTION("IF(C4953=4,GOOGLETRANSLATE(A4953, ""en"",""fil""), """")"),"")</f>
        <v/>
      </c>
      <c r="D4953" s="10" t="s">
        <v>2680</v>
      </c>
      <c r="G4953" s="9"/>
    </row>
    <row r="4954">
      <c r="A4954" s="7"/>
      <c r="B4954" s="7" t="str">
        <f>IFERROR(__xludf.DUMMYFUNCTION("IF(C4954=4,GOOGLETRANSLATE(A4954, ""en"",""fil""), """")"),"")</f>
        <v/>
      </c>
      <c r="D4954" s="10" t="s">
        <v>2680</v>
      </c>
      <c r="G4954" s="9"/>
    </row>
    <row r="4955">
      <c r="A4955" s="1" t="s">
        <v>6241</v>
      </c>
      <c r="B4955" s="7" t="str">
        <f>IFERROR(__xludf.DUMMYFUNCTION("IF(C4955=4,GOOGLETRANSLATE(A4955, ""en"",""fil""), """")"),"")</f>
        <v/>
      </c>
      <c r="D4955" s="10" t="s">
        <v>2680</v>
      </c>
      <c r="G4955" s="9"/>
    </row>
    <row r="4956">
      <c r="A4956" s="1" t="s">
        <v>6242</v>
      </c>
      <c r="B4956" s="7" t="str">
        <f>IFERROR(__xludf.DUMMYFUNCTION("IF(C4956=4,GOOGLETRANSLATE(A4956, ""en"",""fil""), """")"),"")</f>
        <v/>
      </c>
      <c r="D4956" s="10" t="s">
        <v>2680</v>
      </c>
      <c r="G4956" s="9"/>
    </row>
    <row r="4957">
      <c r="A4957" s="7"/>
      <c r="B4957" s="7" t="str">
        <f>IFERROR(__xludf.DUMMYFUNCTION("IF(C4957=4,GOOGLETRANSLATE(A4957, ""en"",""fil""), """")"),"")</f>
        <v/>
      </c>
      <c r="D4957" s="10" t="s">
        <v>2680</v>
      </c>
      <c r="G4957" s="9"/>
    </row>
    <row r="4958">
      <c r="A4958" s="1" t="s">
        <v>6243</v>
      </c>
      <c r="B4958" s="7" t="str">
        <f>IFERROR(__xludf.DUMMYFUNCTION("IF(C4958=4,GOOGLETRANSLATE(A4958, ""en"",""fil""), """")"),"")</f>
        <v/>
      </c>
      <c r="D4958" s="10" t="s">
        <v>2680</v>
      </c>
      <c r="G4958" s="9"/>
    </row>
    <row r="4959">
      <c r="A4959" s="7"/>
      <c r="B4959" s="7" t="str">
        <f>IFERROR(__xludf.DUMMYFUNCTION("IF(C4959=4,GOOGLETRANSLATE(A4959, ""en"",""fil""), """")"),"")</f>
        <v/>
      </c>
      <c r="D4959" s="10" t="s">
        <v>2680</v>
      </c>
      <c r="G4959" s="9"/>
    </row>
    <row r="4960">
      <c r="A4960" s="1" t="s">
        <v>6244</v>
      </c>
      <c r="B4960" s="7" t="str">
        <f>IFERROR(__xludf.DUMMYFUNCTION("IF(C4960=4,GOOGLETRANSLATE(A4960, ""en"",""fil""), """")"),"")</f>
        <v/>
      </c>
      <c r="D4960" s="10" t="s">
        <v>2680</v>
      </c>
      <c r="G4960" s="9"/>
    </row>
    <row r="4961">
      <c r="A4961" s="1" t="s">
        <v>6245</v>
      </c>
      <c r="B4961" s="7" t="str">
        <f>IFERROR(__xludf.DUMMYFUNCTION("IF(C4961=4,GOOGLETRANSLATE(A4961, ""en"",""fil""), """")"),"")</f>
        <v/>
      </c>
      <c r="D4961" s="10" t="s">
        <v>2680</v>
      </c>
      <c r="G4961" s="9"/>
    </row>
    <row r="4962">
      <c r="A4962" s="7"/>
      <c r="B4962" s="7" t="str">
        <f>IFERROR(__xludf.DUMMYFUNCTION("IF(C4962=4,GOOGLETRANSLATE(A4962, ""en"",""fil""), """")"),"")</f>
        <v/>
      </c>
      <c r="D4962" s="10" t="s">
        <v>2680</v>
      </c>
      <c r="G4962" s="9"/>
    </row>
    <row r="4963">
      <c r="A4963" s="1" t="s">
        <v>6246</v>
      </c>
      <c r="B4963" s="7" t="str">
        <f>IFERROR(__xludf.DUMMYFUNCTION("IF(C4963=4,GOOGLETRANSLATE(A4963, ""en"",""fil""), """")"),"")</f>
        <v/>
      </c>
      <c r="D4963" s="10" t="s">
        <v>2680</v>
      </c>
      <c r="G4963" s="9"/>
    </row>
    <row r="4964">
      <c r="A4964" s="1" t="s">
        <v>6247</v>
      </c>
      <c r="B4964" s="7" t="str">
        <f>IFERROR(__xludf.DUMMYFUNCTION("IF(C4964=4,GOOGLETRANSLATE(A4964, ""en"",""fil""), """")"),"")</f>
        <v/>
      </c>
      <c r="D4964" s="10" t="s">
        <v>2680</v>
      </c>
      <c r="G4964" s="9"/>
    </row>
    <row r="4965">
      <c r="A4965" s="7"/>
      <c r="B4965" s="7" t="str">
        <f>IFERROR(__xludf.DUMMYFUNCTION("IF(C4965=4,GOOGLETRANSLATE(A4965, ""en"",""fil""), """")"),"")</f>
        <v/>
      </c>
      <c r="D4965" s="10" t="s">
        <v>2680</v>
      </c>
      <c r="G4965" s="9"/>
    </row>
    <row r="4966">
      <c r="A4966" s="1" t="s">
        <v>6248</v>
      </c>
      <c r="B4966" s="7" t="str">
        <f>IFERROR(__xludf.DUMMYFUNCTION("IF(C4966=4,GOOGLETRANSLATE(A4966, ""en"",""fil""), """")"),"")</f>
        <v/>
      </c>
      <c r="D4966" s="10" t="s">
        <v>2680</v>
      </c>
      <c r="G4966" s="9"/>
    </row>
    <row r="4967">
      <c r="A4967" s="7"/>
      <c r="B4967" s="7" t="str">
        <f>IFERROR(__xludf.DUMMYFUNCTION("IF(C4967=4,GOOGLETRANSLATE(A4967, ""en"",""fil""), """")"),"")</f>
        <v/>
      </c>
      <c r="D4967" s="10" t="s">
        <v>2680</v>
      </c>
      <c r="G4967" s="9"/>
    </row>
    <row r="4968">
      <c r="A4968" s="1" t="s">
        <v>6249</v>
      </c>
      <c r="B4968" s="7" t="str">
        <f>IFERROR(__xludf.DUMMYFUNCTION("IF(C4968=4,GOOGLETRANSLATE(A4968, ""en"",""fil""), """")"),"")</f>
        <v/>
      </c>
      <c r="D4968" s="10" t="s">
        <v>2680</v>
      </c>
      <c r="G4968" s="9"/>
    </row>
    <row r="4969">
      <c r="A4969" s="1" t="s">
        <v>6250</v>
      </c>
      <c r="B4969" s="7" t="str">
        <f>IFERROR(__xludf.DUMMYFUNCTION("IF(C4969=4,GOOGLETRANSLATE(A4969, ""en"",""fil""), """")"),"")</f>
        <v/>
      </c>
      <c r="D4969" s="10" t="s">
        <v>2680</v>
      </c>
      <c r="F4969" s="2">
        <v>0.0</v>
      </c>
      <c r="G4969" s="9"/>
    </row>
    <row r="4970">
      <c r="A4970" s="7"/>
      <c r="B4970" s="7" t="str">
        <f>IFERROR(__xludf.DUMMYFUNCTION("IF(C4970=4,GOOGLETRANSLATE(A4970, ""en"",""fil""), """")"),"")</f>
        <v/>
      </c>
      <c r="D4970" s="10" t="s">
        <v>2680</v>
      </c>
      <c r="G4970" s="9"/>
    </row>
    <row r="4971">
      <c r="A4971" s="7"/>
      <c r="B4971" s="7" t="str">
        <f>IFERROR(__xludf.DUMMYFUNCTION("IF(C4971=4,GOOGLETRANSLATE(A4971, ""en"",""fil""), """")"),"")</f>
        <v/>
      </c>
      <c r="D4971" s="10" t="s">
        <v>2680</v>
      </c>
      <c r="G4971" s="9"/>
    </row>
    <row r="4972">
      <c r="A4972" s="7"/>
      <c r="B4972" s="7" t="str">
        <f>IFERROR(__xludf.DUMMYFUNCTION("IF(C4972=4,GOOGLETRANSLATE(A4972, ""en"",""fil""), """")"),"")</f>
        <v/>
      </c>
      <c r="D4972" s="10" t="s">
        <v>2680</v>
      </c>
      <c r="G4972" s="9"/>
    </row>
    <row r="4973">
      <c r="A4973" s="1" t="s">
        <v>6251</v>
      </c>
      <c r="B4973" s="7" t="str">
        <f>IFERROR(__xludf.DUMMYFUNCTION("IF(C4973=4,GOOGLETRANSLATE(A4973, ""en"",""fil""), """")"),"")</f>
        <v/>
      </c>
      <c r="D4973" s="10" t="s">
        <v>2680</v>
      </c>
      <c r="G4973" s="9"/>
    </row>
    <row r="4974">
      <c r="A4974" s="7"/>
      <c r="B4974" s="7" t="str">
        <f>IFERROR(__xludf.DUMMYFUNCTION("IF(C4974=4,GOOGLETRANSLATE(A4974, ""en"",""fil""), """")"),"")</f>
        <v/>
      </c>
      <c r="D4974" s="10" t="s">
        <v>2680</v>
      </c>
      <c r="G4974" s="9"/>
    </row>
    <row r="4975">
      <c r="A4975" s="7"/>
      <c r="B4975" s="7" t="str">
        <f>IFERROR(__xludf.DUMMYFUNCTION("IF(C4975=4,GOOGLETRANSLATE(A4975, ""en"",""fil""), """")"),"")</f>
        <v/>
      </c>
      <c r="D4975" s="10" t="s">
        <v>2680</v>
      </c>
      <c r="G4975" s="9"/>
    </row>
    <row r="4976">
      <c r="A4976" s="7"/>
      <c r="B4976" s="7" t="str">
        <f>IFERROR(__xludf.DUMMYFUNCTION("IF(C4976=4,GOOGLETRANSLATE(A4976, ""en"",""fil""), """")"),"")</f>
        <v/>
      </c>
      <c r="D4976" s="10" t="s">
        <v>2680</v>
      </c>
      <c r="G4976" s="9"/>
    </row>
  </sheetData>
  <hyperlinks>
    <hyperlink r:id="rId1" ref="D257"/>
    <hyperlink r:id="rId2" ref="A2477"/>
    <hyperlink r:id="rId3" ref="A2576"/>
    <hyperlink r:id="rId4" ref="A2643"/>
    <hyperlink r:id="rId5" ref="A2654"/>
    <hyperlink r:id="rId6" ref="A2667"/>
    <hyperlink r:id="rId7" ref="A2681"/>
    <hyperlink r:id="rId8" ref="A2752"/>
    <hyperlink r:id="rId9" ref="A2988"/>
    <hyperlink r:id="rId10" ref="A3010"/>
    <hyperlink r:id="rId11" ref="A3301"/>
    <hyperlink r:id="rId12" ref="A3307"/>
    <hyperlink r:id="rId13" ref="A3432"/>
    <hyperlink r:id="rId14" ref="A3494"/>
    <hyperlink r:id="rId15" ref="A3588"/>
    <hyperlink r:id="rId16" ref="A3679"/>
    <hyperlink r:id="rId17" ref="A3683"/>
    <hyperlink r:id="rId18" ref="A3784"/>
    <hyperlink r:id="rId19" ref="A4000"/>
    <hyperlink r:id="rId20" ref="A4081"/>
    <hyperlink r:id="rId21" ref="A4195"/>
    <hyperlink r:id="rId22" ref="A4593"/>
    <hyperlink r:id="rId23" ref="A4614"/>
    <hyperlink r:id="rId24" ref="A4786"/>
  </hyperlinks>
  <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5"/>
  </cols>
  <sheetData>
    <row r="1">
      <c r="A1" s="1" t="s">
        <v>6252</v>
      </c>
      <c r="G1" s="4" t="s">
        <v>3998</v>
      </c>
      <c r="H1" s="5">
        <v>0.0</v>
      </c>
      <c r="I1" s="6" t="s">
        <v>6253</v>
      </c>
      <c r="J1" s="6" t="s">
        <v>6254</v>
      </c>
      <c r="K1" s="6" t="s">
        <v>6255</v>
      </c>
      <c r="L1" s="6" t="s">
        <v>6256</v>
      </c>
    </row>
    <row r="2">
      <c r="A2" s="1" t="s">
        <v>6257</v>
      </c>
      <c r="G2" s="9"/>
      <c r="K2" s="24">
        <f>COUNTIF($C:$C, "2")</f>
        <v>0</v>
      </c>
    </row>
    <row r="3">
      <c r="A3" s="1" t="s">
        <v>6258</v>
      </c>
      <c r="G3" s="9"/>
      <c r="K3" s="24">
        <f>COUNTIF($C:$C, "3")</f>
        <v>0</v>
      </c>
    </row>
    <row r="4">
      <c r="A4" s="7" t="s">
        <v>2228</v>
      </c>
      <c r="G4" s="9"/>
      <c r="K4" s="24">
        <f>SUM(K2:K3)</f>
        <v>0</v>
      </c>
    </row>
    <row r="5">
      <c r="A5" s="7" t="s">
        <v>674</v>
      </c>
    </row>
    <row r="6">
      <c r="A6" s="7" t="s">
        <v>6259</v>
      </c>
    </row>
    <row r="7">
      <c r="A7" s="7" t="s">
        <v>1693</v>
      </c>
    </row>
    <row r="8">
      <c r="A8" s="7" t="s">
        <v>401</v>
      </c>
    </row>
    <row r="9">
      <c r="A9" s="1" t="s">
        <v>6260</v>
      </c>
    </row>
    <row r="10">
      <c r="A10" s="7" t="s">
        <v>2524</v>
      </c>
    </row>
    <row r="11">
      <c r="A11" s="7" t="s">
        <v>1203</v>
      </c>
    </row>
    <row r="12">
      <c r="A12" s="7" t="s">
        <v>297</v>
      </c>
    </row>
    <row r="13">
      <c r="A13" s="7" t="s">
        <v>2624</v>
      </c>
    </row>
    <row r="14">
      <c r="A14" s="7" t="s">
        <v>2340</v>
      </c>
    </row>
    <row r="15">
      <c r="A15" s="7" t="s">
        <v>2016</v>
      </c>
    </row>
    <row r="16">
      <c r="A16" s="1" t="s">
        <v>6261</v>
      </c>
    </row>
    <row r="17">
      <c r="A17" s="7" t="s">
        <v>307</v>
      </c>
    </row>
    <row r="18">
      <c r="A18" s="7" t="s">
        <v>443</v>
      </c>
    </row>
    <row r="19">
      <c r="A19" s="7" t="s">
        <v>1138</v>
      </c>
    </row>
    <row r="20">
      <c r="A20" s="7" t="s">
        <v>2188</v>
      </c>
    </row>
    <row r="21">
      <c r="A21" s="7" t="s">
        <v>1511</v>
      </c>
    </row>
    <row r="22">
      <c r="A22" s="7" t="s">
        <v>1964</v>
      </c>
    </row>
    <row r="23">
      <c r="A23" s="7" t="s">
        <v>1180</v>
      </c>
    </row>
    <row r="24">
      <c r="A24" s="7" t="s">
        <v>2246</v>
      </c>
    </row>
    <row r="25">
      <c r="A25" s="7" t="s">
        <v>992</v>
      </c>
    </row>
    <row r="26">
      <c r="A26" s="7" t="s">
        <v>1597</v>
      </c>
    </row>
    <row r="27">
      <c r="A27" s="7" t="s">
        <v>1034</v>
      </c>
    </row>
    <row r="28">
      <c r="A28" s="7" t="s">
        <v>2148</v>
      </c>
    </row>
    <row r="29">
      <c r="A29" s="7" t="s">
        <v>2368</v>
      </c>
    </row>
    <row r="30">
      <c r="A30" s="7" t="s">
        <v>2470</v>
      </c>
    </row>
    <row r="31">
      <c r="A31" s="7" t="s">
        <v>211</v>
      </c>
    </row>
    <row r="32">
      <c r="A32" s="7" t="s">
        <v>437</v>
      </c>
    </row>
    <row r="33">
      <c r="A33" s="7" t="s">
        <v>1215</v>
      </c>
    </row>
    <row r="34">
      <c r="A34" s="7" t="s">
        <v>2502</v>
      </c>
    </row>
    <row r="35">
      <c r="A35" s="7" t="s">
        <v>2176</v>
      </c>
    </row>
    <row r="36">
      <c r="A36" s="7" t="s">
        <v>1611</v>
      </c>
    </row>
    <row r="37">
      <c r="A37" s="7" t="s">
        <v>2410</v>
      </c>
    </row>
    <row r="38">
      <c r="A38" s="7" t="s">
        <v>890</v>
      </c>
    </row>
    <row r="39">
      <c r="A39" s="7" t="s">
        <v>1768</v>
      </c>
    </row>
    <row r="40">
      <c r="A40" s="7" t="s">
        <v>129</v>
      </c>
    </row>
    <row r="41">
      <c r="A41" s="7" t="s">
        <v>1313</v>
      </c>
    </row>
    <row r="42">
      <c r="A42" s="7" t="s">
        <v>1413</v>
      </c>
    </row>
    <row r="43">
      <c r="A43" s="7" t="s">
        <v>1962</v>
      </c>
    </row>
    <row r="44">
      <c r="A44" s="7" t="s">
        <v>1571</v>
      </c>
    </row>
    <row r="45">
      <c r="A45" s="7" t="s">
        <v>1176</v>
      </c>
    </row>
    <row r="46">
      <c r="A46" s="7" t="s">
        <v>2156</v>
      </c>
    </row>
    <row r="47">
      <c r="A47" s="7" t="s">
        <v>2292</v>
      </c>
    </row>
    <row r="48">
      <c r="A48" s="7" t="s">
        <v>1026</v>
      </c>
    </row>
    <row r="49">
      <c r="A49" s="7" t="s">
        <v>2064</v>
      </c>
    </row>
    <row r="50">
      <c r="A50" s="7" t="s">
        <v>2650</v>
      </c>
    </row>
    <row r="51">
      <c r="A51" s="7" t="s">
        <v>1505</v>
      </c>
    </row>
    <row r="52">
      <c r="A52" s="7" t="s">
        <v>201</v>
      </c>
    </row>
    <row r="53">
      <c r="A53" s="7" t="s">
        <v>411</v>
      </c>
    </row>
    <row r="54">
      <c r="A54" s="7" t="s">
        <v>1199</v>
      </c>
    </row>
    <row r="55">
      <c r="A55" s="7" t="s">
        <v>988</v>
      </c>
    </row>
    <row r="56">
      <c r="A56" s="7" t="s">
        <v>2518</v>
      </c>
    </row>
    <row r="57">
      <c r="A57" s="7" t="s">
        <v>2618</v>
      </c>
    </row>
    <row r="58">
      <c r="A58" s="7" t="s">
        <v>2098</v>
      </c>
    </row>
    <row r="59">
      <c r="A59" s="7" t="s">
        <v>1557</v>
      </c>
    </row>
    <row r="60">
      <c r="A60" s="7" t="s">
        <v>263</v>
      </c>
    </row>
    <row r="61">
      <c r="A61" s="7" t="s">
        <v>2428</v>
      </c>
    </row>
    <row r="62">
      <c r="A62" s="7" t="s">
        <v>2608</v>
      </c>
    </row>
    <row r="63">
      <c r="A63" s="7" t="s">
        <v>1261</v>
      </c>
    </row>
    <row r="64">
      <c r="A64" s="7" t="s">
        <v>2238</v>
      </c>
    </row>
    <row r="65">
      <c r="A65" s="7" t="s">
        <v>2400</v>
      </c>
    </row>
    <row r="66">
      <c r="A66" s="7" t="s">
        <v>1473</v>
      </c>
    </row>
    <row r="67">
      <c r="A67" s="7" t="s">
        <v>1587</v>
      </c>
    </row>
    <row r="68">
      <c r="A68" s="7" t="s">
        <v>1812</v>
      </c>
    </row>
    <row r="69">
      <c r="A69" s="7" t="s">
        <v>91</v>
      </c>
    </row>
    <row r="70">
      <c r="A70" s="7" t="s">
        <v>199</v>
      </c>
    </row>
    <row r="71">
      <c r="A71" s="7" t="s">
        <v>2590</v>
      </c>
    </row>
    <row r="72">
      <c r="A72" s="7" t="s">
        <v>581</v>
      </c>
    </row>
    <row r="73">
      <c r="A73" s="7" t="s">
        <v>2346</v>
      </c>
    </row>
    <row r="74">
      <c r="A74" s="7" t="s">
        <v>820</v>
      </c>
    </row>
    <row r="75">
      <c r="A75" s="7" t="s">
        <v>175</v>
      </c>
    </row>
    <row r="76">
      <c r="A76" s="7" t="s">
        <v>1928</v>
      </c>
    </row>
    <row r="77">
      <c r="A77" s="7" t="s">
        <v>1523</v>
      </c>
    </row>
    <row r="78">
      <c r="A78" s="7" t="s">
        <v>369</v>
      </c>
    </row>
    <row r="79">
      <c r="A79" s="7" t="s">
        <v>475</v>
      </c>
    </row>
    <row r="80">
      <c r="A80" s="7" t="s">
        <v>2128</v>
      </c>
    </row>
    <row r="81">
      <c r="A81" s="7" t="s">
        <v>217</v>
      </c>
    </row>
    <row r="82">
      <c r="A82" s="7" t="s">
        <v>1675</v>
      </c>
    </row>
    <row r="83">
      <c r="A83" s="7" t="s">
        <v>2190</v>
      </c>
    </row>
    <row r="84">
      <c r="A84" s="7" t="s">
        <v>6262</v>
      </c>
    </row>
    <row r="85">
      <c r="A85" s="7" t="s">
        <v>53</v>
      </c>
    </row>
    <row r="86">
      <c r="A86" s="7" t="s">
        <v>2356</v>
      </c>
    </row>
    <row r="87">
      <c r="A87" s="7" t="s">
        <v>616</v>
      </c>
    </row>
    <row r="88">
      <c r="A88" s="7" t="s">
        <v>2564</v>
      </c>
    </row>
    <row r="89">
      <c r="A89" s="7" t="s">
        <v>1844</v>
      </c>
    </row>
    <row r="90">
      <c r="A90" s="7" t="s">
        <v>6263</v>
      </c>
    </row>
    <row r="91">
      <c r="A91" s="7" t="s">
        <v>2120</v>
      </c>
    </row>
    <row r="92">
      <c r="A92" s="7" t="s">
        <v>283</v>
      </c>
    </row>
    <row r="93">
      <c r="A93" s="7" t="s">
        <v>1186</v>
      </c>
    </row>
    <row r="94">
      <c r="A94" s="7" t="s">
        <v>155</v>
      </c>
    </row>
    <row r="95">
      <c r="A95" s="7" t="s">
        <v>922</v>
      </c>
    </row>
    <row r="96">
      <c r="A96" s="7" t="s">
        <v>716</v>
      </c>
    </row>
    <row r="97">
      <c r="A97" s="7" t="s">
        <v>2380</v>
      </c>
    </row>
    <row r="98">
      <c r="A98" s="7" t="s">
        <v>559</v>
      </c>
    </row>
    <row r="99">
      <c r="A99" s="7" t="s">
        <v>1036</v>
      </c>
    </row>
    <row r="100">
      <c r="A100" s="7" t="s">
        <v>2646</v>
      </c>
    </row>
    <row r="101">
      <c r="A101" s="7" t="s">
        <v>1465</v>
      </c>
    </row>
    <row r="102">
      <c r="A102" s="7" t="s">
        <v>2110</v>
      </c>
    </row>
    <row r="103">
      <c r="A103" s="7" t="s">
        <v>1391</v>
      </c>
    </row>
    <row r="104">
      <c r="A104" s="7" t="s">
        <v>2460</v>
      </c>
    </row>
    <row r="105">
      <c r="A105" s="7" t="s">
        <v>6264</v>
      </c>
    </row>
    <row r="106">
      <c r="A106" s="7" t="s">
        <v>680</v>
      </c>
    </row>
    <row r="107">
      <c r="A107" s="7" t="s">
        <v>1641</v>
      </c>
    </row>
    <row r="108">
      <c r="A108" s="7" t="s">
        <v>2294</v>
      </c>
    </row>
    <row r="109">
      <c r="A109" s="7" t="s">
        <v>383</v>
      </c>
    </row>
    <row r="110">
      <c r="A110" s="7" t="s">
        <v>2572</v>
      </c>
    </row>
    <row r="111">
      <c r="A111" s="7" t="s">
        <v>2448</v>
      </c>
    </row>
    <row r="112">
      <c r="A112" s="7" t="s">
        <v>594</v>
      </c>
    </row>
    <row r="113">
      <c r="A113" s="7" t="s">
        <v>421</v>
      </c>
    </row>
    <row r="114">
      <c r="A114" s="7" t="s">
        <v>2348</v>
      </c>
    </row>
    <row r="115">
      <c r="A115" s="7" t="s">
        <v>431</v>
      </c>
    </row>
    <row r="116">
      <c r="A116" s="7" t="s">
        <v>844</v>
      </c>
    </row>
    <row r="117">
      <c r="A117" s="7" t="s">
        <v>838</v>
      </c>
    </row>
    <row r="118">
      <c r="A118" s="7" t="s">
        <v>1617</v>
      </c>
    </row>
    <row r="119">
      <c r="A119" s="7" t="s">
        <v>2396</v>
      </c>
    </row>
    <row r="120">
      <c r="A120" s="7" t="s">
        <v>1351</v>
      </c>
    </row>
    <row r="121">
      <c r="A121" s="7" t="s">
        <v>2196</v>
      </c>
    </row>
    <row r="122">
      <c r="A122" s="7" t="s">
        <v>2010</v>
      </c>
    </row>
    <row r="123">
      <c r="A123" s="7" t="s">
        <v>1070</v>
      </c>
    </row>
    <row r="124">
      <c r="A124" s="7" t="s">
        <v>1267</v>
      </c>
    </row>
    <row r="125">
      <c r="A125" s="7" t="s">
        <v>590</v>
      </c>
    </row>
    <row r="126">
      <c r="A126" s="7" t="s">
        <v>1469</v>
      </c>
    </row>
    <row r="127">
      <c r="A127" s="7" t="s">
        <v>1415</v>
      </c>
    </row>
    <row r="128">
      <c r="A128" s="7" t="s">
        <v>1086</v>
      </c>
    </row>
    <row r="129">
      <c r="A129" s="7" t="s">
        <v>1321</v>
      </c>
    </row>
    <row r="130">
      <c r="A130" s="7" t="s">
        <v>1144</v>
      </c>
    </row>
    <row r="131">
      <c r="A131" s="7" t="s">
        <v>832</v>
      </c>
    </row>
    <row r="132">
      <c r="A132" s="7" t="s">
        <v>93</v>
      </c>
    </row>
    <row r="133">
      <c r="A133" s="7" t="s">
        <v>1802</v>
      </c>
    </row>
    <row r="134">
      <c r="A134" s="7" t="s">
        <v>884</v>
      </c>
    </row>
    <row r="135">
      <c r="A135" s="7" t="s">
        <v>654</v>
      </c>
    </row>
    <row r="136">
      <c r="A136" s="7" t="s">
        <v>363</v>
      </c>
    </row>
    <row r="137">
      <c r="A137" s="7" t="s">
        <v>1397</v>
      </c>
    </row>
    <row r="138">
      <c r="A138" s="7" t="s">
        <v>1920</v>
      </c>
    </row>
    <row r="139">
      <c r="A139" s="7" t="s">
        <v>323</v>
      </c>
    </row>
    <row r="140">
      <c r="A140" s="7" t="s">
        <v>1211</v>
      </c>
    </row>
    <row r="141">
      <c r="A141" s="7" t="s">
        <v>429</v>
      </c>
    </row>
    <row r="142">
      <c r="A142" s="7" t="s">
        <v>852</v>
      </c>
    </row>
    <row r="143">
      <c r="A143" s="7" t="s">
        <v>165</v>
      </c>
    </row>
    <row r="144">
      <c r="A144" s="7" t="s">
        <v>1850</v>
      </c>
    </row>
    <row r="145">
      <c r="A145" s="7" t="s">
        <v>327</v>
      </c>
    </row>
    <row r="146">
      <c r="A146" s="7" t="s">
        <v>1441</v>
      </c>
    </row>
    <row r="147">
      <c r="A147" s="7" t="s">
        <v>37</v>
      </c>
    </row>
    <row r="148">
      <c r="A148" s="7" t="s">
        <v>33</v>
      </c>
    </row>
    <row r="149">
      <c r="A149" s="7" t="s">
        <v>277</v>
      </c>
    </row>
    <row r="150">
      <c r="A150" s="7" t="s">
        <v>6265</v>
      </c>
    </row>
    <row r="151">
      <c r="A151" s="7" t="s">
        <v>1381</v>
      </c>
    </row>
    <row r="152">
      <c r="A152" s="7" t="s">
        <v>6266</v>
      </c>
    </row>
    <row r="153">
      <c r="A153" s="7" t="s">
        <v>1695</v>
      </c>
    </row>
    <row r="154">
      <c r="A154" s="7" t="s">
        <v>2262</v>
      </c>
    </row>
    <row r="155">
      <c r="A155" s="7" t="s">
        <v>978</v>
      </c>
    </row>
    <row r="156">
      <c r="A156" s="7" t="s">
        <v>1080</v>
      </c>
    </row>
    <row r="157">
      <c r="A157" s="7" t="s">
        <v>6267</v>
      </c>
    </row>
    <row r="158">
      <c r="A158" s="7" t="s">
        <v>447</v>
      </c>
    </row>
    <row r="159">
      <c r="A159" s="7" t="s">
        <v>1894</v>
      </c>
    </row>
    <row r="160">
      <c r="A160" s="7" t="s">
        <v>251</v>
      </c>
    </row>
    <row r="161">
      <c r="A161" s="7" t="s">
        <v>2668</v>
      </c>
    </row>
    <row r="162">
      <c r="A162" s="7" t="s">
        <v>409</v>
      </c>
    </row>
    <row r="163">
      <c r="A163" s="7" t="s">
        <v>1387</v>
      </c>
    </row>
    <row r="164">
      <c r="A164" s="7" t="s">
        <v>1629</v>
      </c>
    </row>
    <row r="165">
      <c r="A165" s="7" t="s">
        <v>6268</v>
      </c>
    </row>
    <row r="166">
      <c r="A166" s="7" t="s">
        <v>233</v>
      </c>
    </row>
    <row r="167">
      <c r="A167" s="7" t="s">
        <v>1756</v>
      </c>
    </row>
    <row r="168">
      <c r="A168" s="7" t="s">
        <v>2566</v>
      </c>
    </row>
    <row r="169">
      <c r="A169" s="7" t="s">
        <v>29</v>
      </c>
    </row>
    <row r="170">
      <c r="A170" s="7" t="s">
        <v>1030</v>
      </c>
    </row>
    <row r="171">
      <c r="A171" s="7" t="s">
        <v>1639</v>
      </c>
    </row>
    <row r="172">
      <c r="A172" s="7" t="s">
        <v>2248</v>
      </c>
    </row>
    <row r="173">
      <c r="A173" s="7" t="s">
        <v>1727</v>
      </c>
    </row>
    <row r="174">
      <c r="A174" s="7" t="s">
        <v>2182</v>
      </c>
    </row>
    <row r="175">
      <c r="A175" s="7" t="s">
        <v>1383</v>
      </c>
    </row>
    <row r="176">
      <c r="A176" s="7" t="s">
        <v>1689</v>
      </c>
    </row>
    <row r="177">
      <c r="A177" s="7" t="s">
        <v>6269</v>
      </c>
    </row>
    <row r="178">
      <c r="A178" s="7" t="s">
        <v>485</v>
      </c>
    </row>
    <row r="179">
      <c r="A179" s="7" t="s">
        <v>511</v>
      </c>
    </row>
    <row r="180">
      <c r="A180" s="7" t="s">
        <v>846</v>
      </c>
    </row>
    <row r="181">
      <c r="A181" s="7" t="s">
        <v>1637</v>
      </c>
    </row>
    <row r="182">
      <c r="A182" s="7" t="s">
        <v>1170</v>
      </c>
    </row>
    <row r="183">
      <c r="A183" s="7" t="s">
        <v>271</v>
      </c>
    </row>
    <row r="184">
      <c r="A184" s="7" t="s">
        <v>1804</v>
      </c>
    </row>
    <row r="185">
      <c r="A185" s="7" t="s">
        <v>99</v>
      </c>
    </row>
    <row r="186">
      <c r="A186" s="7" t="s">
        <v>1878</v>
      </c>
    </row>
    <row r="187">
      <c r="A187" s="7" t="s">
        <v>1172</v>
      </c>
    </row>
    <row r="188">
      <c r="A188" s="7" t="s">
        <v>2170</v>
      </c>
    </row>
    <row r="189">
      <c r="A189" s="7" t="s">
        <v>1435</v>
      </c>
    </row>
    <row r="190">
      <c r="A190" s="7" t="s">
        <v>618</v>
      </c>
    </row>
    <row r="191">
      <c r="A191" s="7" t="s">
        <v>1146</v>
      </c>
    </row>
    <row r="192">
      <c r="A192" s="7" t="s">
        <v>309</v>
      </c>
    </row>
    <row r="193">
      <c r="A193" s="7" t="s">
        <v>2058</v>
      </c>
    </row>
    <row r="194">
      <c r="A194" s="7" t="s">
        <v>928</v>
      </c>
    </row>
    <row r="195">
      <c r="A195" s="7" t="s">
        <v>1197</v>
      </c>
    </row>
    <row r="196">
      <c r="A196" s="7" t="s">
        <v>1601</v>
      </c>
    </row>
    <row r="197">
      <c r="A197" s="7" t="s">
        <v>682</v>
      </c>
    </row>
    <row r="198">
      <c r="A198" s="7" t="s">
        <v>1952</v>
      </c>
    </row>
    <row r="199">
      <c r="A199" s="7" t="s">
        <v>1359</v>
      </c>
    </row>
    <row r="200">
      <c r="A200" s="7" t="s">
        <v>1796</v>
      </c>
    </row>
    <row r="201">
      <c r="A201" s="7" t="s">
        <v>203</v>
      </c>
    </row>
    <row r="202">
      <c r="A202" s="7" t="s">
        <v>1231</v>
      </c>
    </row>
    <row r="203">
      <c r="A203" s="7" t="s">
        <v>1549</v>
      </c>
    </row>
    <row r="204">
      <c r="A204" s="7" t="s">
        <v>1333</v>
      </c>
    </row>
    <row r="205">
      <c r="A205" s="7" t="s">
        <v>1335</v>
      </c>
    </row>
    <row r="206">
      <c r="A206" s="7" t="s">
        <v>235</v>
      </c>
    </row>
    <row r="207">
      <c r="A207" s="7" t="s">
        <v>1227</v>
      </c>
    </row>
    <row r="208">
      <c r="A208" s="7" t="s">
        <v>734</v>
      </c>
    </row>
    <row r="209">
      <c r="A209" s="7" t="s">
        <v>61</v>
      </c>
    </row>
    <row r="210">
      <c r="A210" s="7" t="s">
        <v>243</v>
      </c>
    </row>
    <row r="211">
      <c r="A211" s="7" t="s">
        <v>2568</v>
      </c>
    </row>
    <row r="212">
      <c r="A212" s="7" t="s">
        <v>1283</v>
      </c>
    </row>
    <row r="213">
      <c r="A213" s="7" t="s">
        <v>1385</v>
      </c>
    </row>
    <row r="214">
      <c r="A214" s="7" t="s">
        <v>347</v>
      </c>
    </row>
    <row r="215">
      <c r="A215" s="7" t="s">
        <v>942</v>
      </c>
    </row>
    <row r="216">
      <c r="A216" s="7" t="s">
        <v>1561</v>
      </c>
    </row>
    <row r="217">
      <c r="A217" s="7" t="s">
        <v>916</v>
      </c>
    </row>
    <row r="218">
      <c r="A218" s="7" t="s">
        <v>2108</v>
      </c>
    </row>
    <row r="219">
      <c r="A219" s="7" t="s">
        <v>592</v>
      </c>
    </row>
    <row r="220">
      <c r="A220" s="7" t="s">
        <v>646</v>
      </c>
    </row>
    <row r="221">
      <c r="A221" s="7" t="s">
        <v>101</v>
      </c>
    </row>
    <row r="222">
      <c r="A222" s="7" t="s">
        <v>193</v>
      </c>
    </row>
    <row r="223">
      <c r="A223" s="7" t="s">
        <v>1723</v>
      </c>
    </row>
    <row r="224">
      <c r="A224" s="7" t="s">
        <v>465</v>
      </c>
    </row>
    <row r="225">
      <c r="A225" s="7" t="s">
        <v>2630</v>
      </c>
    </row>
    <row r="226">
      <c r="A226" s="7" t="s">
        <v>549</v>
      </c>
    </row>
    <row r="227">
      <c r="A227" s="7" t="s">
        <v>2278</v>
      </c>
    </row>
    <row r="228">
      <c r="A228" s="7" t="s">
        <v>555</v>
      </c>
    </row>
    <row r="229">
      <c r="A229" s="7" t="s">
        <v>2394</v>
      </c>
    </row>
    <row r="230">
      <c r="A230" s="7" t="s">
        <v>2586</v>
      </c>
    </row>
    <row r="231">
      <c r="A231" s="7" t="s">
        <v>1453</v>
      </c>
    </row>
    <row r="232">
      <c r="A232" s="7" t="s">
        <v>1132</v>
      </c>
    </row>
    <row r="233">
      <c r="A233" s="7" t="s">
        <v>439</v>
      </c>
    </row>
    <row r="234">
      <c r="A234" s="7" t="s">
        <v>1353</v>
      </c>
    </row>
    <row r="235">
      <c r="A235" s="7" t="s">
        <v>1068</v>
      </c>
    </row>
    <row r="236">
      <c r="A236" s="7" t="s">
        <v>2640</v>
      </c>
    </row>
    <row r="237">
      <c r="A237" s="7" t="s">
        <v>371</v>
      </c>
    </row>
    <row r="238">
      <c r="A238" s="7" t="s">
        <v>2378</v>
      </c>
    </row>
    <row r="239">
      <c r="A239" s="7" t="s">
        <v>1078</v>
      </c>
    </row>
    <row r="240">
      <c r="A240" s="7" t="s">
        <v>774</v>
      </c>
    </row>
    <row r="241">
      <c r="A241" s="7" t="s">
        <v>1154</v>
      </c>
    </row>
    <row r="242">
      <c r="A242" s="7" t="s">
        <v>1685</v>
      </c>
    </row>
    <row r="243">
      <c r="A243" s="7" t="s">
        <v>1810</v>
      </c>
    </row>
    <row r="244">
      <c r="A244" s="7" t="s">
        <v>197</v>
      </c>
    </row>
    <row r="245">
      <c r="A245" s="7" t="s">
        <v>2548</v>
      </c>
    </row>
    <row r="246">
      <c r="A246" s="7" t="s">
        <v>926</v>
      </c>
    </row>
    <row r="247">
      <c r="A247" s="7" t="s">
        <v>1317</v>
      </c>
    </row>
    <row r="248">
      <c r="A248" s="7" t="s">
        <v>908</v>
      </c>
    </row>
    <row r="249">
      <c r="A249" s="7" t="s">
        <v>2334</v>
      </c>
    </row>
    <row r="250">
      <c r="A250" s="7" t="s">
        <v>1830</v>
      </c>
    </row>
    <row r="251">
      <c r="A251" s="7" t="s">
        <v>2226</v>
      </c>
    </row>
    <row r="252">
      <c r="A252" s="7" t="s">
        <v>2774</v>
      </c>
    </row>
    <row r="253">
      <c r="A253" s="7" t="s">
        <v>1926</v>
      </c>
    </row>
    <row r="254">
      <c r="A254" s="7" t="s">
        <v>2034</v>
      </c>
    </row>
    <row r="255">
      <c r="A255" s="7" t="s">
        <v>2086</v>
      </c>
    </row>
    <row r="256">
      <c r="A256" s="7" t="s">
        <v>2052</v>
      </c>
    </row>
    <row r="257">
      <c r="A257" s="7" t="s">
        <v>85</v>
      </c>
    </row>
    <row r="258">
      <c r="A258" s="7" t="s">
        <v>1100</v>
      </c>
    </row>
    <row r="259">
      <c r="A259" s="7" t="s">
        <v>2412</v>
      </c>
    </row>
    <row r="260">
      <c r="A260" s="7" t="s">
        <v>1437</v>
      </c>
    </row>
    <row r="261">
      <c r="A261" s="7" t="s">
        <v>1770</v>
      </c>
    </row>
    <row r="262">
      <c r="A262" s="7" t="s">
        <v>2634</v>
      </c>
    </row>
    <row r="263">
      <c r="A263" s="7" t="s">
        <v>2126</v>
      </c>
    </row>
    <row r="264">
      <c r="A264" s="7" t="s">
        <v>2836</v>
      </c>
    </row>
    <row r="265">
      <c r="A265" s="7" t="s">
        <v>459</v>
      </c>
    </row>
    <row r="266">
      <c r="A266" s="7" t="s">
        <v>1395</v>
      </c>
    </row>
    <row r="267">
      <c r="A267" s="7" t="s">
        <v>1788</v>
      </c>
    </row>
    <row r="268">
      <c r="A268" s="7" t="s">
        <v>493</v>
      </c>
    </row>
    <row r="269">
      <c r="A269" s="7" t="s">
        <v>2550</v>
      </c>
    </row>
    <row r="270">
      <c r="A270" s="7" t="s">
        <v>796</v>
      </c>
    </row>
    <row r="271">
      <c r="A271" s="7" t="s">
        <v>461</v>
      </c>
    </row>
    <row r="272">
      <c r="A272" s="7" t="s">
        <v>920</v>
      </c>
    </row>
    <row r="273">
      <c r="A273" s="7" t="s">
        <v>1918</v>
      </c>
    </row>
    <row r="274">
      <c r="A274" s="7" t="s">
        <v>2026</v>
      </c>
    </row>
    <row r="275">
      <c r="A275" s="7" t="s">
        <v>1940</v>
      </c>
    </row>
    <row r="276">
      <c r="A276" s="7" t="s">
        <v>2290</v>
      </c>
    </row>
    <row r="277">
      <c r="A277" s="7" t="s">
        <v>2408</v>
      </c>
    </row>
    <row r="278">
      <c r="A278" s="7" t="s">
        <v>1192</v>
      </c>
    </row>
    <row r="279">
      <c r="A279" s="7" t="s">
        <v>1096</v>
      </c>
    </row>
    <row r="280">
      <c r="A280" s="7" t="s">
        <v>59</v>
      </c>
    </row>
    <row r="281">
      <c r="A281" s="7" t="s">
        <v>57</v>
      </c>
    </row>
    <row r="282">
      <c r="A282" s="7" t="s">
        <v>1058</v>
      </c>
    </row>
    <row r="283">
      <c r="A283" s="7" t="s">
        <v>119</v>
      </c>
    </row>
    <row r="284">
      <c r="A284" s="7" t="s">
        <v>2390</v>
      </c>
    </row>
    <row r="285">
      <c r="A285" s="7" t="s">
        <v>153</v>
      </c>
    </row>
    <row r="286">
      <c r="A286" s="7" t="s">
        <v>195</v>
      </c>
    </row>
    <row r="287">
      <c r="A287" s="7" t="s">
        <v>608</v>
      </c>
    </row>
    <row r="288">
      <c r="A288" s="7" t="s">
        <v>1752</v>
      </c>
    </row>
    <row r="289">
      <c r="A289" s="7" t="s">
        <v>2614</v>
      </c>
    </row>
    <row r="290">
      <c r="A290" s="7" t="s">
        <v>2538</v>
      </c>
    </row>
    <row r="291">
      <c r="A291" s="7" t="s">
        <v>952</v>
      </c>
    </row>
    <row r="292">
      <c r="A292" s="7" t="s">
        <v>2806</v>
      </c>
    </row>
    <row r="293">
      <c r="A293" s="7" t="s">
        <v>495</v>
      </c>
    </row>
    <row r="294">
      <c r="A294" s="7" t="s">
        <v>824</v>
      </c>
    </row>
    <row r="295">
      <c r="A295" s="7" t="s">
        <v>686</v>
      </c>
    </row>
    <row r="296">
      <c r="A296" s="7" t="s">
        <v>2372</v>
      </c>
    </row>
    <row r="297">
      <c r="A297" s="7" t="s">
        <v>269</v>
      </c>
    </row>
    <row r="298">
      <c r="A298" s="7" t="s">
        <v>311</v>
      </c>
    </row>
    <row r="299">
      <c r="A299" s="7" t="s">
        <v>311</v>
      </c>
    </row>
    <row r="300">
      <c r="A300" s="7" t="s">
        <v>1279</v>
      </c>
    </row>
    <row r="301">
      <c r="A301" s="7" t="s">
        <v>600</v>
      </c>
    </row>
    <row r="302">
      <c r="A302" s="7" t="s">
        <v>2140</v>
      </c>
    </row>
    <row r="303">
      <c r="A303" s="7" t="s">
        <v>1349</v>
      </c>
    </row>
    <row r="304">
      <c r="A304" s="7" t="s">
        <v>2232</v>
      </c>
    </row>
    <row r="305">
      <c r="A305" s="7" t="s">
        <v>1910</v>
      </c>
    </row>
    <row r="306">
      <c r="A306" s="7" t="s">
        <v>2490</v>
      </c>
    </row>
    <row r="307">
      <c r="A307" s="7" t="s">
        <v>1247</v>
      </c>
    </row>
    <row r="308">
      <c r="A308" s="7" t="s">
        <v>1235</v>
      </c>
    </row>
    <row r="309">
      <c r="A309" s="7" t="s">
        <v>1006</v>
      </c>
    </row>
    <row r="310">
      <c r="A310" s="7" t="s">
        <v>207</v>
      </c>
    </row>
    <row r="311">
      <c r="A311" s="7" t="s">
        <v>1168</v>
      </c>
    </row>
    <row r="312">
      <c r="A312" s="7" t="s">
        <v>1535</v>
      </c>
    </row>
    <row r="313">
      <c r="A313" s="7" t="s">
        <v>2288</v>
      </c>
    </row>
    <row r="314">
      <c r="A314" s="7" t="s">
        <v>714</v>
      </c>
    </row>
    <row r="315">
      <c r="A315" s="7" t="s">
        <v>1373</v>
      </c>
    </row>
    <row r="316">
      <c r="A316" s="7" t="s">
        <v>1251</v>
      </c>
    </row>
    <row r="317">
      <c r="A317" s="7" t="s">
        <v>471</v>
      </c>
    </row>
    <row r="318">
      <c r="A318" s="7" t="s">
        <v>1569</v>
      </c>
    </row>
    <row r="319">
      <c r="A319" s="7" t="s">
        <v>2528</v>
      </c>
    </row>
    <row r="320">
      <c r="A320" s="7" t="s">
        <v>1409</v>
      </c>
    </row>
    <row r="321">
      <c r="A321" s="7" t="s">
        <v>303</v>
      </c>
    </row>
    <row r="322">
      <c r="A322" s="7" t="s">
        <v>2446</v>
      </c>
    </row>
    <row r="323">
      <c r="A323" s="7" t="s">
        <v>2500</v>
      </c>
    </row>
    <row r="324">
      <c r="A324" s="7" t="s">
        <v>281</v>
      </c>
    </row>
    <row r="325">
      <c r="A325" s="7" t="s">
        <v>1567</v>
      </c>
    </row>
    <row r="326">
      <c r="A326" s="7" t="s">
        <v>758</v>
      </c>
    </row>
    <row r="327">
      <c r="A327" s="7" t="s">
        <v>2482</v>
      </c>
    </row>
    <row r="328">
      <c r="A328" s="7" t="s">
        <v>2244</v>
      </c>
    </row>
    <row r="329">
      <c r="A329" s="7" t="s">
        <v>2338</v>
      </c>
    </row>
    <row r="330">
      <c r="A330" s="7" t="s">
        <v>55</v>
      </c>
    </row>
    <row r="331">
      <c r="A331" s="7" t="s">
        <v>545</v>
      </c>
    </row>
    <row r="332">
      <c r="A332" s="7" t="s">
        <v>2600</v>
      </c>
    </row>
    <row r="333">
      <c r="A333" s="7" t="s">
        <v>678</v>
      </c>
    </row>
    <row r="334">
      <c r="A334" s="7" t="s">
        <v>1814</v>
      </c>
    </row>
    <row r="335">
      <c r="A335" s="7" t="s">
        <v>2558</v>
      </c>
    </row>
    <row r="336">
      <c r="A336" s="7" t="s">
        <v>822</v>
      </c>
    </row>
    <row r="337">
      <c r="A337" s="7" t="s">
        <v>1239</v>
      </c>
    </row>
    <row r="338">
      <c r="A338" s="7" t="s">
        <v>1856</v>
      </c>
    </row>
    <row r="339">
      <c r="A339" s="7" t="s">
        <v>808</v>
      </c>
    </row>
    <row r="340">
      <c r="A340" s="7" t="s">
        <v>2124</v>
      </c>
    </row>
    <row r="341">
      <c r="A341" s="7" t="s">
        <v>2260</v>
      </c>
    </row>
    <row r="342">
      <c r="A342" s="7" t="s">
        <v>2268</v>
      </c>
    </row>
    <row r="343">
      <c r="A343" s="7" t="s">
        <v>6270</v>
      </c>
    </row>
    <row r="344">
      <c r="A344" s="7" t="s">
        <v>2296</v>
      </c>
    </row>
    <row r="345">
      <c r="A345" s="7" t="s">
        <v>700</v>
      </c>
    </row>
    <row r="346">
      <c r="A346" s="7" t="s">
        <v>2678</v>
      </c>
    </row>
    <row r="347">
      <c r="A347" s="7" t="s">
        <v>2656</v>
      </c>
    </row>
    <row r="348">
      <c r="A348" s="7" t="s">
        <v>878</v>
      </c>
    </row>
    <row r="349">
      <c r="A349" s="7" t="s">
        <v>2252</v>
      </c>
    </row>
    <row r="350">
      <c r="A350" s="7" t="s">
        <v>770</v>
      </c>
    </row>
    <row r="351">
      <c r="A351" s="7" t="s">
        <v>2516</v>
      </c>
    </row>
    <row r="352">
      <c r="A352" s="7" t="s">
        <v>964</v>
      </c>
    </row>
    <row r="353">
      <c r="A353" s="7" t="s">
        <v>1371</v>
      </c>
    </row>
    <row r="354">
      <c r="A354" s="7" t="s">
        <v>1327</v>
      </c>
    </row>
    <row r="355">
      <c r="A355" s="7" t="s">
        <v>6271</v>
      </c>
    </row>
    <row r="356">
      <c r="A356" s="7" t="s">
        <v>1136</v>
      </c>
    </row>
    <row r="357">
      <c r="A357" s="7" t="s">
        <v>2432</v>
      </c>
    </row>
    <row r="358">
      <c r="A358" s="7" t="s">
        <v>2234</v>
      </c>
    </row>
    <row r="359">
      <c r="A359" s="7" t="s">
        <v>417</v>
      </c>
    </row>
    <row r="360">
      <c r="A360" s="7" t="s">
        <v>415</v>
      </c>
    </row>
    <row r="361">
      <c r="A361" s="7" t="s">
        <v>2594</v>
      </c>
    </row>
    <row r="362">
      <c r="A362" s="7" t="s">
        <v>1259</v>
      </c>
    </row>
    <row r="363">
      <c r="A363" s="7" t="s">
        <v>141</v>
      </c>
    </row>
    <row r="364">
      <c r="A364" s="7" t="s">
        <v>1625</v>
      </c>
    </row>
    <row r="365">
      <c r="A365" s="7" t="s">
        <v>2838</v>
      </c>
    </row>
    <row r="366">
      <c r="A366" s="7" t="s">
        <v>219</v>
      </c>
    </row>
    <row r="367">
      <c r="A367" s="7" t="s">
        <v>1707</v>
      </c>
    </row>
    <row r="368">
      <c r="A368" s="7" t="s">
        <v>1403</v>
      </c>
    </row>
    <row r="369">
      <c r="A369" s="7" t="s">
        <v>23</v>
      </c>
    </row>
    <row r="370">
      <c r="A370" s="7" t="s">
        <v>113</v>
      </c>
    </row>
    <row r="371">
      <c r="A371" s="7" t="s">
        <v>147</v>
      </c>
    </row>
    <row r="372">
      <c r="A372" s="25" t="s">
        <v>9</v>
      </c>
    </row>
    <row r="373">
      <c r="A373" s="7" t="s">
        <v>924</v>
      </c>
    </row>
    <row r="374">
      <c r="A374" s="7" t="s">
        <v>1892</v>
      </c>
    </row>
    <row r="375">
      <c r="A375" s="7" t="s">
        <v>968</v>
      </c>
    </row>
    <row r="376">
      <c r="A376" s="7" t="s">
        <v>1890</v>
      </c>
    </row>
    <row r="377">
      <c r="A377" s="7" t="s">
        <v>1635</v>
      </c>
    </row>
    <row r="378">
      <c r="A378" s="7" t="s">
        <v>247</v>
      </c>
    </row>
    <row r="379">
      <c r="A379" s="7" t="s">
        <v>2018</v>
      </c>
    </row>
    <row r="380">
      <c r="A380" s="7" t="s">
        <v>2510</v>
      </c>
    </row>
    <row r="381">
      <c r="A381" s="7" t="s">
        <v>1619</v>
      </c>
    </row>
    <row r="382">
      <c r="A382" s="7" t="s">
        <v>509</v>
      </c>
    </row>
    <row r="383">
      <c r="A383" s="7" t="s">
        <v>1461</v>
      </c>
    </row>
    <row r="384">
      <c r="A384" s="7" t="s">
        <v>2370</v>
      </c>
    </row>
    <row r="385">
      <c r="A385" s="7" t="s">
        <v>752</v>
      </c>
    </row>
    <row r="386">
      <c r="A386" s="7" t="s">
        <v>131</v>
      </c>
    </row>
    <row r="387">
      <c r="A387" s="7" t="s">
        <v>1948</v>
      </c>
    </row>
    <row r="388">
      <c r="A388" s="7" t="s">
        <v>1820</v>
      </c>
    </row>
    <row r="389">
      <c r="A389" s="7" t="s">
        <v>1130</v>
      </c>
    </row>
    <row r="390">
      <c r="A390" s="7" t="s">
        <v>1022</v>
      </c>
    </row>
    <row r="391">
      <c r="A391" s="7" t="s">
        <v>1439</v>
      </c>
    </row>
    <row r="392">
      <c r="A392" s="7" t="s">
        <v>806</v>
      </c>
    </row>
    <row r="393">
      <c r="A393" s="7" t="s">
        <v>1150</v>
      </c>
    </row>
    <row r="394">
      <c r="A394" s="7" t="s">
        <v>1958</v>
      </c>
    </row>
    <row r="395">
      <c r="A395" s="7" t="s">
        <v>1834</v>
      </c>
    </row>
    <row r="396">
      <c r="A396" s="7" t="s">
        <v>95</v>
      </c>
    </row>
    <row r="397">
      <c r="A397" s="7" t="s">
        <v>1116</v>
      </c>
    </row>
    <row r="398">
      <c r="A398" s="7" t="s">
        <v>2542</v>
      </c>
    </row>
    <row r="399">
      <c r="A399" s="7" t="s">
        <v>2450</v>
      </c>
    </row>
    <row r="400">
      <c r="A400" s="7" t="s">
        <v>125</v>
      </c>
    </row>
    <row r="401">
      <c r="A401" s="7" t="s">
        <v>1104</v>
      </c>
    </row>
    <row r="402">
      <c r="A402" s="7" t="s">
        <v>1721</v>
      </c>
    </row>
    <row r="403">
      <c r="A403" s="7" t="s">
        <v>1870</v>
      </c>
    </row>
    <row r="404">
      <c r="A404" s="7" t="s">
        <v>2574</v>
      </c>
    </row>
    <row r="405">
      <c r="A405" s="7" t="s">
        <v>1731</v>
      </c>
    </row>
    <row r="406">
      <c r="A406" s="7" t="s">
        <v>1725</v>
      </c>
    </row>
    <row r="407">
      <c r="A407" s="7" t="s">
        <v>1110</v>
      </c>
    </row>
    <row r="408">
      <c r="A408" s="7" t="s">
        <v>1369</v>
      </c>
    </row>
    <row r="409">
      <c r="A409" s="7" t="s">
        <v>1010</v>
      </c>
    </row>
    <row r="410">
      <c r="A410" s="7" t="s">
        <v>127</v>
      </c>
    </row>
    <row r="411">
      <c r="A411" s="7" t="s">
        <v>449</v>
      </c>
    </row>
    <row r="412">
      <c r="A412" s="7" t="s">
        <v>1421</v>
      </c>
    </row>
    <row r="413">
      <c r="A413" s="7" t="s">
        <v>1233</v>
      </c>
    </row>
    <row r="414">
      <c r="A414" s="7" t="s">
        <v>748</v>
      </c>
    </row>
    <row r="415">
      <c r="A415" s="7" t="s">
        <v>1108</v>
      </c>
    </row>
    <row r="416">
      <c r="A416" s="7" t="s">
        <v>585</v>
      </c>
    </row>
    <row r="417">
      <c r="A417" s="7" t="s">
        <v>1697</v>
      </c>
    </row>
    <row r="418">
      <c r="A418" s="7" t="s">
        <v>1746</v>
      </c>
    </row>
    <row r="419">
      <c r="A419" s="7" t="s">
        <v>792</v>
      </c>
    </row>
    <row r="420">
      <c r="A420" s="7" t="s">
        <v>2660</v>
      </c>
    </row>
    <row r="421">
      <c r="A421" s="7" t="s">
        <v>996</v>
      </c>
    </row>
    <row r="422">
      <c r="A422" s="7" t="s">
        <v>1195</v>
      </c>
    </row>
    <row r="423">
      <c r="A423" s="7" t="s">
        <v>1719</v>
      </c>
    </row>
    <row r="424">
      <c r="A424" s="7" t="s">
        <v>1729</v>
      </c>
    </row>
    <row r="425">
      <c r="A425" s="7" t="s">
        <v>786</v>
      </c>
    </row>
    <row r="426">
      <c r="A426" s="7" t="s">
        <v>501</v>
      </c>
    </row>
    <row r="427">
      <c r="A427" s="7" t="s">
        <v>2598</v>
      </c>
    </row>
    <row r="428">
      <c r="A428" s="7" t="s">
        <v>499</v>
      </c>
    </row>
    <row r="429">
      <c r="A429" s="7" t="s">
        <v>2494</v>
      </c>
    </row>
    <row r="430">
      <c r="A430" s="7" t="s">
        <v>1048</v>
      </c>
    </row>
    <row r="431">
      <c r="A431" s="7" t="s">
        <v>1605</v>
      </c>
    </row>
    <row r="432">
      <c r="A432" s="7" t="s">
        <v>1273</v>
      </c>
    </row>
    <row r="433">
      <c r="A433" s="7" t="s">
        <v>1740</v>
      </c>
    </row>
    <row r="434">
      <c r="A434" s="7" t="s">
        <v>6272</v>
      </c>
    </row>
    <row r="435">
      <c r="A435" s="7" t="s">
        <v>435</v>
      </c>
    </row>
    <row r="436">
      <c r="A436" s="7" t="s">
        <v>1451</v>
      </c>
    </row>
    <row r="437">
      <c r="A437" s="7" t="s">
        <v>690</v>
      </c>
    </row>
    <row r="438">
      <c r="A438" s="7" t="s">
        <v>2520</v>
      </c>
    </row>
    <row r="439">
      <c r="A439" s="7" t="s">
        <v>2158</v>
      </c>
    </row>
    <row r="440">
      <c r="A440" s="7" t="s">
        <v>1076</v>
      </c>
    </row>
    <row r="441">
      <c r="A441" s="7" t="s">
        <v>423</v>
      </c>
    </row>
    <row r="442">
      <c r="A442" s="7" t="s">
        <v>1780</v>
      </c>
    </row>
    <row r="443">
      <c r="A443" s="7" t="s">
        <v>888</v>
      </c>
    </row>
    <row r="444">
      <c r="A444" s="7" t="s">
        <v>1483</v>
      </c>
    </row>
    <row r="445">
      <c r="A445" s="7" t="s">
        <v>1375</v>
      </c>
    </row>
    <row r="446">
      <c r="A446" s="7" t="s">
        <v>1497</v>
      </c>
    </row>
    <row r="447">
      <c r="A447" s="7" t="s">
        <v>1427</v>
      </c>
    </row>
    <row r="448">
      <c r="A448" s="7" t="s">
        <v>1818</v>
      </c>
    </row>
    <row r="449">
      <c r="A449" s="7" t="s">
        <v>2644</v>
      </c>
    </row>
    <row r="450">
      <c r="A450" s="7" t="s">
        <v>1790</v>
      </c>
    </row>
    <row r="451">
      <c r="A451" s="7" t="s">
        <v>1112</v>
      </c>
    </row>
    <row r="452">
      <c r="A452" s="7" t="s">
        <v>185</v>
      </c>
    </row>
    <row r="453">
      <c r="A453" s="7" t="s">
        <v>2440</v>
      </c>
    </row>
    <row r="454">
      <c r="A454" s="7" t="s">
        <v>403</v>
      </c>
    </row>
    <row r="455">
      <c r="A455" s="7" t="s">
        <v>139</v>
      </c>
    </row>
    <row r="456">
      <c r="A456" s="7" t="s">
        <v>1455</v>
      </c>
    </row>
    <row r="457">
      <c r="A457" s="7" t="s">
        <v>816</v>
      </c>
    </row>
    <row r="458">
      <c r="A458" s="7" t="s">
        <v>573</v>
      </c>
    </row>
    <row r="459">
      <c r="A459" s="7" t="s">
        <v>1445</v>
      </c>
    </row>
    <row r="460">
      <c r="A460" s="7" t="s">
        <v>760</v>
      </c>
    </row>
    <row r="461">
      <c r="A461" s="7" t="s">
        <v>836</v>
      </c>
    </row>
    <row r="462">
      <c r="A462" s="7" t="s">
        <v>2084</v>
      </c>
    </row>
    <row r="463">
      <c r="A463" s="7" t="s">
        <v>1854</v>
      </c>
    </row>
    <row r="464">
      <c r="A464" s="7" t="s">
        <v>6273</v>
      </c>
    </row>
    <row r="465">
      <c r="A465" s="7" t="s">
        <v>121</v>
      </c>
    </row>
    <row r="466">
      <c r="A466" s="7" t="s">
        <v>6274</v>
      </c>
    </row>
    <row r="467">
      <c r="A467" s="7" t="s">
        <v>6275</v>
      </c>
    </row>
    <row r="468">
      <c r="A468" s="7" t="s">
        <v>722</v>
      </c>
    </row>
    <row r="469">
      <c r="A469" s="7" t="s">
        <v>874</v>
      </c>
    </row>
    <row r="470">
      <c r="A470" s="7" t="s">
        <v>1701</v>
      </c>
    </row>
    <row r="471">
      <c r="A471" s="7" t="s">
        <v>2044</v>
      </c>
    </row>
    <row r="472">
      <c r="A472" s="7" t="s">
        <v>2536</v>
      </c>
    </row>
    <row r="473">
      <c r="A473" s="7" t="s">
        <v>1932</v>
      </c>
    </row>
    <row r="474">
      <c r="A474" s="7" t="s">
        <v>2106</v>
      </c>
    </row>
    <row r="475">
      <c r="A475" s="7" t="s">
        <v>2030</v>
      </c>
    </row>
    <row r="476">
      <c r="A476" s="7" t="s">
        <v>2578</v>
      </c>
    </row>
    <row r="477">
      <c r="A477" s="7" t="s">
        <v>756</v>
      </c>
    </row>
    <row r="478">
      <c r="A478" s="7" t="s">
        <v>2184</v>
      </c>
    </row>
    <row r="479">
      <c r="A479" s="7" t="s">
        <v>1477</v>
      </c>
    </row>
    <row r="480">
      <c r="A480" s="7" t="s">
        <v>1503</v>
      </c>
    </row>
    <row r="481">
      <c r="A481" s="7" t="s">
        <v>1643</v>
      </c>
    </row>
    <row r="482">
      <c r="A482" s="7" t="s">
        <v>1715</v>
      </c>
    </row>
    <row r="483">
      <c r="A483" s="7" t="s">
        <v>972</v>
      </c>
    </row>
    <row r="484">
      <c r="A484" s="7" t="s">
        <v>1122</v>
      </c>
    </row>
    <row r="485">
      <c r="A485" s="7" t="s">
        <v>818</v>
      </c>
    </row>
    <row r="486">
      <c r="A486" s="7" t="s">
        <v>2404</v>
      </c>
    </row>
    <row r="487">
      <c r="A487" s="7" t="s">
        <v>483</v>
      </c>
    </row>
    <row r="488">
      <c r="A488" s="7" t="s">
        <v>2274</v>
      </c>
    </row>
    <row r="489">
      <c r="A489" s="7" t="s">
        <v>1826</v>
      </c>
    </row>
    <row r="490">
      <c r="A490" s="7" t="s">
        <v>780</v>
      </c>
    </row>
    <row r="491">
      <c r="A491" s="7" t="s">
        <v>2560</v>
      </c>
    </row>
    <row r="492">
      <c r="A492" s="7" t="s">
        <v>2032</v>
      </c>
    </row>
    <row r="493">
      <c r="A493" s="7" t="s">
        <v>1341</v>
      </c>
    </row>
    <row r="494">
      <c r="A494" s="7" t="s">
        <v>1269</v>
      </c>
    </row>
    <row r="495">
      <c r="A495" s="7" t="s">
        <v>43</v>
      </c>
    </row>
    <row r="496">
      <c r="A496" s="7" t="s">
        <v>2426</v>
      </c>
    </row>
    <row r="497">
      <c r="A497" s="7" t="s">
        <v>1784</v>
      </c>
    </row>
    <row r="498">
      <c r="A498" s="7" t="s">
        <v>2376</v>
      </c>
    </row>
    <row r="499">
      <c r="A499" s="7" t="s">
        <v>2398</v>
      </c>
    </row>
    <row r="500">
      <c r="A500" s="7" t="s">
        <v>1209</v>
      </c>
    </row>
    <row r="501">
      <c r="A501" s="7" t="s">
        <v>1772</v>
      </c>
    </row>
    <row r="502">
      <c r="A502" s="7" t="s">
        <v>772</v>
      </c>
    </row>
    <row r="503">
      <c r="A503" s="7" t="s">
        <v>1134</v>
      </c>
    </row>
    <row r="504">
      <c r="A504" s="7" t="s">
        <v>1062</v>
      </c>
    </row>
    <row r="505">
      <c r="A505" s="7" t="s">
        <v>632</v>
      </c>
    </row>
    <row r="506">
      <c r="A506" s="7" t="s">
        <v>239</v>
      </c>
    </row>
    <row r="507">
      <c r="A507" s="7" t="s">
        <v>634</v>
      </c>
    </row>
    <row r="508">
      <c r="A508" s="7" t="s">
        <v>291</v>
      </c>
    </row>
    <row r="509">
      <c r="A509" s="7" t="s">
        <v>227</v>
      </c>
    </row>
    <row r="510">
      <c r="A510" s="7" t="s">
        <v>481</v>
      </c>
    </row>
    <row r="511">
      <c r="A511" s="7" t="s">
        <v>1673</v>
      </c>
    </row>
    <row r="512">
      <c r="A512" s="7" t="s">
        <v>2054</v>
      </c>
    </row>
    <row r="513">
      <c r="A513" s="7" t="s">
        <v>477</v>
      </c>
    </row>
    <row r="514">
      <c r="A514" s="7" t="s">
        <v>2508</v>
      </c>
    </row>
    <row r="515">
      <c r="A515" s="7" t="s">
        <v>1481</v>
      </c>
    </row>
    <row r="516">
      <c r="A516" s="7" t="s">
        <v>936</v>
      </c>
    </row>
    <row r="517">
      <c r="A517" s="7" t="s">
        <v>912</v>
      </c>
    </row>
    <row r="518">
      <c r="A518" s="7" t="s">
        <v>1934</v>
      </c>
    </row>
    <row r="519">
      <c r="A519" s="7" t="s">
        <v>1221</v>
      </c>
    </row>
    <row r="520">
      <c r="A520" s="7" t="s">
        <v>1874</v>
      </c>
    </row>
    <row r="521">
      <c r="A521" s="7" t="s">
        <v>333</v>
      </c>
    </row>
    <row r="522">
      <c r="A522" s="7" t="s">
        <v>237</v>
      </c>
    </row>
    <row r="523">
      <c r="A523" s="7" t="s">
        <v>2082</v>
      </c>
    </row>
    <row r="524">
      <c r="A524" s="7" t="s">
        <v>2186</v>
      </c>
    </row>
    <row r="525">
      <c r="A525" s="7" t="s">
        <v>1882</v>
      </c>
    </row>
    <row r="526">
      <c r="A526" s="7" t="s">
        <v>718</v>
      </c>
    </row>
    <row r="527">
      <c r="A527" s="7" t="s">
        <v>1609</v>
      </c>
    </row>
    <row r="528">
      <c r="A528" s="7" t="s">
        <v>1737</v>
      </c>
    </row>
    <row r="529">
      <c r="A529" s="7" t="s">
        <v>1711</v>
      </c>
    </row>
    <row r="530">
      <c r="A530" s="7" t="s">
        <v>930</v>
      </c>
    </row>
    <row r="531">
      <c r="A531" s="7" t="s">
        <v>405</v>
      </c>
    </row>
    <row r="532">
      <c r="A532" s="7" t="s">
        <v>2666</v>
      </c>
    </row>
    <row r="533">
      <c r="A533" s="7" t="s">
        <v>1842</v>
      </c>
    </row>
    <row r="534">
      <c r="A534" s="7" t="s">
        <v>1194</v>
      </c>
    </row>
    <row r="535">
      <c r="A535" s="7" t="s">
        <v>610</v>
      </c>
    </row>
    <row r="536">
      <c r="A536" s="7" t="s">
        <v>317</v>
      </c>
    </row>
    <row r="537">
      <c r="A537" s="7" t="s">
        <v>49</v>
      </c>
    </row>
    <row r="538">
      <c r="A538" s="7" t="s">
        <v>906</v>
      </c>
    </row>
    <row r="539">
      <c r="A539" s="7" t="s">
        <v>391</v>
      </c>
    </row>
    <row r="540">
      <c r="A540" s="7" t="s">
        <v>1493</v>
      </c>
    </row>
    <row r="541">
      <c r="A541" s="7" t="s">
        <v>1243</v>
      </c>
    </row>
    <row r="542">
      <c r="A542" s="7" t="s">
        <v>321</v>
      </c>
    </row>
    <row r="543">
      <c r="A543" s="7" t="s">
        <v>157</v>
      </c>
    </row>
    <row r="544">
      <c r="A544" s="7" t="s">
        <v>17</v>
      </c>
    </row>
    <row r="545">
      <c r="A545" s="7" t="s">
        <v>2080</v>
      </c>
    </row>
    <row r="546">
      <c r="A546" s="7" t="s">
        <v>2772</v>
      </c>
    </row>
    <row r="547">
      <c r="A547" s="7" t="s">
        <v>6276</v>
      </c>
    </row>
    <row r="548">
      <c r="A548" s="7" t="s">
        <v>2114</v>
      </c>
    </row>
    <row r="549">
      <c r="A549" s="7" t="s">
        <v>2040</v>
      </c>
    </row>
    <row r="550">
      <c r="A550" s="7" t="s">
        <v>225</v>
      </c>
    </row>
    <row r="551">
      <c r="A551" s="7" t="s">
        <v>1389</v>
      </c>
    </row>
    <row r="552">
      <c r="A552" s="7" t="s">
        <v>1201</v>
      </c>
    </row>
    <row r="553">
      <c r="A553" s="7" t="s">
        <v>974</v>
      </c>
    </row>
    <row r="554">
      <c r="A554" s="7" t="s">
        <v>606</v>
      </c>
    </row>
    <row r="555">
      <c r="A555" s="7" t="s">
        <v>1778</v>
      </c>
    </row>
    <row r="556">
      <c r="A556" s="7" t="s">
        <v>519</v>
      </c>
    </row>
    <row r="557">
      <c r="A557" s="7" t="s">
        <v>2216</v>
      </c>
    </row>
    <row r="558">
      <c r="A558" s="7" t="s">
        <v>1774</v>
      </c>
    </row>
    <row r="559">
      <c r="A559" s="7" t="s">
        <v>762</v>
      </c>
    </row>
    <row r="560">
      <c r="A560" s="7" t="s">
        <v>896</v>
      </c>
    </row>
    <row r="561">
      <c r="A561" s="7" t="s">
        <v>1038</v>
      </c>
    </row>
    <row r="562">
      <c r="A562" s="7" t="s">
        <v>776</v>
      </c>
    </row>
    <row r="563">
      <c r="A563" s="7" t="s">
        <v>2342</v>
      </c>
    </row>
    <row r="564">
      <c r="A564" s="7" t="s">
        <v>1339</v>
      </c>
    </row>
    <row r="565">
      <c r="A565" s="7" t="s">
        <v>1305</v>
      </c>
    </row>
    <row r="566">
      <c r="A566" s="7" t="s">
        <v>455</v>
      </c>
    </row>
    <row r="567">
      <c r="A567" s="7" t="s">
        <v>2498</v>
      </c>
    </row>
    <row r="568">
      <c r="A568" s="7" t="s">
        <v>1361</v>
      </c>
    </row>
    <row r="569">
      <c r="A569" s="7" t="s">
        <v>880</v>
      </c>
    </row>
    <row r="570">
      <c r="A570" s="7" t="s">
        <v>457</v>
      </c>
    </row>
    <row r="571">
      <c r="A571" s="7" t="s">
        <v>2514</v>
      </c>
    </row>
    <row r="572">
      <c r="A572" s="7" t="s">
        <v>1800</v>
      </c>
    </row>
    <row r="573">
      <c r="A573" s="7" t="s">
        <v>1876</v>
      </c>
    </row>
    <row r="574">
      <c r="A574" s="7" t="s">
        <v>6277</v>
      </c>
    </row>
    <row r="575">
      <c r="A575" s="7" t="s">
        <v>706</v>
      </c>
    </row>
    <row r="576">
      <c r="A576" s="7" t="s">
        <v>1836</v>
      </c>
    </row>
    <row r="577">
      <c r="A577" s="7" t="s">
        <v>1166</v>
      </c>
    </row>
    <row r="578">
      <c r="A578" s="7" t="s">
        <v>1683</v>
      </c>
    </row>
    <row r="579">
      <c r="A579" s="7" t="s">
        <v>754</v>
      </c>
    </row>
    <row r="580">
      <c r="A580" s="7" t="s">
        <v>2472</v>
      </c>
    </row>
    <row r="581">
      <c r="A581" s="7" t="s">
        <v>1908</v>
      </c>
    </row>
    <row r="582">
      <c r="A582" s="7" t="s">
        <v>2136</v>
      </c>
    </row>
    <row r="583">
      <c r="A583" s="7" t="s">
        <v>1277</v>
      </c>
    </row>
    <row r="584">
      <c r="A584" s="7" t="s">
        <v>6278</v>
      </c>
    </row>
    <row r="585">
      <c r="A585" s="7" t="s">
        <v>6279</v>
      </c>
    </row>
    <row r="586">
      <c r="A586" s="7" t="s">
        <v>1996</v>
      </c>
    </row>
    <row r="587">
      <c r="A587" s="7" t="s">
        <v>209</v>
      </c>
    </row>
    <row r="588">
      <c r="A588" s="7" t="s">
        <v>45</v>
      </c>
    </row>
    <row r="589">
      <c r="A589" s="7" t="s">
        <v>2626</v>
      </c>
    </row>
    <row r="590">
      <c r="A590" s="7" t="s">
        <v>557</v>
      </c>
    </row>
    <row r="591">
      <c r="A591" s="7" t="s">
        <v>2360</v>
      </c>
    </row>
    <row r="592">
      <c r="A592" s="7" t="s">
        <v>2430</v>
      </c>
    </row>
    <row r="593">
      <c r="A593" s="7" t="s">
        <v>2178</v>
      </c>
    </row>
    <row r="594">
      <c r="A594" s="7" t="s">
        <v>864</v>
      </c>
    </row>
    <row r="595">
      <c r="A595" s="7" t="s">
        <v>6280</v>
      </c>
    </row>
    <row r="596">
      <c r="A596" s="25" t="s">
        <v>7</v>
      </c>
    </row>
    <row r="597">
      <c r="A597" s="7" t="s">
        <v>2414</v>
      </c>
    </row>
    <row r="598">
      <c r="A598" s="7" t="s">
        <v>2616</v>
      </c>
    </row>
    <row r="599">
      <c r="A599" s="7" t="s">
        <v>1980</v>
      </c>
    </row>
    <row r="600">
      <c r="A600" s="7" t="s">
        <v>1924</v>
      </c>
    </row>
    <row r="601">
      <c r="A601" s="7" t="s">
        <v>1661</v>
      </c>
    </row>
    <row r="602">
      <c r="A602" s="7" t="s">
        <v>2402</v>
      </c>
    </row>
    <row r="603">
      <c r="A603" s="7" t="s">
        <v>1106</v>
      </c>
    </row>
    <row r="604">
      <c r="A604" s="7" t="s">
        <v>1581</v>
      </c>
    </row>
    <row r="605">
      <c r="A605" s="7" t="s">
        <v>497</v>
      </c>
    </row>
    <row r="606">
      <c r="A606" s="7" t="s">
        <v>2512</v>
      </c>
    </row>
    <row r="607">
      <c r="A607" s="7" t="s">
        <v>990</v>
      </c>
    </row>
    <row r="608">
      <c r="A608" s="7" t="s">
        <v>2596</v>
      </c>
    </row>
    <row r="609">
      <c r="A609" s="7" t="s">
        <v>1902</v>
      </c>
    </row>
    <row r="610">
      <c r="A610" s="7" t="s">
        <v>1990</v>
      </c>
    </row>
    <row r="611">
      <c r="A611" s="7" t="s">
        <v>1545</v>
      </c>
    </row>
    <row r="612">
      <c r="A612" s="7" t="s">
        <v>1425</v>
      </c>
    </row>
    <row r="613">
      <c r="A613" s="7" t="s">
        <v>2654</v>
      </c>
    </row>
    <row r="614">
      <c r="A614" s="7" t="s">
        <v>2800</v>
      </c>
    </row>
    <row r="615">
      <c r="A615" s="7" t="s">
        <v>2152</v>
      </c>
    </row>
    <row r="616">
      <c r="A616" s="7" t="s">
        <v>958</v>
      </c>
    </row>
    <row r="617">
      <c r="A617" s="7" t="s">
        <v>1998</v>
      </c>
    </row>
    <row r="618">
      <c r="A618" s="7" t="s">
        <v>2628</v>
      </c>
    </row>
    <row r="619">
      <c r="A619" s="7" t="s">
        <v>2038</v>
      </c>
    </row>
    <row r="620">
      <c r="A620" s="7" t="s">
        <v>2350</v>
      </c>
    </row>
    <row r="621">
      <c r="A621" s="7" t="s">
        <v>604</v>
      </c>
    </row>
    <row r="622">
      <c r="A622" s="7" t="s">
        <v>1275</v>
      </c>
    </row>
    <row r="623">
      <c r="A623" s="7" t="s">
        <v>257</v>
      </c>
    </row>
    <row r="624">
      <c r="A624" s="7" t="s">
        <v>840</v>
      </c>
    </row>
    <row r="625">
      <c r="A625" s="7" t="s">
        <v>1808</v>
      </c>
    </row>
    <row r="626">
      <c r="A626" s="7" t="s">
        <v>1946</v>
      </c>
    </row>
    <row r="627">
      <c r="A627" s="7" t="s">
        <v>1207</v>
      </c>
    </row>
    <row r="628">
      <c r="A628" s="7" t="s">
        <v>2658</v>
      </c>
    </row>
    <row r="629">
      <c r="A629" s="7" t="s">
        <v>2652</v>
      </c>
    </row>
    <row r="630">
      <c r="A630" s="7" t="s">
        <v>2506</v>
      </c>
    </row>
    <row r="631">
      <c r="A631" s="7" t="s">
        <v>898</v>
      </c>
    </row>
    <row r="632">
      <c r="A632" s="7" t="s">
        <v>1411</v>
      </c>
    </row>
    <row r="633">
      <c r="A633" s="7" t="s">
        <v>1463</v>
      </c>
    </row>
    <row r="634">
      <c r="A634" s="7" t="s">
        <v>1407</v>
      </c>
    </row>
    <row r="635">
      <c r="A635" s="7" t="s">
        <v>2302</v>
      </c>
    </row>
    <row r="636">
      <c r="A636" s="7" t="s">
        <v>543</v>
      </c>
    </row>
    <row r="637">
      <c r="A637" s="7" t="s">
        <v>1966</v>
      </c>
    </row>
    <row r="638">
      <c r="A638" s="7" t="s">
        <v>1930</v>
      </c>
    </row>
    <row r="639">
      <c r="A639" s="7" t="s">
        <v>299</v>
      </c>
    </row>
    <row r="640">
      <c r="A640" s="7" t="s">
        <v>1074</v>
      </c>
    </row>
    <row r="641">
      <c r="A641" s="7" t="s">
        <v>966</v>
      </c>
    </row>
    <row r="642">
      <c r="A642" s="7" t="s">
        <v>463</v>
      </c>
    </row>
    <row r="643">
      <c r="A643" s="7" t="s">
        <v>467</v>
      </c>
    </row>
    <row r="644">
      <c r="A644" s="7" t="s">
        <v>932</v>
      </c>
    </row>
    <row r="645">
      <c r="A645" s="7" t="s">
        <v>1178</v>
      </c>
    </row>
    <row r="646">
      <c r="A646" s="7" t="s">
        <v>2562</v>
      </c>
    </row>
    <row r="647">
      <c r="A647" s="7" t="s">
        <v>551</v>
      </c>
    </row>
    <row r="648">
      <c r="A648" s="7" t="s">
        <v>1281</v>
      </c>
    </row>
    <row r="649">
      <c r="A649" s="7" t="s">
        <v>305</v>
      </c>
    </row>
    <row r="650">
      <c r="A650" s="7" t="s">
        <v>1553</v>
      </c>
    </row>
    <row r="651">
      <c r="A651" s="7" t="s">
        <v>1285</v>
      </c>
    </row>
    <row r="652">
      <c r="A652" s="7" t="s">
        <v>1671</v>
      </c>
    </row>
    <row r="653">
      <c r="A653" s="7" t="s">
        <v>2096</v>
      </c>
    </row>
    <row r="654">
      <c r="A654" s="7" t="s">
        <v>1655</v>
      </c>
    </row>
    <row r="655">
      <c r="A655" s="7" t="s">
        <v>1102</v>
      </c>
    </row>
    <row r="656">
      <c r="A656" s="7" t="s">
        <v>1735</v>
      </c>
    </row>
    <row r="657">
      <c r="A657" s="7" t="s">
        <v>720</v>
      </c>
    </row>
    <row r="658">
      <c r="A658" s="7" t="s">
        <v>1223</v>
      </c>
    </row>
    <row r="659">
      <c r="A659" s="7" t="s">
        <v>6281</v>
      </c>
    </row>
    <row r="660">
      <c r="A660" s="7" t="s">
        <v>1968</v>
      </c>
    </row>
    <row r="661">
      <c r="A661" s="7" t="s">
        <v>698</v>
      </c>
    </row>
    <row r="662">
      <c r="A662" s="7" t="s">
        <v>1627</v>
      </c>
    </row>
    <row r="663">
      <c r="A663" s="7" t="s">
        <v>489</v>
      </c>
    </row>
    <row r="664">
      <c r="A664" s="7" t="s">
        <v>1665</v>
      </c>
    </row>
    <row r="665">
      <c r="A665" s="7" t="s">
        <v>2074</v>
      </c>
    </row>
    <row r="666">
      <c r="A666" s="7" t="s">
        <v>784</v>
      </c>
    </row>
    <row r="667">
      <c r="A667" s="7" t="s">
        <v>2254</v>
      </c>
    </row>
    <row r="668">
      <c r="A668" s="7" t="s">
        <v>1954</v>
      </c>
    </row>
    <row r="669">
      <c r="A669" s="7" t="s">
        <v>2094</v>
      </c>
    </row>
    <row r="670">
      <c r="A670" s="7" t="s">
        <v>6282</v>
      </c>
    </row>
    <row r="671">
      <c r="A671" s="7" t="s">
        <v>712</v>
      </c>
    </row>
    <row r="672">
      <c r="A672" s="7" t="s">
        <v>2384</v>
      </c>
    </row>
    <row r="673">
      <c r="A673" s="7" t="s">
        <v>1537</v>
      </c>
    </row>
    <row r="674">
      <c r="A674" s="7" t="s">
        <v>1449</v>
      </c>
    </row>
    <row r="675">
      <c r="A675" s="7" t="s">
        <v>2146</v>
      </c>
    </row>
    <row r="676">
      <c r="A676" s="7" t="s">
        <v>1565</v>
      </c>
    </row>
    <row r="677">
      <c r="A677" s="7" t="s">
        <v>6283</v>
      </c>
    </row>
    <row r="678">
      <c r="A678" s="7" t="s">
        <v>577</v>
      </c>
    </row>
    <row r="679">
      <c r="A679" s="7" t="s">
        <v>531</v>
      </c>
    </row>
    <row r="680">
      <c r="A680" s="7" t="s">
        <v>1249</v>
      </c>
    </row>
    <row r="681">
      <c r="A681" s="7" t="s">
        <v>1399</v>
      </c>
    </row>
    <row r="682">
      <c r="A682" s="7" t="s">
        <v>1659</v>
      </c>
    </row>
    <row r="683">
      <c r="A683" s="7" t="s">
        <v>6284</v>
      </c>
    </row>
    <row r="684">
      <c r="A684" s="7" t="s">
        <v>1551</v>
      </c>
    </row>
    <row r="685">
      <c r="A685" s="7" t="s">
        <v>1205</v>
      </c>
    </row>
    <row r="686">
      <c r="A686" s="7" t="s">
        <v>886</v>
      </c>
    </row>
    <row r="687">
      <c r="A687" s="7" t="s">
        <v>1872</v>
      </c>
    </row>
    <row r="688">
      <c r="A688" s="7" t="s">
        <v>541</v>
      </c>
    </row>
    <row r="689">
      <c r="A689" s="7" t="s">
        <v>2202</v>
      </c>
    </row>
    <row r="690">
      <c r="A690" s="7" t="s">
        <v>1142</v>
      </c>
    </row>
    <row r="691">
      <c r="A691" s="7" t="s">
        <v>1379</v>
      </c>
    </row>
    <row r="692">
      <c r="A692" s="7" t="s">
        <v>255</v>
      </c>
    </row>
    <row r="693">
      <c r="A693" s="7" t="s">
        <v>319</v>
      </c>
    </row>
    <row r="694">
      <c r="A694" s="7" t="s">
        <v>862</v>
      </c>
    </row>
    <row r="695">
      <c r="A695" s="7" t="s">
        <v>1347</v>
      </c>
    </row>
    <row r="696">
      <c r="A696" s="7" t="s">
        <v>1225</v>
      </c>
    </row>
    <row r="697">
      <c r="A697" s="7" t="s">
        <v>2612</v>
      </c>
    </row>
    <row r="698">
      <c r="A698" s="7" t="s">
        <v>249</v>
      </c>
    </row>
    <row r="699">
      <c r="A699" s="7" t="s">
        <v>1798</v>
      </c>
    </row>
    <row r="700">
      <c r="A700" s="7" t="s">
        <v>445</v>
      </c>
    </row>
    <row r="701">
      <c r="A701" s="7" t="s">
        <v>289</v>
      </c>
    </row>
    <row r="702">
      <c r="A702" s="7" t="s">
        <v>1495</v>
      </c>
    </row>
    <row r="703">
      <c r="A703" s="7" t="s">
        <v>171</v>
      </c>
    </row>
    <row r="704">
      <c r="A704" s="7" t="s">
        <v>1018</v>
      </c>
    </row>
    <row r="705">
      <c r="A705" s="7" t="s">
        <v>181</v>
      </c>
    </row>
    <row r="706">
      <c r="A706" s="7" t="s">
        <v>2050</v>
      </c>
    </row>
    <row r="707">
      <c r="A707" s="7" t="s">
        <v>2466</v>
      </c>
    </row>
    <row r="708">
      <c r="A708" s="7" t="s">
        <v>684</v>
      </c>
    </row>
    <row r="709">
      <c r="A709" s="7" t="s">
        <v>1742</v>
      </c>
    </row>
    <row r="710">
      <c r="A710" s="7" t="s">
        <v>2002</v>
      </c>
    </row>
    <row r="711">
      <c r="A711" s="7" t="s">
        <v>229</v>
      </c>
    </row>
    <row r="712">
      <c r="A712" s="7" t="s">
        <v>2250</v>
      </c>
    </row>
    <row r="713">
      <c r="A713" s="7" t="s">
        <v>2298</v>
      </c>
    </row>
    <row r="714">
      <c r="A714" s="7" t="s">
        <v>2488</v>
      </c>
    </row>
    <row r="715">
      <c r="A715" s="7" t="s">
        <v>766</v>
      </c>
    </row>
    <row r="716">
      <c r="A716" s="7" t="s">
        <v>1647</v>
      </c>
    </row>
    <row r="717">
      <c r="A717" s="7" t="s">
        <v>1152</v>
      </c>
    </row>
    <row r="718">
      <c r="A718" s="7" t="s">
        <v>2610</v>
      </c>
    </row>
    <row r="719">
      <c r="A719" s="7" t="s">
        <v>2672</v>
      </c>
    </row>
    <row r="720">
      <c r="A720" s="7" t="s">
        <v>1864</v>
      </c>
    </row>
    <row r="721">
      <c r="A721" s="7" t="s">
        <v>109</v>
      </c>
    </row>
    <row r="722">
      <c r="A722" s="7" t="s">
        <v>6285</v>
      </c>
    </row>
    <row r="723">
      <c r="A723" s="7" t="s">
        <v>1764</v>
      </c>
    </row>
    <row r="724">
      <c r="A724" s="7" t="s">
        <v>1575</v>
      </c>
    </row>
    <row r="725">
      <c r="A725" s="7" t="s">
        <v>339</v>
      </c>
    </row>
    <row r="726">
      <c r="A726" s="7" t="s">
        <v>1758</v>
      </c>
    </row>
    <row r="727">
      <c r="A727" s="7" t="s">
        <v>337</v>
      </c>
    </row>
    <row r="728">
      <c r="A728" s="7" t="s">
        <v>2496</v>
      </c>
    </row>
    <row r="729">
      <c r="A729" s="7" t="s">
        <v>642</v>
      </c>
    </row>
    <row r="730">
      <c r="A730" s="7" t="s">
        <v>986</v>
      </c>
    </row>
    <row r="731">
      <c r="A731" s="7" t="s">
        <v>2208</v>
      </c>
    </row>
    <row r="732">
      <c r="A732" s="7" t="s">
        <v>2354</v>
      </c>
    </row>
    <row r="733">
      <c r="A733" s="7" t="s">
        <v>1016</v>
      </c>
    </row>
    <row r="734">
      <c r="A734" s="7" t="s">
        <v>1970</v>
      </c>
    </row>
    <row r="735">
      <c r="A735" s="7" t="s">
        <v>205</v>
      </c>
    </row>
    <row r="736">
      <c r="A736" s="7" t="s">
        <v>1988</v>
      </c>
    </row>
    <row r="737">
      <c r="A737" s="7" t="s">
        <v>2000</v>
      </c>
    </row>
    <row r="738">
      <c r="A738" s="7" t="s">
        <v>167</v>
      </c>
    </row>
    <row r="739">
      <c r="A739" s="7" t="s">
        <v>2066</v>
      </c>
    </row>
    <row r="740">
      <c r="A740" s="7" t="s">
        <v>1237</v>
      </c>
    </row>
    <row r="741">
      <c r="A741" s="7" t="s">
        <v>2364</v>
      </c>
    </row>
    <row r="742">
      <c r="A742" s="7" t="s">
        <v>533</v>
      </c>
    </row>
    <row r="743">
      <c r="A743" s="7" t="s">
        <v>1936</v>
      </c>
    </row>
    <row r="744">
      <c r="A744" s="7" t="s">
        <v>2006</v>
      </c>
    </row>
    <row r="745">
      <c r="A745" s="7" t="s">
        <v>764</v>
      </c>
    </row>
    <row r="746">
      <c r="A746" s="7" t="s">
        <v>702</v>
      </c>
    </row>
    <row r="747">
      <c r="A747" s="7" t="s">
        <v>275</v>
      </c>
    </row>
    <row r="748">
      <c r="A748" s="7" t="s">
        <v>1064</v>
      </c>
    </row>
    <row r="749">
      <c r="A749" s="7" t="s">
        <v>159</v>
      </c>
    </row>
    <row r="750">
      <c r="A750" s="7" t="s">
        <v>359</v>
      </c>
    </row>
    <row r="751">
      <c r="A751" s="7" t="s">
        <v>2622</v>
      </c>
    </row>
    <row r="752">
      <c r="A752" s="7" t="s">
        <v>1393</v>
      </c>
    </row>
    <row r="753">
      <c r="A753" s="7" t="s">
        <v>1583</v>
      </c>
    </row>
    <row r="754">
      <c r="A754" s="7" t="s">
        <v>189</v>
      </c>
    </row>
    <row r="755">
      <c r="A755" s="7" t="s">
        <v>980</v>
      </c>
    </row>
    <row r="756">
      <c r="A756" s="7" t="s">
        <v>357</v>
      </c>
    </row>
    <row r="757">
      <c r="A757" s="7" t="s">
        <v>1942</v>
      </c>
    </row>
    <row r="758">
      <c r="A758" s="7" t="s">
        <v>1377</v>
      </c>
    </row>
    <row r="759">
      <c r="A759" s="7" t="s">
        <v>830</v>
      </c>
    </row>
    <row r="760">
      <c r="A760" s="7" t="s">
        <v>738</v>
      </c>
    </row>
    <row r="761">
      <c r="A761" s="7" t="s">
        <v>505</v>
      </c>
    </row>
    <row r="762">
      <c r="A762" s="7" t="s">
        <v>63</v>
      </c>
    </row>
    <row r="763">
      <c r="A763" s="7" t="s">
        <v>602</v>
      </c>
    </row>
    <row r="764">
      <c r="A764" s="7" t="s">
        <v>1229</v>
      </c>
    </row>
    <row r="765">
      <c r="A765" s="7" t="s">
        <v>782</v>
      </c>
    </row>
    <row r="766">
      <c r="A766" s="7" t="s">
        <v>1303</v>
      </c>
    </row>
    <row r="767">
      <c r="A767" s="7" t="s">
        <v>1405</v>
      </c>
    </row>
    <row r="768">
      <c r="A768" s="7" t="s">
        <v>2280</v>
      </c>
    </row>
    <row r="769">
      <c r="A769" s="7" t="s">
        <v>2662</v>
      </c>
    </row>
    <row r="770">
      <c r="A770" s="7" t="s">
        <v>2028</v>
      </c>
    </row>
    <row r="771">
      <c r="A771" s="7" t="s">
        <v>1884</v>
      </c>
    </row>
    <row r="772">
      <c r="A772" s="7" t="s">
        <v>2224</v>
      </c>
    </row>
    <row r="773">
      <c r="A773" s="7" t="s">
        <v>1140</v>
      </c>
    </row>
    <row r="774">
      <c r="A774" s="7" t="s">
        <v>469</v>
      </c>
    </row>
    <row r="775">
      <c r="A775" s="7" t="s">
        <v>1828</v>
      </c>
    </row>
    <row r="776">
      <c r="A776" s="7" t="s">
        <v>1525</v>
      </c>
    </row>
    <row r="777">
      <c r="A777" s="7" t="s">
        <v>253</v>
      </c>
    </row>
    <row r="778">
      <c r="A778" s="7" t="s">
        <v>1072</v>
      </c>
    </row>
    <row r="779">
      <c r="A779" s="7" t="s">
        <v>6286</v>
      </c>
    </row>
    <row r="780">
      <c r="A780" s="7" t="s">
        <v>1649</v>
      </c>
    </row>
    <row r="781">
      <c r="A781" s="7" t="s">
        <v>1489</v>
      </c>
    </row>
    <row r="782">
      <c r="A782" s="7" t="s">
        <v>598</v>
      </c>
    </row>
    <row r="783">
      <c r="A783" s="7" t="s">
        <v>103</v>
      </c>
    </row>
    <row r="784">
      <c r="A784" s="7" t="s">
        <v>2078</v>
      </c>
    </row>
    <row r="785">
      <c r="A785" s="7" t="s">
        <v>2362</v>
      </c>
    </row>
    <row r="786">
      <c r="A786" s="7" t="s">
        <v>1982</v>
      </c>
    </row>
    <row r="787">
      <c r="A787" s="7" t="s">
        <v>341</v>
      </c>
    </row>
    <row r="788">
      <c r="A788" s="7" t="s">
        <v>2036</v>
      </c>
    </row>
    <row r="789">
      <c r="A789" s="7" t="s">
        <v>2270</v>
      </c>
    </row>
    <row r="790">
      <c r="A790" s="7" t="s">
        <v>768</v>
      </c>
    </row>
    <row r="791">
      <c r="A791" s="7" t="s">
        <v>1858</v>
      </c>
    </row>
    <row r="792">
      <c r="A792" s="7" t="s">
        <v>1066</v>
      </c>
    </row>
    <row r="793">
      <c r="A793" s="7" t="s">
        <v>742</v>
      </c>
    </row>
    <row r="794">
      <c r="A794" s="7" t="s">
        <v>2374</v>
      </c>
    </row>
    <row r="795">
      <c r="A795" s="7" t="s">
        <v>994</v>
      </c>
    </row>
    <row r="796">
      <c r="A796" s="7" t="s">
        <v>2576</v>
      </c>
    </row>
    <row r="797">
      <c r="A797" s="7" t="s">
        <v>1499</v>
      </c>
    </row>
    <row r="798">
      <c r="A798" s="7" t="s">
        <v>527</v>
      </c>
    </row>
    <row r="799">
      <c r="A799" s="7" t="s">
        <v>1431</v>
      </c>
    </row>
    <row r="800">
      <c r="A800" s="7" t="s">
        <v>1014</v>
      </c>
    </row>
    <row r="801">
      <c r="A801" s="7" t="s">
        <v>491</v>
      </c>
    </row>
    <row r="802">
      <c r="A802" s="7" t="s">
        <v>976</v>
      </c>
    </row>
    <row r="803">
      <c r="A803" s="7" t="s">
        <v>2478</v>
      </c>
    </row>
    <row r="804">
      <c r="A804" s="7" t="s">
        <v>1972</v>
      </c>
    </row>
    <row r="805">
      <c r="A805" s="7" t="s">
        <v>453</v>
      </c>
    </row>
    <row r="806">
      <c r="A806" s="7" t="s">
        <v>1020</v>
      </c>
    </row>
    <row r="807">
      <c r="A807" s="7" t="s">
        <v>2236</v>
      </c>
    </row>
    <row r="808">
      <c r="A808" s="7" t="s">
        <v>656</v>
      </c>
    </row>
    <row r="809">
      <c r="A809" s="7" t="s">
        <v>1507</v>
      </c>
    </row>
    <row r="810">
      <c r="A810" s="7" t="s">
        <v>1245</v>
      </c>
    </row>
    <row r="811">
      <c r="A811" s="7" t="s">
        <v>135</v>
      </c>
    </row>
    <row r="812">
      <c r="A812" s="7" t="s">
        <v>826</v>
      </c>
    </row>
    <row r="813">
      <c r="A813" s="7" t="s">
        <v>1513</v>
      </c>
    </row>
    <row r="814">
      <c r="A814" s="7" t="s">
        <v>47</v>
      </c>
    </row>
    <row r="815">
      <c r="A815" s="7" t="s">
        <v>39</v>
      </c>
    </row>
    <row r="816">
      <c r="A816" s="7" t="s">
        <v>2306</v>
      </c>
    </row>
    <row r="817">
      <c r="A817" s="7" t="s">
        <v>876</v>
      </c>
    </row>
    <row r="818">
      <c r="A818" s="7" t="s">
        <v>586</v>
      </c>
    </row>
    <row r="819">
      <c r="A819" s="7" t="s">
        <v>1012</v>
      </c>
    </row>
    <row r="820">
      <c r="A820" s="7" t="s">
        <v>2434</v>
      </c>
    </row>
    <row r="821">
      <c r="A821" s="7" t="s">
        <v>335</v>
      </c>
    </row>
    <row r="822">
      <c r="A822" s="7" t="s">
        <v>6287</v>
      </c>
    </row>
    <row r="823">
      <c r="A823" s="7" t="s">
        <v>51</v>
      </c>
    </row>
    <row r="824">
      <c r="A824" s="7" t="s">
        <v>6288</v>
      </c>
    </row>
    <row r="825">
      <c r="A825" s="7" t="s">
        <v>6289</v>
      </c>
    </row>
    <row r="826">
      <c r="A826" s="7" t="s">
        <v>6290</v>
      </c>
    </row>
    <row r="827">
      <c r="A827" s="7" t="s">
        <v>1607</v>
      </c>
    </row>
    <row r="828">
      <c r="A828" s="7" t="s">
        <v>1898</v>
      </c>
    </row>
    <row r="829">
      <c r="A829" s="7" t="s">
        <v>115</v>
      </c>
    </row>
    <row r="830">
      <c r="A830" s="7" t="s">
        <v>1271</v>
      </c>
    </row>
    <row r="831">
      <c r="A831" s="7" t="s">
        <v>1315</v>
      </c>
    </row>
    <row r="832">
      <c r="A832" s="7" t="s">
        <v>1615</v>
      </c>
    </row>
    <row r="833">
      <c r="A833" s="7" t="s">
        <v>1792</v>
      </c>
    </row>
    <row r="834">
      <c r="A834" s="7" t="s">
        <v>2164</v>
      </c>
    </row>
    <row r="835">
      <c r="A835" s="7" t="s">
        <v>2024</v>
      </c>
    </row>
    <row r="836">
      <c r="A836" s="7" t="s">
        <v>1794</v>
      </c>
    </row>
    <row r="837">
      <c r="A837" s="7" t="s">
        <v>2388</v>
      </c>
    </row>
    <row r="838">
      <c r="A838" s="7" t="s">
        <v>2242</v>
      </c>
    </row>
    <row r="839">
      <c r="A839" s="7" t="s">
        <v>1052</v>
      </c>
    </row>
    <row r="840">
      <c r="A840" s="7" t="s">
        <v>638</v>
      </c>
    </row>
    <row r="841">
      <c r="A841" s="7" t="s">
        <v>6291</v>
      </c>
    </row>
    <row r="842">
      <c r="A842" s="7" t="s">
        <v>395</v>
      </c>
    </row>
    <row r="843">
      <c r="A843" s="7" t="s">
        <v>1257</v>
      </c>
    </row>
    <row r="844">
      <c r="A844" s="7" t="s">
        <v>910</v>
      </c>
    </row>
    <row r="845">
      <c r="A845" s="7" t="s">
        <v>41</v>
      </c>
    </row>
    <row r="846">
      <c r="A846" s="7" t="s">
        <v>2130</v>
      </c>
    </row>
    <row r="847">
      <c r="A847" s="7" t="s">
        <v>351</v>
      </c>
    </row>
    <row r="848">
      <c r="A848" s="7" t="s">
        <v>1623</v>
      </c>
    </row>
    <row r="849">
      <c r="A849" s="7" t="s">
        <v>2092</v>
      </c>
    </row>
    <row r="850">
      <c r="A850" s="7" t="s">
        <v>2180</v>
      </c>
    </row>
    <row r="851">
      <c r="A851" s="7" t="s">
        <v>1531</v>
      </c>
    </row>
    <row r="852">
      <c r="A852" s="7" t="s">
        <v>2314</v>
      </c>
    </row>
    <row r="853">
      <c r="A853" s="7" t="s">
        <v>2670</v>
      </c>
    </row>
    <row r="854">
      <c r="A854" s="7" t="s">
        <v>1840</v>
      </c>
    </row>
    <row r="855">
      <c r="A855" s="7" t="s">
        <v>1423</v>
      </c>
    </row>
    <row r="856">
      <c r="A856" s="7" t="s">
        <v>2320</v>
      </c>
    </row>
    <row r="857">
      <c r="A857" s="7" t="s">
        <v>944</v>
      </c>
    </row>
    <row r="858">
      <c r="A858" s="7" t="s">
        <v>177</v>
      </c>
    </row>
    <row r="859">
      <c r="A859" s="7" t="s">
        <v>1295</v>
      </c>
    </row>
    <row r="860">
      <c r="A860" s="7" t="s">
        <v>287</v>
      </c>
    </row>
    <row r="861">
      <c r="A861" s="7" t="s">
        <v>287</v>
      </c>
    </row>
    <row r="862">
      <c r="A862" s="7" t="s">
        <v>744</v>
      </c>
    </row>
    <row r="863">
      <c r="A863" s="7" t="s">
        <v>1667</v>
      </c>
    </row>
    <row r="864">
      <c r="A864" s="7" t="s">
        <v>1024</v>
      </c>
    </row>
    <row r="865">
      <c r="A865" s="7" t="s">
        <v>451</v>
      </c>
    </row>
    <row r="866">
      <c r="A866" s="7" t="s">
        <v>83</v>
      </c>
    </row>
    <row r="867">
      <c r="A867" s="7" t="s">
        <v>2638</v>
      </c>
    </row>
    <row r="868">
      <c r="A868" s="7" t="s">
        <v>183</v>
      </c>
    </row>
    <row r="869">
      <c r="A869" s="7" t="s">
        <v>2308</v>
      </c>
    </row>
    <row r="870">
      <c r="A870" s="7" t="s">
        <v>2530</v>
      </c>
    </row>
    <row r="871">
      <c r="A871" s="7" t="s">
        <v>1517</v>
      </c>
    </row>
    <row r="872">
      <c r="A872" s="7" t="s">
        <v>2464</v>
      </c>
    </row>
    <row r="873">
      <c r="A873" s="7" t="s">
        <v>2642</v>
      </c>
    </row>
    <row r="874">
      <c r="A874" s="7" t="s">
        <v>6292</v>
      </c>
    </row>
    <row r="875">
      <c r="A875" s="7" t="s">
        <v>1164</v>
      </c>
    </row>
    <row r="876">
      <c r="A876" s="7" t="s">
        <v>2462</v>
      </c>
    </row>
    <row r="877">
      <c r="A877" s="7" t="s">
        <v>379</v>
      </c>
    </row>
    <row r="878">
      <c r="A878" s="7" t="s">
        <v>1287</v>
      </c>
    </row>
    <row r="879">
      <c r="A879" s="7" t="s">
        <v>1912</v>
      </c>
    </row>
    <row r="880">
      <c r="A880" s="7" t="s">
        <v>664</v>
      </c>
    </row>
    <row r="881">
      <c r="A881" s="7" t="s">
        <v>6293</v>
      </c>
    </row>
    <row r="882">
      <c r="A882" s="7" t="s">
        <v>1028</v>
      </c>
    </row>
    <row r="883">
      <c r="A883" s="7" t="s">
        <v>856</v>
      </c>
    </row>
    <row r="884">
      <c r="A884" s="7" t="s">
        <v>622</v>
      </c>
    </row>
    <row r="885">
      <c r="A885" s="7" t="s">
        <v>1533</v>
      </c>
    </row>
    <row r="886">
      <c r="A886" s="7" t="s">
        <v>329</v>
      </c>
    </row>
    <row r="887">
      <c r="A887" s="7" t="s">
        <v>1677</v>
      </c>
    </row>
    <row r="888">
      <c r="A888" s="7" t="s">
        <v>648</v>
      </c>
    </row>
    <row r="889">
      <c r="A889" s="7" t="s">
        <v>2088</v>
      </c>
    </row>
    <row r="890">
      <c r="A890" s="7" t="s">
        <v>6294</v>
      </c>
    </row>
    <row r="891">
      <c r="A891" s="7" t="s">
        <v>948</v>
      </c>
    </row>
    <row r="892">
      <c r="A892" s="7" t="s">
        <v>137</v>
      </c>
    </row>
    <row r="893">
      <c r="A893" s="7" t="s">
        <v>800</v>
      </c>
    </row>
    <row r="894">
      <c r="A894" s="7" t="s">
        <v>433</v>
      </c>
    </row>
    <row r="895">
      <c r="A895" s="7" t="s">
        <v>15</v>
      </c>
    </row>
    <row r="896">
      <c r="A896" s="7" t="s">
        <v>2142</v>
      </c>
    </row>
    <row r="897">
      <c r="A897" s="7" t="s">
        <v>1044</v>
      </c>
    </row>
    <row r="898">
      <c r="A898" s="7" t="s">
        <v>870</v>
      </c>
    </row>
    <row r="899">
      <c r="A899" s="7" t="s">
        <v>1585</v>
      </c>
    </row>
    <row r="900">
      <c r="A900" s="7" t="s">
        <v>2556</v>
      </c>
    </row>
    <row r="901">
      <c r="A901" s="7" t="s">
        <v>998</v>
      </c>
    </row>
    <row r="902">
      <c r="A902" s="7" t="s">
        <v>2454</v>
      </c>
    </row>
    <row r="903">
      <c r="A903" s="7" t="s">
        <v>804</v>
      </c>
    </row>
    <row r="904">
      <c r="A904" s="7" t="s">
        <v>1471</v>
      </c>
    </row>
    <row r="905">
      <c r="A905" s="7" t="s">
        <v>355</v>
      </c>
    </row>
    <row r="906">
      <c r="A906" s="7" t="s">
        <v>868</v>
      </c>
    </row>
    <row r="907">
      <c r="A907" s="7" t="s">
        <v>1613</v>
      </c>
    </row>
    <row r="908">
      <c r="A908" s="7" t="s">
        <v>1950</v>
      </c>
    </row>
    <row r="909">
      <c r="A909" s="7" t="s">
        <v>672</v>
      </c>
    </row>
    <row r="910">
      <c r="A910" s="7" t="s">
        <v>2648</v>
      </c>
    </row>
    <row r="911">
      <c r="A911" s="7" t="s">
        <v>640</v>
      </c>
    </row>
    <row r="912">
      <c r="A912" s="7" t="s">
        <v>1651</v>
      </c>
    </row>
    <row r="913">
      <c r="A913" s="7" t="s">
        <v>149</v>
      </c>
    </row>
    <row r="914">
      <c r="A914" s="7" t="s">
        <v>2606</v>
      </c>
    </row>
    <row r="915">
      <c r="A915" s="7" t="s">
        <v>6295</v>
      </c>
    </row>
    <row r="916">
      <c r="A916" s="7" t="s">
        <v>479</v>
      </c>
    </row>
    <row r="917">
      <c r="A917" s="7" t="s">
        <v>676</v>
      </c>
    </row>
    <row r="918">
      <c r="A918" s="7" t="s">
        <v>728</v>
      </c>
    </row>
    <row r="919">
      <c r="A919" s="7" t="s">
        <v>2504</v>
      </c>
    </row>
    <row r="920">
      <c r="A920" s="7" t="s">
        <v>1343</v>
      </c>
    </row>
    <row r="921">
      <c r="A921" s="7" t="s">
        <v>407</v>
      </c>
    </row>
    <row r="922">
      <c r="A922" s="7" t="s">
        <v>2484</v>
      </c>
    </row>
    <row r="923">
      <c r="A923" s="7" t="s">
        <v>293</v>
      </c>
    </row>
    <row r="924">
      <c r="A924" s="7" t="s">
        <v>2076</v>
      </c>
    </row>
    <row r="925">
      <c r="A925" s="7" t="s">
        <v>2168</v>
      </c>
    </row>
    <row r="926">
      <c r="A926" s="7" t="s">
        <v>2022</v>
      </c>
    </row>
    <row r="927">
      <c r="A927" s="7" t="s">
        <v>2326</v>
      </c>
    </row>
    <row r="928">
      <c r="A928" s="7" t="s">
        <v>6296</v>
      </c>
    </row>
    <row r="929">
      <c r="A929" s="7" t="s">
        <v>1880</v>
      </c>
    </row>
    <row r="930">
      <c r="A930" s="7" t="s">
        <v>6297</v>
      </c>
    </row>
    <row r="931">
      <c r="A931" s="7" t="s">
        <v>535</v>
      </c>
    </row>
    <row r="932">
      <c r="A932" s="7" t="s">
        <v>2068</v>
      </c>
    </row>
    <row r="933">
      <c r="A933" s="7" t="s">
        <v>325</v>
      </c>
    </row>
    <row r="934">
      <c r="A934" s="7" t="s">
        <v>2174</v>
      </c>
    </row>
    <row r="935">
      <c r="A935" s="7" t="s">
        <v>21</v>
      </c>
    </row>
    <row r="936">
      <c r="A936" s="7" t="s">
        <v>1806</v>
      </c>
    </row>
    <row r="937">
      <c r="A937" s="7" t="s">
        <v>373</v>
      </c>
    </row>
    <row r="938">
      <c r="A938" s="7" t="s">
        <v>2304</v>
      </c>
    </row>
    <row r="939">
      <c r="A939" s="7" t="s">
        <v>2192</v>
      </c>
    </row>
    <row r="940">
      <c r="A940" s="7" t="s">
        <v>397</v>
      </c>
    </row>
    <row r="941">
      <c r="A941" s="7" t="s">
        <v>710</v>
      </c>
    </row>
    <row r="942">
      <c r="A942" s="7" t="s">
        <v>1459</v>
      </c>
    </row>
    <row r="943">
      <c r="A943" s="7" t="s">
        <v>27</v>
      </c>
    </row>
    <row r="944">
      <c r="A944" s="7" t="s">
        <v>2004</v>
      </c>
    </row>
    <row r="945">
      <c r="A945" s="7" t="s">
        <v>6298</v>
      </c>
    </row>
    <row r="946">
      <c r="A946" s="7" t="s">
        <v>724</v>
      </c>
    </row>
    <row r="947">
      <c r="A947" s="7" t="s">
        <v>1485</v>
      </c>
    </row>
    <row r="948">
      <c r="A948" s="7" t="s">
        <v>2492</v>
      </c>
    </row>
    <row r="949">
      <c r="A949" s="7" t="s">
        <v>223</v>
      </c>
    </row>
    <row r="950">
      <c r="A950" s="7" t="s">
        <v>730</v>
      </c>
    </row>
    <row r="951">
      <c r="A951" s="7" t="s">
        <v>2324</v>
      </c>
    </row>
    <row r="952">
      <c r="A952" s="7" t="s">
        <v>1555</v>
      </c>
    </row>
    <row r="953">
      <c r="A953" s="7" t="s">
        <v>688</v>
      </c>
    </row>
    <row r="954">
      <c r="A954" s="7" t="s">
        <v>938</v>
      </c>
    </row>
    <row r="955">
      <c r="A955" s="7" t="s">
        <v>2604</v>
      </c>
    </row>
    <row r="956">
      <c r="A956" s="7" t="s">
        <v>1944</v>
      </c>
    </row>
    <row r="957">
      <c r="A957" s="7" t="s">
        <v>525</v>
      </c>
    </row>
    <row r="958">
      <c r="A958" s="7" t="s">
        <v>2406</v>
      </c>
    </row>
    <row r="959">
      <c r="A959" s="7" t="s">
        <v>2456</v>
      </c>
    </row>
    <row r="960">
      <c r="A960" s="7" t="s">
        <v>798</v>
      </c>
    </row>
    <row r="961">
      <c r="A961" s="7" t="s">
        <v>2266</v>
      </c>
    </row>
    <row r="962">
      <c r="A962" s="7" t="s">
        <v>2112</v>
      </c>
    </row>
    <row r="963">
      <c r="A963" s="7" t="s">
        <v>962</v>
      </c>
    </row>
    <row r="964">
      <c r="A964" s="7" t="s">
        <v>1994</v>
      </c>
    </row>
    <row r="965">
      <c r="A965" s="7" t="s">
        <v>2632</v>
      </c>
    </row>
    <row r="966">
      <c r="A966" s="7" t="s">
        <v>6299</v>
      </c>
    </row>
    <row r="967">
      <c r="A967" s="7" t="s">
        <v>567</v>
      </c>
    </row>
    <row r="968">
      <c r="A968" s="7" t="s">
        <v>790</v>
      </c>
    </row>
    <row r="969">
      <c r="A969" s="25" t="s">
        <v>6300</v>
      </c>
    </row>
    <row r="970">
      <c r="A970" s="7" t="s">
        <v>1974</v>
      </c>
    </row>
    <row r="971">
      <c r="A971" s="7" t="s">
        <v>2014</v>
      </c>
    </row>
    <row r="972">
      <c r="A972" s="7" t="s">
        <v>2060</v>
      </c>
    </row>
    <row r="973">
      <c r="A973" s="7" t="s">
        <v>1467</v>
      </c>
    </row>
    <row r="974">
      <c r="A974" s="7" t="s">
        <v>1705</v>
      </c>
    </row>
    <row r="975">
      <c r="A975" s="7" t="s">
        <v>2452</v>
      </c>
    </row>
    <row r="976">
      <c r="A976" s="7" t="s">
        <v>2102</v>
      </c>
    </row>
    <row r="977">
      <c r="A977" s="7" t="s">
        <v>1679</v>
      </c>
    </row>
    <row r="978">
      <c r="A978" s="7" t="s">
        <v>2200</v>
      </c>
    </row>
    <row r="979">
      <c r="A979" s="7" t="s">
        <v>1956</v>
      </c>
    </row>
    <row r="980">
      <c r="A980" s="7" t="s">
        <v>6301</v>
      </c>
    </row>
    <row r="981">
      <c r="A981" s="7" t="s">
        <v>295</v>
      </c>
    </row>
    <row r="982">
      <c r="A982" s="7" t="s">
        <v>6302</v>
      </c>
    </row>
    <row r="983">
      <c r="A983" s="7" t="s">
        <v>2012</v>
      </c>
    </row>
    <row r="984">
      <c r="A984" s="7" t="s">
        <v>2318</v>
      </c>
    </row>
    <row r="985">
      <c r="A985" s="7" t="s">
        <v>2150</v>
      </c>
    </row>
    <row r="986">
      <c r="A986" s="7" t="s">
        <v>6303</v>
      </c>
    </row>
    <row r="987">
      <c r="A987" s="7" t="s">
        <v>2438</v>
      </c>
    </row>
    <row r="988">
      <c r="A988" s="7" t="s">
        <v>1776</v>
      </c>
    </row>
    <row r="989">
      <c r="A989" s="7" t="s">
        <v>353</v>
      </c>
    </row>
    <row r="990">
      <c r="A990" s="7" t="s">
        <v>105</v>
      </c>
    </row>
    <row r="991">
      <c r="A991" s="7" t="s">
        <v>553</v>
      </c>
    </row>
    <row r="992">
      <c r="A992" s="7" t="s">
        <v>6304</v>
      </c>
    </row>
    <row r="993">
      <c r="A993" s="7" t="s">
        <v>1681</v>
      </c>
    </row>
    <row r="994">
      <c r="A994" s="7" t="s">
        <v>2344</v>
      </c>
    </row>
    <row r="995">
      <c r="A995" s="7" t="s">
        <v>441</v>
      </c>
    </row>
    <row r="996">
      <c r="A996" s="7" t="s">
        <v>1301</v>
      </c>
    </row>
    <row r="997">
      <c r="A997" s="7" t="s">
        <v>2284</v>
      </c>
    </row>
    <row r="998">
      <c r="A998" s="7" t="s">
        <v>75</v>
      </c>
    </row>
    <row r="999">
      <c r="A999" s="7" t="s">
        <v>539</v>
      </c>
    </row>
    <row r="1000">
      <c r="A1000" s="7" t="s">
        <v>1345</v>
      </c>
    </row>
    <row r="1001">
      <c r="A1001" s="7" t="s">
        <v>696</v>
      </c>
    </row>
    <row r="1002">
      <c r="A1002" s="7" t="s">
        <v>583</v>
      </c>
    </row>
    <row r="1003">
      <c r="A1003" s="7" t="s">
        <v>1744</v>
      </c>
    </row>
    <row r="1004">
      <c r="A1004" s="7" t="s">
        <v>6305</v>
      </c>
    </row>
    <row r="1005">
      <c r="A1005" s="7" t="s">
        <v>1419</v>
      </c>
    </row>
    <row r="1006">
      <c r="A1006" s="7" t="s">
        <v>1848</v>
      </c>
    </row>
    <row r="1007">
      <c r="A1007" s="7" t="s">
        <v>1838</v>
      </c>
    </row>
    <row r="1008">
      <c r="A1008" s="7" t="s">
        <v>1713</v>
      </c>
    </row>
    <row r="1009">
      <c r="A1009" s="7" t="s">
        <v>2310</v>
      </c>
    </row>
    <row r="1010">
      <c r="A1010" s="7" t="s">
        <v>569</v>
      </c>
    </row>
    <row r="1011">
      <c r="A1011" s="7" t="s">
        <v>367</v>
      </c>
    </row>
    <row r="1012">
      <c r="A1012" s="7" t="s">
        <v>151</v>
      </c>
    </row>
    <row r="1013">
      <c r="A1013" s="7" t="s">
        <v>503</v>
      </c>
    </row>
    <row r="1014">
      <c r="A1014" s="7" t="s">
        <v>904</v>
      </c>
    </row>
    <row r="1015">
      <c r="A1015" s="7" t="s">
        <v>1217</v>
      </c>
    </row>
    <row r="1016">
      <c r="A1016" s="7" t="s">
        <v>1866</v>
      </c>
    </row>
    <row r="1017">
      <c r="A1017" s="7" t="s">
        <v>547</v>
      </c>
    </row>
    <row r="1018">
      <c r="A1018" s="7" t="s">
        <v>1124</v>
      </c>
    </row>
    <row r="1019">
      <c r="A1019" s="7" t="s">
        <v>1447</v>
      </c>
    </row>
    <row r="1020">
      <c r="A1020" s="7" t="s">
        <v>6306</v>
      </c>
    </row>
    <row r="1021">
      <c r="A1021" s="7" t="s">
        <v>1433</v>
      </c>
    </row>
    <row r="1022">
      <c r="A1022" s="7" t="s">
        <v>1088</v>
      </c>
    </row>
    <row r="1023">
      <c r="A1023" s="7" t="s">
        <v>301</v>
      </c>
    </row>
    <row r="1024">
      <c r="A1024" s="7" t="s">
        <v>1363</v>
      </c>
    </row>
    <row r="1025">
      <c r="A1025" s="7" t="s">
        <v>1098</v>
      </c>
    </row>
    <row r="1026">
      <c r="A1026" s="7" t="s">
        <v>1162</v>
      </c>
    </row>
    <row r="1027">
      <c r="A1027" s="7" t="s">
        <v>2162</v>
      </c>
    </row>
    <row r="1028">
      <c r="A1028" s="7" t="s">
        <v>2544</v>
      </c>
    </row>
    <row r="1029">
      <c r="A1029" s="7" t="s">
        <v>1657</v>
      </c>
    </row>
    <row r="1030">
      <c r="A1030" s="7" t="s">
        <v>2122</v>
      </c>
    </row>
    <row r="1031">
      <c r="A1031" s="7" t="s">
        <v>1527</v>
      </c>
    </row>
    <row r="1032">
      <c r="A1032" s="7" t="s">
        <v>778</v>
      </c>
    </row>
    <row r="1033">
      <c r="A1033" s="7" t="s">
        <v>1595</v>
      </c>
    </row>
    <row r="1034">
      <c r="A1034" s="7" t="s">
        <v>2554</v>
      </c>
    </row>
    <row r="1035">
      <c r="A1035" s="7" t="s">
        <v>1886</v>
      </c>
    </row>
    <row r="1036">
      <c r="A1036" s="7" t="s">
        <v>970</v>
      </c>
    </row>
    <row r="1037">
      <c r="A1037" s="7" t="s">
        <v>273</v>
      </c>
    </row>
    <row r="1038">
      <c r="A1038" s="7" t="s">
        <v>1599</v>
      </c>
    </row>
    <row r="1039">
      <c r="A1039" s="7" t="s">
        <v>1060</v>
      </c>
    </row>
    <row r="1040">
      <c r="A1040" s="7" t="s">
        <v>2046</v>
      </c>
    </row>
    <row r="1041">
      <c r="A1041" s="26" t="s">
        <v>6307</v>
      </c>
    </row>
    <row r="1042">
      <c r="A1042" s="7" t="s">
        <v>1860</v>
      </c>
    </row>
    <row r="1043">
      <c r="A1043" s="7" t="s">
        <v>1888</v>
      </c>
    </row>
    <row r="1044">
      <c r="A1044" s="7" t="s">
        <v>812</v>
      </c>
    </row>
    <row r="1045">
      <c r="A1045" s="7" t="s">
        <v>2358</v>
      </c>
    </row>
    <row r="1046">
      <c r="A1046" s="7" t="s">
        <v>1717</v>
      </c>
    </row>
    <row r="1047">
      <c r="A1047" s="7" t="s">
        <v>2240</v>
      </c>
    </row>
    <row r="1048">
      <c r="A1048" s="7" t="s">
        <v>1253</v>
      </c>
    </row>
    <row r="1049">
      <c r="A1049" s="7" t="s">
        <v>1589</v>
      </c>
    </row>
    <row r="1050">
      <c r="A1050" s="7" t="s">
        <v>1331</v>
      </c>
    </row>
    <row r="1051">
      <c r="A1051" s="7" t="s">
        <v>1509</v>
      </c>
    </row>
    <row r="1052">
      <c r="A1052" s="7" t="s">
        <v>854</v>
      </c>
    </row>
    <row r="1053">
      <c r="A1053" s="7" t="s">
        <v>1329</v>
      </c>
    </row>
    <row r="1054">
      <c r="A1054" s="7" t="s">
        <v>575</v>
      </c>
    </row>
    <row r="1055">
      <c r="A1055" s="7" t="s">
        <v>35</v>
      </c>
    </row>
    <row r="1056">
      <c r="A1056" s="7" t="s">
        <v>117</v>
      </c>
    </row>
    <row r="1057">
      <c r="A1057" s="7" t="s">
        <v>2258</v>
      </c>
    </row>
    <row r="1058">
      <c r="A1058" s="7" t="s">
        <v>1754</v>
      </c>
    </row>
    <row r="1059">
      <c r="A1059" s="7" t="s">
        <v>652</v>
      </c>
    </row>
    <row r="1060">
      <c r="A1060" s="7" t="s">
        <v>2620</v>
      </c>
    </row>
    <row r="1061">
      <c r="A1061" s="7" t="s">
        <v>123</v>
      </c>
    </row>
    <row r="1062">
      <c r="A1062" s="7" t="s">
        <v>389</v>
      </c>
    </row>
    <row r="1063">
      <c r="A1063" s="7" t="s">
        <v>2468</v>
      </c>
    </row>
    <row r="1064">
      <c r="A1064" s="7" t="s">
        <v>2546</v>
      </c>
    </row>
    <row r="1065">
      <c r="A1065" s="7" t="s">
        <v>1309</v>
      </c>
    </row>
    <row r="1066">
      <c r="A1066" s="7" t="s">
        <v>1174</v>
      </c>
    </row>
    <row r="1067">
      <c r="A1067" s="7" t="s">
        <v>946</v>
      </c>
    </row>
    <row r="1068">
      <c r="A1068" s="25" t="s">
        <v>11</v>
      </c>
    </row>
    <row r="1069">
      <c r="A1069" s="7" t="s">
        <v>694</v>
      </c>
    </row>
    <row r="1070">
      <c r="A1070" s="7" t="s">
        <v>2220</v>
      </c>
    </row>
    <row r="1071">
      <c r="A1071" s="7" t="s">
        <v>1094</v>
      </c>
    </row>
    <row r="1072">
      <c r="A1072" s="7" t="s">
        <v>345</v>
      </c>
    </row>
    <row r="1073">
      <c r="A1073" s="7" t="s">
        <v>6308</v>
      </c>
    </row>
    <row r="1074">
      <c r="A1074" s="7" t="s">
        <v>1050</v>
      </c>
    </row>
    <row r="1075">
      <c r="A1075" s="7" t="s">
        <v>1709</v>
      </c>
    </row>
    <row r="1076">
      <c r="A1076" s="7" t="s">
        <v>521</v>
      </c>
    </row>
    <row r="1077">
      <c r="A1077" s="7" t="s">
        <v>473</v>
      </c>
    </row>
    <row r="1078">
      <c r="A1078" s="7" t="s">
        <v>2366</v>
      </c>
    </row>
    <row r="1079">
      <c r="A1079" s="7" t="s">
        <v>1417</v>
      </c>
    </row>
    <row r="1080">
      <c r="A1080" s="7" t="s">
        <v>1213</v>
      </c>
    </row>
    <row r="1081">
      <c r="A1081" s="7" t="s">
        <v>650</v>
      </c>
    </row>
    <row r="1082">
      <c r="A1082" s="7" t="s">
        <v>1126</v>
      </c>
    </row>
    <row r="1083">
      <c r="A1083" s="7" t="s">
        <v>2336</v>
      </c>
    </row>
    <row r="1084">
      <c r="A1084" s="7" t="s">
        <v>2486</v>
      </c>
    </row>
    <row r="1085">
      <c r="A1085" s="7" t="s">
        <v>487</v>
      </c>
    </row>
    <row r="1086">
      <c r="A1086" s="7" t="s">
        <v>2602</v>
      </c>
    </row>
    <row r="1087">
      <c r="A1087" s="7" t="s">
        <v>6309</v>
      </c>
    </row>
    <row r="1088">
      <c r="A1088" s="7" t="s">
        <v>1401</v>
      </c>
    </row>
    <row r="1089">
      <c r="A1089" s="7" t="s">
        <v>2674</v>
      </c>
    </row>
    <row r="1090">
      <c r="A1090" s="7" t="s">
        <v>1852</v>
      </c>
    </row>
    <row r="1091">
      <c r="A1091" s="7" t="s">
        <v>2328</v>
      </c>
    </row>
    <row r="1092">
      <c r="A1092" s="7" t="s">
        <v>848</v>
      </c>
    </row>
    <row r="1093">
      <c r="A1093" s="7" t="s">
        <v>2138</v>
      </c>
    </row>
    <row r="1094">
      <c r="A1094" s="7" t="s">
        <v>1669</v>
      </c>
    </row>
    <row r="1095">
      <c r="A1095" s="7" t="s">
        <v>145</v>
      </c>
    </row>
    <row r="1096">
      <c r="A1096" s="7" t="s">
        <v>87</v>
      </c>
    </row>
    <row r="1097">
      <c r="A1097" s="7" t="s">
        <v>1475</v>
      </c>
    </row>
    <row r="1098">
      <c r="A1098" s="7" t="s">
        <v>1563</v>
      </c>
    </row>
    <row r="1099">
      <c r="A1099" s="7" t="s">
        <v>6310</v>
      </c>
    </row>
    <row r="1100">
      <c r="A1100" s="7" t="s">
        <v>169</v>
      </c>
    </row>
    <row r="1101">
      <c r="A1101" s="7" t="s">
        <v>732</v>
      </c>
    </row>
    <row r="1102">
      <c r="A1102" s="7" t="s">
        <v>1002</v>
      </c>
    </row>
    <row r="1103">
      <c r="A1103" s="7" t="s">
        <v>2264</v>
      </c>
    </row>
    <row r="1104">
      <c r="A1104" s="25" t="s">
        <v>6311</v>
      </c>
    </row>
    <row r="1105">
      <c r="A1105" s="7" t="s">
        <v>1733</v>
      </c>
    </row>
    <row r="1106">
      <c r="A1106" s="7" t="s">
        <v>2522</v>
      </c>
    </row>
    <row r="1107">
      <c r="A1107" s="7" t="s">
        <v>1289</v>
      </c>
    </row>
    <row r="1108">
      <c r="A1108" s="7" t="s">
        <v>1653</v>
      </c>
    </row>
    <row r="1109">
      <c r="A1109" s="7" t="s">
        <v>2444</v>
      </c>
    </row>
    <row r="1110">
      <c r="A1110" s="7" t="s">
        <v>2204</v>
      </c>
    </row>
    <row r="1111">
      <c r="A1111" s="7" t="s">
        <v>523</v>
      </c>
    </row>
    <row r="1112">
      <c r="A1112" s="7" t="s">
        <v>2442</v>
      </c>
    </row>
    <row r="1113">
      <c r="A1113" s="7" t="s">
        <v>563</v>
      </c>
    </row>
    <row r="1114">
      <c r="A1114" s="7" t="s">
        <v>2116</v>
      </c>
    </row>
    <row r="1115">
      <c r="A1115" s="7" t="s">
        <v>956</v>
      </c>
    </row>
    <row r="1116">
      <c r="A1116" s="7" t="s">
        <v>2286</v>
      </c>
    </row>
    <row r="1117">
      <c r="A1117" s="7" t="s">
        <v>2584</v>
      </c>
    </row>
    <row r="1118">
      <c r="A1118" s="7" t="s">
        <v>1529</v>
      </c>
    </row>
    <row r="1119">
      <c r="A1119" s="7" t="s">
        <v>620</v>
      </c>
    </row>
    <row r="1120">
      <c r="A1120" s="7" t="s">
        <v>1896</v>
      </c>
    </row>
    <row r="1121">
      <c r="A1121" s="7" t="s">
        <v>1539</v>
      </c>
    </row>
    <row r="1122">
      <c r="A1122" s="7" t="s">
        <v>1501</v>
      </c>
    </row>
    <row r="1123">
      <c r="A1123" s="7" t="s">
        <v>1766</v>
      </c>
    </row>
    <row r="1124">
      <c r="A1124" s="7" t="s">
        <v>736</v>
      </c>
    </row>
    <row r="1125">
      <c r="A1125" s="7" t="s">
        <v>1992</v>
      </c>
    </row>
    <row r="1126">
      <c r="A1126" s="7" t="s">
        <v>97</v>
      </c>
    </row>
    <row r="1127">
      <c r="A1127" s="7" t="s">
        <v>794</v>
      </c>
    </row>
    <row r="1128">
      <c r="A1128" s="7" t="s">
        <v>1429</v>
      </c>
    </row>
    <row r="1129">
      <c r="A1129" s="7" t="s">
        <v>1084</v>
      </c>
    </row>
    <row r="1130">
      <c r="A1130" s="7" t="s">
        <v>918</v>
      </c>
    </row>
    <row r="1131">
      <c r="A1131" s="7" t="s">
        <v>1824</v>
      </c>
    </row>
    <row r="1132">
      <c r="A1132" s="7" t="s">
        <v>2090</v>
      </c>
    </row>
    <row r="1133">
      <c r="A1133" s="7" t="s">
        <v>1519</v>
      </c>
    </row>
    <row r="1134">
      <c r="A1134" s="7" t="s">
        <v>828</v>
      </c>
    </row>
    <row r="1135">
      <c r="A1135" s="7" t="s">
        <v>2420</v>
      </c>
    </row>
    <row r="1136">
      <c r="A1136" s="7" t="s">
        <v>2230</v>
      </c>
    </row>
    <row r="1137">
      <c r="A1137" s="7" t="s">
        <v>1846</v>
      </c>
    </row>
    <row r="1138">
      <c r="A1138" s="7" t="s">
        <v>6312</v>
      </c>
    </row>
    <row r="1139">
      <c r="A1139" s="7" t="s">
        <v>6312</v>
      </c>
    </row>
    <row r="1140">
      <c r="A1140" s="7" t="s">
        <v>111</v>
      </c>
    </row>
    <row r="1141">
      <c r="A1141" s="7" t="s">
        <v>740</v>
      </c>
    </row>
    <row r="1142">
      <c r="A1142" s="7" t="s">
        <v>571</v>
      </c>
    </row>
    <row r="1143">
      <c r="A1143" s="7" t="s">
        <v>561</v>
      </c>
    </row>
    <row r="1144">
      <c r="A1144" s="7" t="s">
        <v>1591</v>
      </c>
    </row>
    <row r="1145">
      <c r="A1145" s="7" t="s">
        <v>1645</v>
      </c>
    </row>
    <row r="1146">
      <c r="A1146" s="7" t="s">
        <v>265</v>
      </c>
    </row>
    <row r="1147">
      <c r="A1147" s="7" t="s">
        <v>834</v>
      </c>
    </row>
    <row r="1148">
      <c r="A1148" s="7" t="s">
        <v>866</v>
      </c>
    </row>
    <row r="1149">
      <c r="A1149" s="7" t="s">
        <v>872</v>
      </c>
    </row>
    <row r="1150">
      <c r="A1150" s="7" t="s">
        <v>2424</v>
      </c>
    </row>
    <row r="1151">
      <c r="A1151" s="7" t="s">
        <v>279</v>
      </c>
    </row>
    <row r="1152">
      <c r="A1152" s="7" t="s">
        <v>179</v>
      </c>
    </row>
    <row r="1153">
      <c r="A1153" s="7" t="s">
        <v>1914</v>
      </c>
    </row>
    <row r="1154">
      <c r="A1154" s="7" t="s">
        <v>2222</v>
      </c>
    </row>
    <row r="1155">
      <c r="A1155" s="7" t="s">
        <v>1004</v>
      </c>
    </row>
    <row r="1156">
      <c r="A1156" s="7" t="s">
        <v>2458</v>
      </c>
    </row>
    <row r="1157">
      <c r="A1157" s="7" t="s">
        <v>2072</v>
      </c>
    </row>
    <row r="1158">
      <c r="A1158" s="7" t="s">
        <v>143</v>
      </c>
    </row>
    <row r="1159">
      <c r="A1159" s="7" t="s">
        <v>1691</v>
      </c>
    </row>
    <row r="1160">
      <c r="A1160" s="7" t="s">
        <v>2332</v>
      </c>
    </row>
    <row r="1161">
      <c r="A1161" s="7" t="s">
        <v>2132</v>
      </c>
    </row>
    <row r="1162">
      <c r="A1162" s="7" t="s">
        <v>2416</v>
      </c>
    </row>
    <row r="1163">
      <c r="A1163" s="7" t="s">
        <v>1832</v>
      </c>
    </row>
    <row r="1164">
      <c r="A1164" s="7" t="s">
        <v>2154</v>
      </c>
    </row>
    <row r="1165">
      <c r="A1165" s="7" t="s">
        <v>375</v>
      </c>
    </row>
    <row r="1166">
      <c r="A1166" s="7" t="s">
        <v>1365</v>
      </c>
    </row>
    <row r="1167">
      <c r="A1167" s="7" t="s">
        <v>982</v>
      </c>
    </row>
    <row r="1168">
      <c r="A1168" s="7" t="s">
        <v>954</v>
      </c>
    </row>
    <row r="1169">
      <c r="A1169" s="7" t="s">
        <v>626</v>
      </c>
    </row>
    <row r="1170">
      <c r="A1170" s="7" t="s">
        <v>6313</v>
      </c>
    </row>
    <row r="1171">
      <c r="A1171" s="7" t="s">
        <v>387</v>
      </c>
    </row>
    <row r="1172">
      <c r="A1172" s="7" t="s">
        <v>381</v>
      </c>
    </row>
    <row r="1173">
      <c r="A1173" s="7" t="s">
        <v>2212</v>
      </c>
    </row>
    <row r="1174">
      <c r="A1174" s="7" t="s">
        <v>267</v>
      </c>
    </row>
    <row r="1175">
      <c r="A1175" s="7" t="s">
        <v>1032</v>
      </c>
    </row>
    <row r="1176">
      <c r="A1176" s="7" t="s">
        <v>2042</v>
      </c>
    </row>
    <row r="1177">
      <c r="A1177" s="7" t="s">
        <v>6314</v>
      </c>
    </row>
    <row r="1178">
      <c r="A1178" s="7" t="s">
        <v>6315</v>
      </c>
    </row>
    <row r="1179">
      <c r="A1179" s="7" t="s">
        <v>1816</v>
      </c>
    </row>
    <row r="1180">
      <c r="A1180" s="7" t="s">
        <v>628</v>
      </c>
    </row>
    <row r="1181">
      <c r="A1181" s="7" t="s">
        <v>133</v>
      </c>
    </row>
    <row r="1182">
      <c r="A1182" s="7" t="s">
        <v>2436</v>
      </c>
    </row>
    <row r="1183">
      <c r="A1183" s="7" t="s">
        <v>73</v>
      </c>
    </row>
    <row r="1184">
      <c r="A1184" s="7" t="s">
        <v>1760</v>
      </c>
    </row>
    <row r="1185">
      <c r="A1185" s="7" t="s">
        <v>245</v>
      </c>
    </row>
    <row r="1186">
      <c r="A1186" s="7" t="s">
        <v>2218</v>
      </c>
    </row>
    <row r="1187">
      <c r="A1187" s="7" t="s">
        <v>1900</v>
      </c>
    </row>
    <row r="1188">
      <c r="A1188" s="7" t="s">
        <v>6316</v>
      </c>
    </row>
    <row r="1189">
      <c r="A1189" s="7" t="s">
        <v>2300</v>
      </c>
    </row>
    <row r="1190">
      <c r="A1190" s="7" t="s">
        <v>1559</v>
      </c>
    </row>
    <row r="1191">
      <c r="A1191" s="7" t="s">
        <v>1750</v>
      </c>
    </row>
    <row r="1192">
      <c r="A1192" s="7" t="s">
        <v>1008</v>
      </c>
    </row>
    <row r="1193">
      <c r="A1193" s="7" t="s">
        <v>377</v>
      </c>
    </row>
    <row r="1194">
      <c r="A1194" s="7" t="s">
        <v>1128</v>
      </c>
    </row>
    <row r="1195">
      <c r="A1195" s="7" t="s">
        <v>1521</v>
      </c>
    </row>
    <row r="1196">
      <c r="A1196" s="7" t="s">
        <v>6317</v>
      </c>
    </row>
    <row r="1197">
      <c r="A1197" s="7" t="s">
        <v>67</v>
      </c>
    </row>
    <row r="1198">
      <c r="A1198" s="7" t="s">
        <v>2532</v>
      </c>
    </row>
    <row r="1199">
      <c r="A1199" s="7" t="s">
        <v>187</v>
      </c>
    </row>
    <row r="1200">
      <c r="A1200" s="7" t="s">
        <v>161</v>
      </c>
    </row>
    <row r="1201">
      <c r="A1201" s="7" t="s">
        <v>1184</v>
      </c>
    </row>
    <row r="1202">
      <c r="A1202" s="7" t="s">
        <v>1092</v>
      </c>
    </row>
    <row r="1203">
      <c r="A1203" s="7" t="s">
        <v>1782</v>
      </c>
    </row>
    <row r="1204">
      <c r="A1204" s="7" t="s">
        <v>934</v>
      </c>
    </row>
    <row r="1205">
      <c r="A1205" s="7" t="s">
        <v>2272</v>
      </c>
    </row>
    <row r="1206">
      <c r="A1206" s="7" t="s">
        <v>666</v>
      </c>
    </row>
    <row r="1207">
      <c r="A1207" s="7" t="s">
        <v>704</v>
      </c>
    </row>
    <row r="1208">
      <c r="A1208" s="7" t="s">
        <v>1748</v>
      </c>
    </row>
    <row r="1209">
      <c r="A1209" s="7" t="s">
        <v>241</v>
      </c>
    </row>
    <row r="1210">
      <c r="A1210" s="7" t="s">
        <v>19</v>
      </c>
    </row>
    <row r="1211">
      <c r="A1211" s="7" t="s">
        <v>636</v>
      </c>
    </row>
    <row r="1212">
      <c r="A1212" s="7" t="s">
        <v>1687</v>
      </c>
    </row>
    <row r="1213">
      <c r="A1213" s="7" t="s">
        <v>6318</v>
      </c>
    </row>
    <row r="1214">
      <c r="A1214" s="7" t="s">
        <v>1906</v>
      </c>
    </row>
    <row r="1215">
      <c r="A1215" s="7" t="s">
        <v>1621</v>
      </c>
    </row>
    <row r="1216">
      <c r="A1216" s="7" t="s">
        <v>393</v>
      </c>
    </row>
    <row r="1217">
      <c r="A1217" s="7" t="s">
        <v>6319</v>
      </c>
    </row>
    <row r="1218">
      <c r="A1218" s="7" t="s">
        <v>662</v>
      </c>
    </row>
    <row r="1219">
      <c r="A1219" s="7" t="s">
        <v>660</v>
      </c>
    </row>
    <row r="1220">
      <c r="A1220" s="7" t="s">
        <v>107</v>
      </c>
    </row>
    <row r="1221">
      <c r="A1221" s="7" t="s">
        <v>413</v>
      </c>
    </row>
    <row r="1222">
      <c r="A1222" s="7" t="s">
        <v>1148</v>
      </c>
    </row>
    <row r="1223">
      <c r="A1223" s="7" t="s">
        <v>89</v>
      </c>
    </row>
    <row r="1224">
      <c r="A1224" s="7" t="s">
        <v>259</v>
      </c>
    </row>
    <row r="1225">
      <c r="A1225" s="7" t="s">
        <v>1299</v>
      </c>
    </row>
    <row r="1226">
      <c r="A1226" s="7" t="s">
        <v>1976</v>
      </c>
    </row>
    <row r="1227">
      <c r="A1227" s="7" t="s">
        <v>692</v>
      </c>
    </row>
    <row r="1228">
      <c r="A1228" s="7" t="s">
        <v>1297</v>
      </c>
    </row>
    <row r="1229">
      <c r="A1229" s="7" t="s">
        <v>814</v>
      </c>
    </row>
    <row r="1230">
      <c r="A1230" s="7" t="s">
        <v>670</v>
      </c>
    </row>
    <row r="1231">
      <c r="A1231" s="7" t="s">
        <v>2664</v>
      </c>
    </row>
    <row r="1232">
      <c r="A1232" s="7" t="s">
        <v>1862</v>
      </c>
    </row>
    <row r="1233">
      <c r="A1233" s="7" t="s">
        <v>1040</v>
      </c>
    </row>
    <row r="1234">
      <c r="A1234" s="7" t="s">
        <v>1090</v>
      </c>
    </row>
    <row r="1235">
      <c r="A1235" s="7" t="s">
        <v>2008</v>
      </c>
    </row>
    <row r="1236">
      <c r="A1236" s="7" t="s">
        <v>1118</v>
      </c>
    </row>
    <row r="1237">
      <c r="A1237" s="7" t="s">
        <v>81</v>
      </c>
    </row>
    <row r="1238">
      <c r="A1238" s="7" t="s">
        <v>1457</v>
      </c>
    </row>
    <row r="1239">
      <c r="A1239" s="7" t="s">
        <v>1487</v>
      </c>
    </row>
    <row r="1240">
      <c r="A1240" s="7" t="s">
        <v>537</v>
      </c>
    </row>
    <row r="1241">
      <c r="A1241" s="7" t="s">
        <v>2582</v>
      </c>
    </row>
    <row r="1242">
      <c r="A1242" s="7" t="s">
        <v>331</v>
      </c>
    </row>
    <row r="1243">
      <c r="A1243" s="7" t="s">
        <v>313</v>
      </c>
    </row>
    <row r="1244">
      <c r="A1244" s="7" t="s">
        <v>399</v>
      </c>
    </row>
    <row r="1245">
      <c r="A1245" s="7" t="s">
        <v>399</v>
      </c>
    </row>
    <row r="1246">
      <c r="A1246" s="7" t="s">
        <v>2056</v>
      </c>
    </row>
    <row r="1247">
      <c r="A1247" s="7" t="s">
        <v>1916</v>
      </c>
    </row>
    <row r="1248">
      <c r="A1248" s="7" t="s">
        <v>1479</v>
      </c>
    </row>
    <row r="1249">
      <c r="A1249" s="7" t="s">
        <v>708</v>
      </c>
    </row>
    <row r="1250">
      <c r="A1250" s="7" t="s">
        <v>750</v>
      </c>
    </row>
    <row r="1251">
      <c r="A1251" s="7" t="s">
        <v>750</v>
      </c>
    </row>
    <row r="1252">
      <c r="A1252" s="7" t="s">
        <v>1978</v>
      </c>
    </row>
    <row r="1253">
      <c r="A1253" s="7" t="s">
        <v>2062</v>
      </c>
    </row>
    <row r="1254">
      <c r="A1254" s="7" t="s">
        <v>1182</v>
      </c>
    </row>
    <row r="1255">
      <c r="A1255" s="7" t="s">
        <v>77</v>
      </c>
    </row>
    <row r="1256">
      <c r="A1256" s="7" t="s">
        <v>1868</v>
      </c>
    </row>
    <row r="1257">
      <c r="A1257" s="7" t="s">
        <v>1547</v>
      </c>
    </row>
    <row r="1258">
      <c r="A1258" s="7" t="s">
        <v>2418</v>
      </c>
    </row>
    <row r="1259">
      <c r="A1259" s="7" t="s">
        <v>1114</v>
      </c>
    </row>
    <row r="1260">
      <c r="A1260" s="7" t="s">
        <v>2526</v>
      </c>
    </row>
    <row r="1261">
      <c r="A1261" s="7" t="s">
        <v>517</v>
      </c>
    </row>
    <row r="1262">
      <c r="A1262" s="7" t="s">
        <v>1367</v>
      </c>
    </row>
    <row r="1263">
      <c r="A1263" s="7" t="s">
        <v>950</v>
      </c>
    </row>
    <row r="1264">
      <c r="A1264" s="7" t="s">
        <v>1633</v>
      </c>
    </row>
    <row r="1265">
      <c r="A1265" s="7" t="s">
        <v>1311</v>
      </c>
    </row>
    <row r="1266">
      <c r="A1266" s="7" t="s">
        <v>231</v>
      </c>
    </row>
    <row r="1267">
      <c r="A1267" s="7" t="s">
        <v>914</v>
      </c>
    </row>
    <row r="1268">
      <c r="A1268" s="7" t="s">
        <v>513</v>
      </c>
    </row>
    <row r="1269">
      <c r="A1269" s="7" t="s">
        <v>2134</v>
      </c>
    </row>
    <row r="1270">
      <c r="A1270" s="7" t="s">
        <v>788</v>
      </c>
    </row>
    <row r="1271">
      <c r="A1271" s="7" t="s">
        <v>343</v>
      </c>
    </row>
    <row r="1272">
      <c r="A1272" s="7" t="s">
        <v>2570</v>
      </c>
    </row>
    <row r="1273">
      <c r="A1273" s="7" t="s">
        <v>1960</v>
      </c>
    </row>
    <row r="1274">
      <c r="A1274" s="7" t="s">
        <v>285</v>
      </c>
    </row>
    <row r="1275">
      <c r="A1275" s="7" t="s">
        <v>960</v>
      </c>
    </row>
    <row r="1276">
      <c r="A1276" s="7" t="s">
        <v>2480</v>
      </c>
    </row>
    <row r="1277">
      <c r="A1277" s="7" t="s">
        <v>624</v>
      </c>
    </row>
    <row r="1278">
      <c r="A1278" s="7" t="s">
        <v>746</v>
      </c>
    </row>
    <row r="1279">
      <c r="A1279" s="7" t="s">
        <v>2676</v>
      </c>
    </row>
    <row r="1280">
      <c r="A1280" s="7" t="s">
        <v>1786</v>
      </c>
    </row>
    <row r="1281">
      <c r="A1281" s="7" t="s">
        <v>65</v>
      </c>
    </row>
    <row r="1282">
      <c r="A1282" s="7" t="s">
        <v>1319</v>
      </c>
    </row>
    <row r="1283">
      <c r="A1283" s="7" t="s">
        <v>892</v>
      </c>
    </row>
    <row r="1284">
      <c r="A1284" s="7" t="s">
        <v>1699</v>
      </c>
    </row>
    <row r="1285">
      <c r="A1285" s="7" t="s">
        <v>69</v>
      </c>
    </row>
    <row r="1286">
      <c r="A1286" s="7" t="s">
        <v>1355</v>
      </c>
    </row>
    <row r="1287">
      <c r="A1287" s="7" t="s">
        <v>71</v>
      </c>
    </row>
    <row r="1288">
      <c r="A1288" s="7" t="s">
        <v>419</v>
      </c>
    </row>
    <row r="1289">
      <c r="A1289" s="7" t="s">
        <v>668</v>
      </c>
    </row>
    <row r="1290">
      <c r="A1290" s="7" t="s">
        <v>2636</v>
      </c>
    </row>
    <row r="1291">
      <c r="A1291" s="25" t="s">
        <v>13</v>
      </c>
    </row>
    <row r="1292">
      <c r="A1292" s="7" t="s">
        <v>31</v>
      </c>
    </row>
    <row r="1293">
      <c r="A1293" s="7" t="s">
        <v>6320</v>
      </c>
    </row>
    <row r="1294">
      <c r="A1294" s="7" t="s">
        <v>1577</v>
      </c>
    </row>
    <row r="1295">
      <c r="A1295" s="7" t="s">
        <v>858</v>
      </c>
    </row>
    <row r="1296">
      <c r="A1296" s="7" t="s">
        <v>2312</v>
      </c>
    </row>
    <row r="1297">
      <c r="A1297" s="7" t="s">
        <v>658</v>
      </c>
    </row>
    <row r="1298">
      <c r="A1298" s="7" t="s">
        <v>2198</v>
      </c>
    </row>
    <row r="1299">
      <c r="A1299" s="7" t="s">
        <v>894</v>
      </c>
    </row>
    <row r="1300">
      <c r="A1300" s="7" t="s">
        <v>2172</v>
      </c>
    </row>
    <row r="1301">
      <c r="A1301" s="7" t="s">
        <v>1263</v>
      </c>
    </row>
    <row r="1302">
      <c r="A1302" s="7" t="s">
        <v>1293</v>
      </c>
    </row>
    <row r="1303">
      <c r="A1303" s="7" t="s">
        <v>1337</v>
      </c>
    </row>
    <row r="1304">
      <c r="A1304" s="7" t="s">
        <v>215</v>
      </c>
    </row>
    <row r="1305">
      <c r="A1305" s="7" t="s">
        <v>902</v>
      </c>
    </row>
    <row r="1306">
      <c r="A1306" s="7" t="s">
        <v>529</v>
      </c>
    </row>
    <row r="1307">
      <c r="A1307" s="7" t="s">
        <v>2552</v>
      </c>
    </row>
    <row r="1308">
      <c r="A1308" s="7" t="s">
        <v>2352</v>
      </c>
    </row>
    <row r="1309">
      <c r="A1309" s="7" t="s">
        <v>1603</v>
      </c>
    </row>
    <row r="1310">
      <c r="A1310" s="7" t="s">
        <v>385</v>
      </c>
    </row>
    <row r="1311">
      <c r="A1311" s="7" t="s">
        <v>1054</v>
      </c>
    </row>
    <row r="1312">
      <c r="A1312" s="7" t="s">
        <v>1188</v>
      </c>
    </row>
    <row r="1313">
      <c r="A1313" s="7" t="s">
        <v>2422</v>
      </c>
    </row>
    <row r="1314">
      <c r="A1314" s="7" t="s">
        <v>2206</v>
      </c>
    </row>
    <row r="1315">
      <c r="A1315" s="7" t="s">
        <v>2330</v>
      </c>
    </row>
    <row r="1316">
      <c r="A1316" s="7" t="s">
        <v>2474</v>
      </c>
    </row>
    <row r="1317">
      <c r="A1317" s="7" t="s">
        <v>630</v>
      </c>
    </row>
    <row r="1318">
      <c r="A1318" s="7" t="s">
        <v>1922</v>
      </c>
    </row>
    <row r="1319">
      <c r="A1319" s="7" t="s">
        <v>1541</v>
      </c>
    </row>
    <row r="1320">
      <c r="A1320" s="7" t="s">
        <v>315</v>
      </c>
    </row>
    <row r="1321">
      <c r="A1321" s="7" t="s">
        <v>565</v>
      </c>
    </row>
    <row r="1322">
      <c r="A1322" s="7" t="s">
        <v>2144</v>
      </c>
    </row>
    <row r="1323">
      <c r="A1323" s="7" t="s">
        <v>726</v>
      </c>
    </row>
    <row r="1324">
      <c r="A1324" s="7" t="s">
        <v>644</v>
      </c>
    </row>
    <row r="1325">
      <c r="A1325" s="7" t="s">
        <v>614</v>
      </c>
    </row>
    <row r="1326">
      <c r="A1326" s="7" t="s">
        <v>842</v>
      </c>
    </row>
    <row r="1327">
      <c r="A1327" s="7" t="s">
        <v>1190</v>
      </c>
    </row>
    <row r="1328">
      <c r="A1328" s="7" t="s">
        <v>2843</v>
      </c>
    </row>
    <row r="1329">
      <c r="A1329" s="7" t="s">
        <v>2104</v>
      </c>
    </row>
    <row r="1330">
      <c r="A1330" s="7" t="s">
        <v>2118</v>
      </c>
    </row>
    <row r="1331">
      <c r="A1331" s="7" t="s">
        <v>2322</v>
      </c>
    </row>
    <row r="1332">
      <c r="A1332" s="7" t="s">
        <v>1158</v>
      </c>
    </row>
    <row r="1333">
      <c r="A1333" s="7" t="s">
        <v>6321</v>
      </c>
    </row>
    <row r="1334">
      <c r="A1334" s="7" t="s">
        <v>1307</v>
      </c>
    </row>
    <row r="1335">
      <c r="A1335" s="7" t="s">
        <v>349</v>
      </c>
    </row>
    <row r="1336">
      <c r="A1336" s="7" t="s">
        <v>427</v>
      </c>
    </row>
    <row r="1337">
      <c r="A1337" s="7" t="s">
        <v>612</v>
      </c>
    </row>
    <row r="1338">
      <c r="A1338" s="7" t="s">
        <v>1156</v>
      </c>
    </row>
    <row r="1339">
      <c r="A1339" s="7" t="s">
        <v>2020</v>
      </c>
    </row>
    <row r="1340">
      <c r="A1340" s="7" t="s">
        <v>810</v>
      </c>
    </row>
    <row r="1341">
      <c r="A1341" s="7" t="s">
        <v>1762</v>
      </c>
    </row>
    <row r="1342">
      <c r="A1342" s="7" t="s">
        <v>2276</v>
      </c>
    </row>
    <row r="1343">
      <c r="A1343" s="7" t="s">
        <v>1255</v>
      </c>
    </row>
    <row r="1344">
      <c r="A1344" s="7" t="s">
        <v>2214</v>
      </c>
    </row>
    <row r="1345">
      <c r="A1345" s="7" t="s">
        <v>1631</v>
      </c>
    </row>
    <row r="1346">
      <c r="A1346" s="7" t="s">
        <v>596</v>
      </c>
    </row>
    <row r="1347">
      <c r="A1347" s="7" t="s">
        <v>213</v>
      </c>
    </row>
    <row r="1348">
      <c r="A1348" s="7" t="s">
        <v>1984</v>
      </c>
    </row>
    <row r="1349">
      <c r="A1349" s="7" t="s">
        <v>425</v>
      </c>
    </row>
    <row r="1350">
      <c r="A1350" s="7" t="s">
        <v>2382</v>
      </c>
    </row>
    <row r="1351">
      <c r="A1351" s="7" t="s">
        <v>1573</v>
      </c>
    </row>
    <row r="1352">
      <c r="A1352" s="7" t="s">
        <v>1986</v>
      </c>
    </row>
    <row r="1353">
      <c r="A1353" s="7" t="s">
        <v>1822</v>
      </c>
    </row>
    <row r="1354">
      <c r="A1354" s="7" t="s">
        <v>1663</v>
      </c>
    </row>
    <row r="1355">
      <c r="A1355" s="7" t="s">
        <v>2386</v>
      </c>
    </row>
    <row r="1356">
      <c r="A1356" s="7" t="s">
        <v>2534</v>
      </c>
    </row>
    <row r="1357">
      <c r="A1357" s="7" t="s">
        <v>2592</v>
      </c>
    </row>
    <row r="1358">
      <c r="A1358" s="7" t="s">
        <v>900</v>
      </c>
    </row>
    <row r="1359">
      <c r="A1359" s="7" t="s">
        <v>1046</v>
      </c>
    </row>
    <row r="1360">
      <c r="A1360" s="7" t="s">
        <v>1904</v>
      </c>
    </row>
    <row r="1361">
      <c r="A1361" s="7" t="s">
        <v>1160</v>
      </c>
    </row>
    <row r="1362">
      <c r="A1362" s="7" t="s">
        <v>860</v>
      </c>
    </row>
    <row r="1363">
      <c r="A1363" s="7" t="s">
        <v>1265</v>
      </c>
    </row>
    <row r="1364">
      <c r="A1364" s="7" t="s">
        <v>2194</v>
      </c>
    </row>
    <row r="1365">
      <c r="A1365" s="7" t="s">
        <v>173</v>
      </c>
    </row>
    <row r="1366">
      <c r="A1366" s="7" t="s">
        <v>2540</v>
      </c>
    </row>
    <row r="1367">
      <c r="A1367" s="7" t="s">
        <v>1515</v>
      </c>
    </row>
    <row r="1368">
      <c r="A1368" s="7" t="s">
        <v>1491</v>
      </c>
    </row>
    <row r="1369">
      <c r="A1369" s="7" t="s">
        <v>1082</v>
      </c>
    </row>
    <row r="1370">
      <c r="A1370" s="7" t="s">
        <v>1120</v>
      </c>
    </row>
    <row r="1371">
      <c r="A1371" s="7" t="s">
        <v>2070</v>
      </c>
    </row>
    <row r="1372">
      <c r="A1372" s="7" t="s">
        <v>1000</v>
      </c>
    </row>
    <row r="1373">
      <c r="A1373" s="7" t="s">
        <v>191</v>
      </c>
    </row>
    <row r="1374">
      <c r="A1374" s="7" t="s">
        <v>2588</v>
      </c>
    </row>
    <row r="1375">
      <c r="A1375" s="7" t="s">
        <v>1543</v>
      </c>
    </row>
    <row r="1376">
      <c r="A1376" s="7" t="s">
        <v>1219</v>
      </c>
    </row>
    <row r="1377">
      <c r="A1377" s="7" t="s">
        <v>6322</v>
      </c>
    </row>
    <row r="1378">
      <c r="A1378" s="7" t="s">
        <v>2392</v>
      </c>
    </row>
    <row r="1379">
      <c r="A1379" s="7" t="s">
        <v>221</v>
      </c>
    </row>
    <row r="1380">
      <c r="A1380" s="7" t="s">
        <v>163</v>
      </c>
    </row>
    <row r="1381">
      <c r="A1381" s="7" t="s">
        <v>163</v>
      </c>
    </row>
    <row r="1382">
      <c r="A1382" s="7" t="s">
        <v>1579</v>
      </c>
    </row>
    <row r="1383">
      <c r="A1383" s="7" t="s">
        <v>940</v>
      </c>
    </row>
    <row r="1384">
      <c r="A1384" s="7" t="s">
        <v>588</v>
      </c>
    </row>
    <row r="1385">
      <c r="A1385" s="7" t="s">
        <v>1056</v>
      </c>
    </row>
    <row r="1386">
      <c r="A1386" s="7" t="s">
        <v>1323</v>
      </c>
    </row>
    <row r="1387">
      <c r="A1387" s="7" t="s">
        <v>1703</v>
      </c>
    </row>
    <row r="1388">
      <c r="A1388" s="7" t="s">
        <v>2166</v>
      </c>
    </row>
    <row r="1389">
      <c r="A1389" s="7" t="s">
        <v>365</v>
      </c>
    </row>
    <row r="1390">
      <c r="A1390" s="7" t="s">
        <v>1357</v>
      </c>
    </row>
    <row r="1391">
      <c r="A1391" s="7" t="s">
        <v>2316</v>
      </c>
    </row>
    <row r="1392">
      <c r="A1392" s="7" t="s">
        <v>1241</v>
      </c>
    </row>
    <row r="1393">
      <c r="A1393" s="7" t="s">
        <v>2048</v>
      </c>
    </row>
    <row r="1394">
      <c r="A1394" s="7" t="s">
        <v>1443</v>
      </c>
    </row>
    <row r="1395">
      <c r="A1395" s="7" t="s">
        <v>1291</v>
      </c>
    </row>
    <row r="1396">
      <c r="A1396" s="7" t="s">
        <v>2160</v>
      </c>
    </row>
    <row r="1397">
      <c r="A1397" s="7" t="s">
        <v>1938</v>
      </c>
    </row>
    <row r="1398">
      <c r="A1398" s="7" t="s">
        <v>79</v>
      </c>
    </row>
    <row r="1399">
      <c r="A1399" s="7" t="s">
        <v>1325</v>
      </c>
    </row>
    <row r="1400">
      <c r="A1400" s="7" t="s">
        <v>2282</v>
      </c>
    </row>
    <row r="1401">
      <c r="A1401" s="7" t="s">
        <v>984</v>
      </c>
    </row>
    <row r="1402">
      <c r="A1402" s="7" t="s">
        <v>1593</v>
      </c>
    </row>
    <row r="1403">
      <c r="A1403" s="7" t="s">
        <v>882</v>
      </c>
    </row>
    <row r="1404">
      <c r="A1404" s="7" t="s">
        <v>802</v>
      </c>
    </row>
    <row r="1405">
      <c r="A1405" s="7" t="s">
        <v>507</v>
      </c>
    </row>
    <row r="1406">
      <c r="A1406" s="7" t="s">
        <v>2680</v>
      </c>
    </row>
    <row r="1407">
      <c r="A1407" s="7" t="s">
        <v>2680</v>
      </c>
    </row>
    <row r="1408">
      <c r="A1408" s="7" t="s">
        <v>2680</v>
      </c>
    </row>
    <row r="1409">
      <c r="A1409" s="7" t="s">
        <v>2680</v>
      </c>
    </row>
    <row r="1410">
      <c r="A1410" s="7" t="s">
        <v>2680</v>
      </c>
    </row>
    <row r="1411">
      <c r="A1411" s="7" t="s">
        <v>2680</v>
      </c>
    </row>
    <row r="1412">
      <c r="A1412" s="7" t="s">
        <v>2680</v>
      </c>
    </row>
    <row r="1413">
      <c r="A1413" s="7" t="s">
        <v>2680</v>
      </c>
    </row>
    <row r="1414">
      <c r="A1414" s="7" t="s">
        <v>2680</v>
      </c>
    </row>
    <row r="1415">
      <c r="A1415" s="7" t="s">
        <v>2680</v>
      </c>
    </row>
    <row r="1416">
      <c r="A1416" s="7" t="s">
        <v>2680</v>
      </c>
    </row>
    <row r="1417">
      <c r="A1417" s="7" t="s">
        <v>2680</v>
      </c>
    </row>
    <row r="1418">
      <c r="A1418" s="7" t="s">
        <v>2680</v>
      </c>
    </row>
    <row r="1419">
      <c r="A1419" s="7" t="s">
        <v>2680</v>
      </c>
    </row>
    <row r="1420">
      <c r="A1420" s="7" t="s">
        <v>2680</v>
      </c>
    </row>
    <row r="1421">
      <c r="A1421" s="7" t="s">
        <v>2680</v>
      </c>
    </row>
    <row r="1422">
      <c r="A1422" s="7" t="s">
        <v>2680</v>
      </c>
    </row>
    <row r="1423">
      <c r="A1423" s="7" t="s">
        <v>2680</v>
      </c>
    </row>
    <row r="1424">
      <c r="A1424" s="7" t="s">
        <v>2680</v>
      </c>
    </row>
    <row r="1425">
      <c r="A1425" s="7" t="s">
        <v>2680</v>
      </c>
    </row>
    <row r="1426">
      <c r="A1426" s="7" t="s">
        <v>2680</v>
      </c>
    </row>
    <row r="1427">
      <c r="A1427" s="7" t="s">
        <v>2680</v>
      </c>
    </row>
    <row r="1428">
      <c r="A1428" s="7" t="s">
        <v>2680</v>
      </c>
    </row>
    <row r="1429">
      <c r="A1429" s="7" t="s">
        <v>2680</v>
      </c>
    </row>
    <row r="1430">
      <c r="A1430" s="7" t="s">
        <v>2680</v>
      </c>
    </row>
    <row r="1431">
      <c r="A1431" s="7" t="s">
        <v>2680</v>
      </c>
    </row>
    <row r="1432">
      <c r="A1432" s="7" t="s">
        <v>2680</v>
      </c>
    </row>
    <row r="1433">
      <c r="A1433" s="7" t="s">
        <v>2680</v>
      </c>
    </row>
    <row r="1434">
      <c r="A1434" s="7" t="s">
        <v>2680</v>
      </c>
    </row>
    <row r="1435">
      <c r="A1435" s="7" t="s">
        <v>2680</v>
      </c>
    </row>
    <row r="1436">
      <c r="A1436" s="7" t="s">
        <v>2680</v>
      </c>
    </row>
    <row r="1437">
      <c r="A1437" s="7" t="s">
        <v>2680</v>
      </c>
    </row>
    <row r="1438">
      <c r="A1438" s="7" t="s">
        <v>2680</v>
      </c>
    </row>
    <row r="1439">
      <c r="A1439" s="7" t="s">
        <v>2680</v>
      </c>
    </row>
    <row r="1440">
      <c r="A1440" s="7" t="s">
        <v>2680</v>
      </c>
    </row>
    <row r="1441">
      <c r="A1441" s="7" t="s">
        <v>2680</v>
      </c>
    </row>
    <row r="1442">
      <c r="A1442" s="7" t="s">
        <v>2680</v>
      </c>
    </row>
    <row r="1443">
      <c r="A1443" s="7" t="s">
        <v>2680</v>
      </c>
    </row>
    <row r="1444">
      <c r="A1444" s="7" t="s">
        <v>2680</v>
      </c>
    </row>
    <row r="1445">
      <c r="A1445" s="7" t="s">
        <v>2680</v>
      </c>
    </row>
    <row r="1446">
      <c r="A1446" s="7" t="s">
        <v>2680</v>
      </c>
    </row>
    <row r="1447">
      <c r="A1447" s="7" t="s">
        <v>2680</v>
      </c>
    </row>
    <row r="1448">
      <c r="A1448" s="7" t="s">
        <v>2680</v>
      </c>
    </row>
    <row r="1449">
      <c r="A1449" s="7" t="s">
        <v>2680</v>
      </c>
    </row>
    <row r="1450">
      <c r="A1450" s="7" t="s">
        <v>2680</v>
      </c>
    </row>
    <row r="1451">
      <c r="A1451" s="7" t="s">
        <v>2680</v>
      </c>
    </row>
    <row r="1452">
      <c r="A1452" s="7" t="s">
        <v>2680</v>
      </c>
    </row>
    <row r="1453">
      <c r="A1453" s="7" t="s">
        <v>2680</v>
      </c>
    </row>
    <row r="1454">
      <c r="A1454" s="7" t="s">
        <v>2680</v>
      </c>
    </row>
    <row r="1455">
      <c r="A1455" s="7" t="s">
        <v>2680</v>
      </c>
    </row>
    <row r="1456">
      <c r="A1456" s="7" t="s">
        <v>2680</v>
      </c>
    </row>
    <row r="1457">
      <c r="A1457" s="7" t="s">
        <v>2680</v>
      </c>
    </row>
    <row r="1458">
      <c r="A1458" s="7" t="s">
        <v>2680</v>
      </c>
    </row>
    <row r="1459">
      <c r="A1459" s="7" t="s">
        <v>2680</v>
      </c>
    </row>
    <row r="1460">
      <c r="A1460" s="7" t="s">
        <v>2680</v>
      </c>
    </row>
    <row r="1461">
      <c r="A1461" s="7" t="s">
        <v>2680</v>
      </c>
    </row>
    <row r="1462">
      <c r="A1462" s="7" t="s">
        <v>2680</v>
      </c>
    </row>
    <row r="1463">
      <c r="A1463" s="7" t="s">
        <v>2680</v>
      </c>
    </row>
    <row r="1464">
      <c r="A1464" s="7" t="s">
        <v>2680</v>
      </c>
    </row>
    <row r="1465">
      <c r="A1465" s="7" t="s">
        <v>2680</v>
      </c>
    </row>
    <row r="1466">
      <c r="A1466" s="7" t="s">
        <v>2680</v>
      </c>
    </row>
    <row r="1467">
      <c r="A1467" s="7" t="s">
        <v>2680</v>
      </c>
    </row>
    <row r="1468">
      <c r="A1468" s="7" t="s">
        <v>2680</v>
      </c>
    </row>
    <row r="1469">
      <c r="A1469" s="7" t="s">
        <v>2680</v>
      </c>
    </row>
    <row r="1470">
      <c r="A1470" s="7" t="s">
        <v>2680</v>
      </c>
    </row>
    <row r="1471">
      <c r="A1471" s="7" t="s">
        <v>2680</v>
      </c>
    </row>
    <row r="1472">
      <c r="A1472" s="7" t="s">
        <v>2680</v>
      </c>
    </row>
    <row r="1473">
      <c r="A1473" s="7" t="s">
        <v>2680</v>
      </c>
    </row>
    <row r="1474">
      <c r="A1474" s="7" t="s">
        <v>2680</v>
      </c>
    </row>
    <row r="1475">
      <c r="A1475" s="7" t="s">
        <v>2680</v>
      </c>
    </row>
    <row r="1476">
      <c r="A1476" s="7" t="s">
        <v>2680</v>
      </c>
    </row>
    <row r="1477">
      <c r="A1477" s="7" t="s">
        <v>2680</v>
      </c>
    </row>
    <row r="1478">
      <c r="A1478" s="7" t="s">
        <v>2680</v>
      </c>
    </row>
    <row r="1479">
      <c r="A1479" s="7" t="s">
        <v>2680</v>
      </c>
    </row>
    <row r="1480">
      <c r="A1480" s="7" t="s">
        <v>2680</v>
      </c>
    </row>
    <row r="1481">
      <c r="A1481" s="7" t="s">
        <v>2680</v>
      </c>
    </row>
    <row r="1482">
      <c r="A1482" s="7" t="s">
        <v>2680</v>
      </c>
    </row>
    <row r="1483">
      <c r="A1483" s="7" t="s">
        <v>2680</v>
      </c>
    </row>
    <row r="1484">
      <c r="A1484" s="7" t="s">
        <v>2680</v>
      </c>
    </row>
    <row r="1485">
      <c r="A1485" s="7" t="s">
        <v>2680</v>
      </c>
    </row>
    <row r="1486">
      <c r="A1486" s="7" t="s">
        <v>2680</v>
      </c>
    </row>
    <row r="1487">
      <c r="A1487" s="7" t="s">
        <v>2680</v>
      </c>
    </row>
    <row r="1488">
      <c r="A1488" s="7" t="s">
        <v>2680</v>
      </c>
    </row>
    <row r="1489">
      <c r="A1489" s="7" t="s">
        <v>2680</v>
      </c>
    </row>
    <row r="1490">
      <c r="A1490" s="7" t="s">
        <v>2680</v>
      </c>
    </row>
    <row r="1491">
      <c r="A1491" s="7" t="s">
        <v>2680</v>
      </c>
    </row>
    <row r="1492">
      <c r="A1492" s="7" t="s">
        <v>2680</v>
      </c>
    </row>
    <row r="1493">
      <c r="A1493" s="7" t="s">
        <v>2680</v>
      </c>
    </row>
    <row r="1494">
      <c r="A1494" s="7" t="s">
        <v>2680</v>
      </c>
    </row>
    <row r="1495">
      <c r="A1495" s="7" t="s">
        <v>2680</v>
      </c>
    </row>
    <row r="1496">
      <c r="A1496" s="7" t="s">
        <v>2680</v>
      </c>
    </row>
    <row r="1497">
      <c r="A1497" s="7" t="s">
        <v>2680</v>
      </c>
    </row>
    <row r="1498">
      <c r="A1498" s="7" t="s">
        <v>2680</v>
      </c>
    </row>
    <row r="1499">
      <c r="A1499" s="7" t="s">
        <v>2680</v>
      </c>
    </row>
    <row r="1500">
      <c r="A1500" s="7" t="s">
        <v>2680</v>
      </c>
    </row>
    <row r="1501">
      <c r="A1501" s="7" t="s">
        <v>2680</v>
      </c>
    </row>
    <row r="1502">
      <c r="A1502" s="7" t="s">
        <v>2680</v>
      </c>
    </row>
    <row r="1503">
      <c r="A1503" s="7" t="s">
        <v>2680</v>
      </c>
    </row>
    <row r="1504">
      <c r="A1504" s="7" t="s">
        <v>2680</v>
      </c>
    </row>
    <row r="1505">
      <c r="A1505" s="7" t="s">
        <v>2680</v>
      </c>
    </row>
    <row r="1506">
      <c r="A1506" s="7" t="s">
        <v>2680</v>
      </c>
    </row>
    <row r="1507">
      <c r="A1507" s="7" t="s">
        <v>2680</v>
      </c>
    </row>
    <row r="1508">
      <c r="A1508" s="7" t="s">
        <v>2680</v>
      </c>
    </row>
    <row r="1509">
      <c r="A1509" s="7" t="s">
        <v>2680</v>
      </c>
    </row>
    <row r="1510">
      <c r="A1510" s="7" t="s">
        <v>2680</v>
      </c>
    </row>
    <row r="1511">
      <c r="A1511" s="7" t="s">
        <v>2680</v>
      </c>
    </row>
    <row r="1512">
      <c r="A1512" s="7" t="s">
        <v>2680</v>
      </c>
    </row>
    <row r="1513">
      <c r="A1513" s="7" t="s">
        <v>2680</v>
      </c>
    </row>
    <row r="1514">
      <c r="A1514" s="7" t="s">
        <v>2680</v>
      </c>
    </row>
    <row r="1515">
      <c r="A1515" s="7" t="s">
        <v>2680</v>
      </c>
    </row>
    <row r="1516">
      <c r="A1516" s="7" t="s">
        <v>2680</v>
      </c>
    </row>
    <row r="1517">
      <c r="A1517" s="7" t="s">
        <v>2680</v>
      </c>
    </row>
    <row r="1518">
      <c r="A1518" s="7" t="s">
        <v>2680</v>
      </c>
    </row>
    <row r="1519">
      <c r="A1519" s="7" t="s">
        <v>2680</v>
      </c>
    </row>
    <row r="1520">
      <c r="A1520" s="7" t="s">
        <v>2680</v>
      </c>
    </row>
    <row r="1521">
      <c r="A1521" s="7" t="s">
        <v>2680</v>
      </c>
    </row>
    <row r="1522">
      <c r="A1522" s="7" t="s">
        <v>2680</v>
      </c>
    </row>
    <row r="1523">
      <c r="A1523" s="7" t="s">
        <v>2680</v>
      </c>
    </row>
    <row r="1524">
      <c r="A1524" s="7" t="s">
        <v>2680</v>
      </c>
    </row>
    <row r="1525">
      <c r="A1525" s="7" t="s">
        <v>2680</v>
      </c>
    </row>
    <row r="1526">
      <c r="A1526" s="7" t="s">
        <v>2680</v>
      </c>
    </row>
    <row r="1527">
      <c r="A1527" s="7" t="s">
        <v>2680</v>
      </c>
    </row>
    <row r="1528">
      <c r="A1528" s="7" t="s">
        <v>2680</v>
      </c>
    </row>
    <row r="1529">
      <c r="A1529" s="7" t="s">
        <v>2680</v>
      </c>
    </row>
    <row r="1530">
      <c r="A1530" s="7" t="s">
        <v>2680</v>
      </c>
    </row>
    <row r="1531">
      <c r="A1531" s="7" t="s">
        <v>2680</v>
      </c>
    </row>
    <row r="1532">
      <c r="A1532" s="7" t="s">
        <v>2680</v>
      </c>
    </row>
    <row r="1533">
      <c r="A1533" s="7" t="s">
        <v>2680</v>
      </c>
    </row>
    <row r="1534">
      <c r="A1534" s="7" t="s">
        <v>2680</v>
      </c>
    </row>
    <row r="1535">
      <c r="A1535" s="7" t="s">
        <v>2680</v>
      </c>
    </row>
    <row r="1536">
      <c r="A1536" s="7" t="s">
        <v>2680</v>
      </c>
    </row>
    <row r="1537">
      <c r="A1537" s="7" t="s">
        <v>2680</v>
      </c>
    </row>
    <row r="1538">
      <c r="A1538" s="7" t="s">
        <v>2680</v>
      </c>
    </row>
    <row r="1539">
      <c r="A1539" s="7" t="s">
        <v>2680</v>
      </c>
    </row>
    <row r="1540">
      <c r="A1540" s="7" t="s">
        <v>2680</v>
      </c>
    </row>
    <row r="1541">
      <c r="A1541" s="7" t="s">
        <v>2680</v>
      </c>
    </row>
    <row r="1542">
      <c r="A1542" s="7" t="s">
        <v>2680</v>
      </c>
    </row>
    <row r="1543">
      <c r="A1543" s="7" t="s">
        <v>2680</v>
      </c>
    </row>
    <row r="1544">
      <c r="A1544" s="7" t="s">
        <v>2680</v>
      </c>
    </row>
    <row r="1545">
      <c r="A1545" s="7" t="s">
        <v>2680</v>
      </c>
    </row>
    <row r="1546">
      <c r="A1546" s="7" t="s">
        <v>2680</v>
      </c>
    </row>
    <row r="1547">
      <c r="A1547" s="7" t="s">
        <v>2680</v>
      </c>
    </row>
    <row r="1548">
      <c r="A1548" s="7" t="s">
        <v>2680</v>
      </c>
    </row>
    <row r="1549">
      <c r="A1549" s="7" t="s">
        <v>2680</v>
      </c>
    </row>
    <row r="1550">
      <c r="A1550" s="7" t="s">
        <v>2680</v>
      </c>
    </row>
    <row r="1551">
      <c r="A1551" s="7" t="s">
        <v>2680</v>
      </c>
    </row>
    <row r="1552">
      <c r="A1552" s="7" t="s">
        <v>2680</v>
      </c>
    </row>
    <row r="1553">
      <c r="A1553" s="7" t="s">
        <v>2680</v>
      </c>
    </row>
    <row r="1554">
      <c r="A1554" s="7" t="s">
        <v>2680</v>
      </c>
    </row>
    <row r="1555">
      <c r="A1555" s="7" t="s">
        <v>2680</v>
      </c>
    </row>
    <row r="1556">
      <c r="A1556" s="7" t="s">
        <v>2680</v>
      </c>
    </row>
    <row r="1557">
      <c r="A1557" s="7" t="s">
        <v>2680</v>
      </c>
    </row>
    <row r="1558">
      <c r="A1558" s="7" t="s">
        <v>2680</v>
      </c>
    </row>
    <row r="1559">
      <c r="A1559" s="7" t="s">
        <v>2680</v>
      </c>
    </row>
    <row r="1560">
      <c r="A1560" s="7" t="s">
        <v>2680</v>
      </c>
    </row>
    <row r="1561">
      <c r="A1561" s="7" t="s">
        <v>2680</v>
      </c>
    </row>
    <row r="1562">
      <c r="A1562" s="7" t="s">
        <v>2680</v>
      </c>
    </row>
    <row r="1563">
      <c r="A1563" s="7" t="s">
        <v>2680</v>
      </c>
    </row>
    <row r="1564">
      <c r="A1564" s="7" t="s">
        <v>2680</v>
      </c>
    </row>
    <row r="1565">
      <c r="A1565" s="7" t="s">
        <v>2680</v>
      </c>
    </row>
    <row r="1566">
      <c r="A1566" s="7" t="s">
        <v>2680</v>
      </c>
    </row>
    <row r="1567">
      <c r="A1567" s="7" t="s">
        <v>2680</v>
      </c>
    </row>
    <row r="1568">
      <c r="A1568" s="7" t="s">
        <v>2680</v>
      </c>
    </row>
    <row r="1569">
      <c r="A1569" s="7" t="s">
        <v>2680</v>
      </c>
    </row>
    <row r="1570">
      <c r="A1570" s="7" t="s">
        <v>2680</v>
      </c>
    </row>
    <row r="1571">
      <c r="A1571" s="7" t="s">
        <v>2680</v>
      </c>
    </row>
    <row r="1572">
      <c r="A1572" s="7" t="s">
        <v>2680</v>
      </c>
    </row>
    <row r="1573">
      <c r="A1573" s="7" t="s">
        <v>2680</v>
      </c>
    </row>
    <row r="1574">
      <c r="A1574" s="7" t="s">
        <v>2680</v>
      </c>
    </row>
    <row r="1575">
      <c r="A1575" s="7" t="s">
        <v>2680</v>
      </c>
    </row>
    <row r="1576">
      <c r="A1576" s="7" t="s">
        <v>2680</v>
      </c>
    </row>
    <row r="1577">
      <c r="A1577" s="7" t="s">
        <v>2680</v>
      </c>
    </row>
    <row r="1578">
      <c r="A1578" s="7" t="s">
        <v>2680</v>
      </c>
    </row>
    <row r="1579">
      <c r="A1579" s="7" t="s">
        <v>2680</v>
      </c>
    </row>
    <row r="1580">
      <c r="A1580" s="7" t="s">
        <v>2680</v>
      </c>
    </row>
    <row r="1581">
      <c r="A1581" s="7" t="s">
        <v>2680</v>
      </c>
    </row>
    <row r="1582">
      <c r="A1582" s="7" t="s">
        <v>2680</v>
      </c>
    </row>
    <row r="1583">
      <c r="A1583" s="7" t="s">
        <v>2680</v>
      </c>
    </row>
    <row r="1584">
      <c r="A1584" s="7" t="s">
        <v>2680</v>
      </c>
    </row>
    <row r="1585">
      <c r="A1585" s="7" t="s">
        <v>2680</v>
      </c>
    </row>
    <row r="1586">
      <c r="A1586" s="7" t="s">
        <v>2680</v>
      </c>
    </row>
    <row r="1587">
      <c r="A1587" s="7" t="s">
        <v>2680</v>
      </c>
    </row>
    <row r="1588">
      <c r="A1588" s="7" t="s">
        <v>2680</v>
      </c>
    </row>
    <row r="1589">
      <c r="A1589" s="7" t="s">
        <v>2680</v>
      </c>
    </row>
    <row r="1590">
      <c r="A1590" s="7" t="s">
        <v>2680</v>
      </c>
    </row>
    <row r="1591">
      <c r="A1591" s="7" t="s">
        <v>2680</v>
      </c>
    </row>
    <row r="1592">
      <c r="A1592" s="7" t="s">
        <v>2680</v>
      </c>
    </row>
    <row r="1593">
      <c r="A1593" s="7" t="s">
        <v>2680</v>
      </c>
    </row>
    <row r="1594">
      <c r="A1594" s="7" t="s">
        <v>2680</v>
      </c>
    </row>
    <row r="1595">
      <c r="A1595" s="7" t="s">
        <v>2680</v>
      </c>
    </row>
    <row r="1596">
      <c r="A1596" s="7" t="s">
        <v>2680</v>
      </c>
    </row>
    <row r="1597">
      <c r="A1597" s="7" t="s">
        <v>2680</v>
      </c>
    </row>
    <row r="1598">
      <c r="A1598" s="7" t="s">
        <v>2680</v>
      </c>
    </row>
    <row r="1599">
      <c r="A1599" s="7" t="s">
        <v>2680</v>
      </c>
    </row>
    <row r="1600">
      <c r="A1600" s="7" t="s">
        <v>2680</v>
      </c>
    </row>
    <row r="1601">
      <c r="A1601" s="7" t="s">
        <v>2680</v>
      </c>
    </row>
    <row r="1602">
      <c r="A1602" s="7" t="s">
        <v>2680</v>
      </c>
    </row>
    <row r="1603">
      <c r="A1603" s="7" t="s">
        <v>2680</v>
      </c>
    </row>
    <row r="1604">
      <c r="A1604" s="7" t="s">
        <v>2680</v>
      </c>
    </row>
    <row r="1605">
      <c r="A1605" s="7" t="s">
        <v>2680</v>
      </c>
    </row>
    <row r="1606">
      <c r="A1606" s="7" t="s">
        <v>2680</v>
      </c>
    </row>
    <row r="1607">
      <c r="A1607" s="7" t="s">
        <v>2680</v>
      </c>
    </row>
    <row r="1608">
      <c r="A1608" s="7" t="s">
        <v>2680</v>
      </c>
    </row>
    <row r="1609">
      <c r="A1609" s="7" t="s">
        <v>2680</v>
      </c>
    </row>
    <row r="1610">
      <c r="A1610" s="7" t="s">
        <v>2680</v>
      </c>
    </row>
    <row r="1611">
      <c r="A1611" s="7" t="s">
        <v>2680</v>
      </c>
    </row>
    <row r="1612">
      <c r="A1612" s="7" t="s">
        <v>2680</v>
      </c>
    </row>
    <row r="1613">
      <c r="A1613" s="7" t="s">
        <v>2680</v>
      </c>
    </row>
    <row r="1614">
      <c r="A1614" s="7" t="s">
        <v>2680</v>
      </c>
    </row>
    <row r="1615">
      <c r="A1615" s="7" t="s">
        <v>2680</v>
      </c>
    </row>
    <row r="1616">
      <c r="A1616" s="7" t="s">
        <v>2680</v>
      </c>
    </row>
    <row r="1617">
      <c r="A1617" s="7" t="s">
        <v>2680</v>
      </c>
    </row>
    <row r="1618">
      <c r="A1618" s="7" t="s">
        <v>2680</v>
      </c>
    </row>
    <row r="1619">
      <c r="A1619" s="7" t="s">
        <v>2680</v>
      </c>
    </row>
    <row r="1620">
      <c r="A1620" s="7" t="s">
        <v>2680</v>
      </c>
    </row>
    <row r="1621">
      <c r="A1621" s="7" t="s">
        <v>2680</v>
      </c>
    </row>
    <row r="1622">
      <c r="A1622" s="7" t="s">
        <v>2680</v>
      </c>
    </row>
    <row r="1623">
      <c r="A1623" s="7" t="s">
        <v>2680</v>
      </c>
    </row>
    <row r="1624">
      <c r="A1624" s="7" t="s">
        <v>2680</v>
      </c>
    </row>
    <row r="1625">
      <c r="A1625" s="7" t="s">
        <v>2680</v>
      </c>
    </row>
    <row r="1626">
      <c r="A1626" s="7" t="s">
        <v>2680</v>
      </c>
    </row>
    <row r="1627">
      <c r="A1627" s="7" t="s">
        <v>2680</v>
      </c>
    </row>
    <row r="1628">
      <c r="A1628" s="7" t="s">
        <v>2680</v>
      </c>
    </row>
    <row r="1629">
      <c r="A1629" s="7" t="s">
        <v>2680</v>
      </c>
    </row>
    <row r="1630">
      <c r="A1630" s="7" t="s">
        <v>2680</v>
      </c>
    </row>
    <row r="1631">
      <c r="A1631" s="7" t="s">
        <v>2680</v>
      </c>
    </row>
    <row r="1632">
      <c r="A1632" s="7" t="s">
        <v>2680</v>
      </c>
    </row>
    <row r="1633">
      <c r="A1633" s="7" t="s">
        <v>2680</v>
      </c>
    </row>
    <row r="1634">
      <c r="A1634" s="7" t="s">
        <v>2680</v>
      </c>
    </row>
    <row r="1635">
      <c r="A1635" s="7" t="s">
        <v>2680</v>
      </c>
    </row>
    <row r="1636">
      <c r="A1636" s="7" t="s">
        <v>2680</v>
      </c>
    </row>
    <row r="1637">
      <c r="A1637" s="7" t="s">
        <v>2680</v>
      </c>
    </row>
    <row r="1638">
      <c r="A1638" s="7" t="s">
        <v>2680</v>
      </c>
    </row>
    <row r="1639">
      <c r="A1639" s="7" t="s">
        <v>2680</v>
      </c>
    </row>
    <row r="1640">
      <c r="A1640" s="7" t="s">
        <v>2680</v>
      </c>
    </row>
    <row r="1641">
      <c r="A1641" s="7" t="s">
        <v>2680</v>
      </c>
    </row>
    <row r="1642">
      <c r="A1642" s="7" t="s">
        <v>2680</v>
      </c>
    </row>
    <row r="1643">
      <c r="A1643" s="7" t="s">
        <v>2680</v>
      </c>
    </row>
    <row r="1644">
      <c r="A1644" s="7" t="s">
        <v>2680</v>
      </c>
    </row>
    <row r="1645">
      <c r="A1645" s="7" t="s">
        <v>2680</v>
      </c>
    </row>
    <row r="1646">
      <c r="A1646" s="7" t="s">
        <v>2680</v>
      </c>
    </row>
    <row r="1647">
      <c r="A1647" s="7" t="s">
        <v>2680</v>
      </c>
    </row>
    <row r="1648">
      <c r="A1648" s="7" t="s">
        <v>2680</v>
      </c>
    </row>
    <row r="1649">
      <c r="A1649" s="7" t="s">
        <v>2680</v>
      </c>
    </row>
    <row r="1650">
      <c r="A1650" s="7" t="s">
        <v>2680</v>
      </c>
    </row>
    <row r="1651">
      <c r="A1651" s="7" t="s">
        <v>2680</v>
      </c>
    </row>
    <row r="1652">
      <c r="A1652" s="7" t="s">
        <v>2680</v>
      </c>
    </row>
    <row r="1653">
      <c r="A1653" s="7" t="s">
        <v>2680</v>
      </c>
    </row>
    <row r="1654">
      <c r="A1654" s="7" t="s">
        <v>2680</v>
      </c>
    </row>
    <row r="1655">
      <c r="A1655" s="7" t="s">
        <v>2680</v>
      </c>
    </row>
    <row r="1656">
      <c r="A1656" s="7" t="s">
        <v>2680</v>
      </c>
    </row>
    <row r="1657">
      <c r="A1657" s="7" t="s">
        <v>2680</v>
      </c>
    </row>
    <row r="1658">
      <c r="A1658" s="7" t="s">
        <v>2680</v>
      </c>
    </row>
    <row r="1659">
      <c r="A1659" s="7" t="s">
        <v>2680</v>
      </c>
    </row>
    <row r="1660">
      <c r="A1660" s="7" t="s">
        <v>2680</v>
      </c>
    </row>
    <row r="1661">
      <c r="A1661" s="7" t="s">
        <v>2680</v>
      </c>
    </row>
    <row r="1662">
      <c r="A1662" s="7" t="s">
        <v>2680</v>
      </c>
    </row>
    <row r="1663">
      <c r="A1663" s="7" t="s">
        <v>2680</v>
      </c>
    </row>
    <row r="1664">
      <c r="A1664" s="7" t="s">
        <v>2680</v>
      </c>
    </row>
    <row r="1665">
      <c r="A1665" s="7" t="s">
        <v>2680</v>
      </c>
    </row>
    <row r="1666">
      <c r="A1666" s="7" t="s">
        <v>2680</v>
      </c>
    </row>
    <row r="1667">
      <c r="A1667" s="7" t="s">
        <v>2680</v>
      </c>
    </row>
    <row r="1668">
      <c r="A1668" s="7" t="s">
        <v>2680</v>
      </c>
    </row>
    <row r="1669">
      <c r="A1669" s="7" t="s">
        <v>2680</v>
      </c>
    </row>
    <row r="1670">
      <c r="A1670" s="7" t="s">
        <v>2680</v>
      </c>
    </row>
    <row r="1671">
      <c r="A1671" s="7" t="s">
        <v>2680</v>
      </c>
    </row>
    <row r="1672">
      <c r="A1672" s="7" t="s">
        <v>2680</v>
      </c>
    </row>
    <row r="1673">
      <c r="A1673" s="7" t="s">
        <v>2680</v>
      </c>
    </row>
    <row r="1674">
      <c r="A1674" s="7" t="s">
        <v>2680</v>
      </c>
    </row>
    <row r="1675">
      <c r="A1675" s="7" t="s">
        <v>2680</v>
      </c>
    </row>
    <row r="1676">
      <c r="A1676" s="7" t="s">
        <v>2680</v>
      </c>
    </row>
    <row r="1677">
      <c r="A1677" s="7" t="s">
        <v>2680</v>
      </c>
    </row>
    <row r="1678">
      <c r="A1678" s="7" t="s">
        <v>2680</v>
      </c>
    </row>
    <row r="1679">
      <c r="A1679" s="7" t="s">
        <v>2680</v>
      </c>
    </row>
    <row r="1680">
      <c r="A1680" s="7" t="s">
        <v>2680</v>
      </c>
    </row>
    <row r="1681">
      <c r="A1681" s="7" t="s">
        <v>2680</v>
      </c>
    </row>
    <row r="1682">
      <c r="A1682" s="7" t="s">
        <v>2680</v>
      </c>
    </row>
    <row r="1683">
      <c r="A1683" s="7" t="s">
        <v>2680</v>
      </c>
    </row>
    <row r="1684">
      <c r="A1684" s="7" t="s">
        <v>2680</v>
      </c>
    </row>
    <row r="1685">
      <c r="A1685" s="7" t="s">
        <v>2680</v>
      </c>
    </row>
    <row r="1686">
      <c r="A1686" s="7" t="s">
        <v>2680</v>
      </c>
    </row>
    <row r="1687">
      <c r="A1687" s="7" t="s">
        <v>2680</v>
      </c>
    </row>
    <row r="1688">
      <c r="A1688" s="7" t="s">
        <v>2680</v>
      </c>
    </row>
    <row r="1689">
      <c r="A1689" s="7" t="s">
        <v>2680</v>
      </c>
    </row>
    <row r="1690">
      <c r="A1690" s="7" t="s">
        <v>2680</v>
      </c>
    </row>
    <row r="1691">
      <c r="A1691" s="7" t="s">
        <v>2680</v>
      </c>
    </row>
    <row r="1692">
      <c r="A1692" s="7" t="s">
        <v>2680</v>
      </c>
    </row>
    <row r="1693">
      <c r="A1693" s="7" t="s">
        <v>2680</v>
      </c>
    </row>
    <row r="1694">
      <c r="A1694" s="7" t="s">
        <v>2680</v>
      </c>
    </row>
    <row r="1695">
      <c r="A1695" s="7" t="s">
        <v>2680</v>
      </c>
    </row>
    <row r="1696">
      <c r="A1696" s="7" t="s">
        <v>2680</v>
      </c>
    </row>
    <row r="1697">
      <c r="A1697" s="7" t="s">
        <v>2680</v>
      </c>
    </row>
    <row r="1698">
      <c r="A1698" s="7" t="s">
        <v>2680</v>
      </c>
    </row>
    <row r="1699">
      <c r="A1699" s="7" t="s">
        <v>2680</v>
      </c>
    </row>
    <row r="1700">
      <c r="A1700" s="7" t="s">
        <v>2680</v>
      </c>
    </row>
    <row r="1701">
      <c r="A1701" s="7" t="s">
        <v>2680</v>
      </c>
    </row>
    <row r="1702">
      <c r="A1702" s="7" t="s">
        <v>2680</v>
      </c>
    </row>
    <row r="1703">
      <c r="A1703" s="7" t="s">
        <v>2680</v>
      </c>
    </row>
    <row r="1704">
      <c r="A1704" s="7" t="s">
        <v>2680</v>
      </c>
    </row>
    <row r="1705">
      <c r="A1705" s="7" t="s">
        <v>2680</v>
      </c>
    </row>
    <row r="1706">
      <c r="A1706" s="7" t="s">
        <v>2680</v>
      </c>
    </row>
    <row r="1707">
      <c r="A1707" s="7" t="s">
        <v>2680</v>
      </c>
    </row>
    <row r="1708">
      <c r="A1708" s="7" t="s">
        <v>2680</v>
      </c>
    </row>
    <row r="1709">
      <c r="A1709" s="7" t="s">
        <v>2680</v>
      </c>
    </row>
    <row r="1710">
      <c r="A1710" s="7" t="s">
        <v>2680</v>
      </c>
    </row>
    <row r="1711">
      <c r="A1711" s="7" t="s">
        <v>2680</v>
      </c>
    </row>
    <row r="1712">
      <c r="A1712" s="7" t="s">
        <v>2680</v>
      </c>
    </row>
    <row r="1713">
      <c r="A1713" s="7" t="s">
        <v>2680</v>
      </c>
    </row>
    <row r="1714">
      <c r="A1714" s="7" t="s">
        <v>2680</v>
      </c>
    </row>
    <row r="1715">
      <c r="A1715" s="7" t="s">
        <v>2680</v>
      </c>
    </row>
    <row r="1716">
      <c r="A1716" s="7" t="s">
        <v>2680</v>
      </c>
    </row>
    <row r="1717">
      <c r="A1717" s="7" t="s">
        <v>2680</v>
      </c>
    </row>
    <row r="1718">
      <c r="A1718" s="7" t="s">
        <v>2680</v>
      </c>
    </row>
    <row r="1719">
      <c r="A1719" s="7" t="s">
        <v>2680</v>
      </c>
    </row>
    <row r="1720">
      <c r="A1720" s="7" t="s">
        <v>2680</v>
      </c>
    </row>
    <row r="1721">
      <c r="A1721" s="7" t="s">
        <v>2680</v>
      </c>
    </row>
    <row r="1722">
      <c r="A1722" s="7" t="s">
        <v>2680</v>
      </c>
    </row>
    <row r="1723">
      <c r="A1723" s="7" t="s">
        <v>2680</v>
      </c>
    </row>
    <row r="1724">
      <c r="A1724" s="7" t="s">
        <v>2680</v>
      </c>
    </row>
    <row r="1725">
      <c r="A1725" s="7" t="s">
        <v>2680</v>
      </c>
    </row>
    <row r="1726">
      <c r="A1726" s="7" t="s">
        <v>2680</v>
      </c>
    </row>
    <row r="1727">
      <c r="A1727" s="7" t="s">
        <v>2680</v>
      </c>
    </row>
    <row r="1728">
      <c r="A1728" s="7" t="s">
        <v>2680</v>
      </c>
    </row>
    <row r="1729">
      <c r="A1729" s="7" t="s">
        <v>2680</v>
      </c>
    </row>
    <row r="1730">
      <c r="A1730" s="7" t="s">
        <v>2680</v>
      </c>
    </row>
    <row r="1731">
      <c r="A1731" s="7" t="s">
        <v>2680</v>
      </c>
    </row>
    <row r="1732">
      <c r="A1732" s="7" t="s">
        <v>2680</v>
      </c>
    </row>
    <row r="1733">
      <c r="A1733" s="7" t="s">
        <v>2680</v>
      </c>
    </row>
    <row r="1734">
      <c r="A1734" s="7" t="s">
        <v>2680</v>
      </c>
    </row>
    <row r="1735">
      <c r="A1735" s="7" t="s">
        <v>2680</v>
      </c>
    </row>
    <row r="1736">
      <c r="A1736" s="7" t="s">
        <v>2680</v>
      </c>
    </row>
    <row r="1737">
      <c r="A1737" s="7" t="s">
        <v>2680</v>
      </c>
    </row>
    <row r="1738">
      <c r="A1738" s="7" t="s">
        <v>2680</v>
      </c>
    </row>
    <row r="1739">
      <c r="A1739" s="7" t="s">
        <v>2680</v>
      </c>
    </row>
    <row r="1740">
      <c r="A1740" s="7" t="s">
        <v>2680</v>
      </c>
    </row>
    <row r="1741">
      <c r="A1741" s="7" t="s">
        <v>2680</v>
      </c>
    </row>
    <row r="1742">
      <c r="A1742" s="7" t="s">
        <v>2680</v>
      </c>
    </row>
    <row r="1743">
      <c r="A1743" s="7" t="s">
        <v>2680</v>
      </c>
    </row>
    <row r="1744">
      <c r="A1744" s="7" t="s">
        <v>2680</v>
      </c>
    </row>
    <row r="1745">
      <c r="A1745" s="7" t="s">
        <v>2680</v>
      </c>
    </row>
    <row r="1746">
      <c r="A1746" s="7" t="s">
        <v>2680</v>
      </c>
    </row>
    <row r="1747">
      <c r="A1747" s="7" t="s">
        <v>2680</v>
      </c>
    </row>
    <row r="1748">
      <c r="A1748" s="7" t="s">
        <v>2680</v>
      </c>
    </row>
    <row r="1749">
      <c r="A1749" s="7" t="s">
        <v>2680</v>
      </c>
    </row>
    <row r="1750">
      <c r="A1750" s="7" t="s">
        <v>2680</v>
      </c>
    </row>
    <row r="1751">
      <c r="A1751" s="7" t="s">
        <v>2680</v>
      </c>
    </row>
    <row r="1752">
      <c r="A1752" s="7" t="s">
        <v>2680</v>
      </c>
    </row>
    <row r="1753">
      <c r="A1753" s="7" t="s">
        <v>2680</v>
      </c>
    </row>
    <row r="1754">
      <c r="A1754" s="7" t="s">
        <v>2680</v>
      </c>
    </row>
    <row r="1755">
      <c r="A1755" s="7" t="s">
        <v>2680</v>
      </c>
    </row>
    <row r="1756">
      <c r="A1756" s="7" t="s">
        <v>2680</v>
      </c>
    </row>
    <row r="1757">
      <c r="A1757" s="7" t="s">
        <v>2680</v>
      </c>
    </row>
    <row r="1758">
      <c r="A1758" s="7" t="s">
        <v>2680</v>
      </c>
    </row>
    <row r="1759">
      <c r="A1759" s="7" t="s">
        <v>2680</v>
      </c>
    </row>
    <row r="1760">
      <c r="A1760" s="7" t="s">
        <v>2680</v>
      </c>
    </row>
    <row r="1761">
      <c r="A1761" s="7" t="s">
        <v>2680</v>
      </c>
    </row>
    <row r="1762">
      <c r="A1762" s="7" t="s">
        <v>2680</v>
      </c>
    </row>
    <row r="1763">
      <c r="A1763" s="7" t="s">
        <v>2680</v>
      </c>
    </row>
    <row r="1764">
      <c r="A1764" s="7" t="s">
        <v>2680</v>
      </c>
    </row>
    <row r="1765">
      <c r="A1765" s="7" t="s">
        <v>2680</v>
      </c>
    </row>
    <row r="1766">
      <c r="A1766" s="7" t="s">
        <v>2680</v>
      </c>
    </row>
    <row r="1767">
      <c r="A1767" s="7" t="s">
        <v>2680</v>
      </c>
    </row>
    <row r="1768">
      <c r="A1768" s="7" t="s">
        <v>2680</v>
      </c>
    </row>
    <row r="1769">
      <c r="A1769" s="7" t="s">
        <v>2680</v>
      </c>
    </row>
    <row r="1770">
      <c r="A1770" s="7" t="s">
        <v>2680</v>
      </c>
    </row>
    <row r="1771">
      <c r="A1771" s="7" t="s">
        <v>2680</v>
      </c>
    </row>
    <row r="1772">
      <c r="A1772" s="7" t="s">
        <v>2680</v>
      </c>
    </row>
    <row r="1773">
      <c r="A1773" s="7" t="s">
        <v>2680</v>
      </c>
    </row>
    <row r="1774">
      <c r="A1774" s="7" t="s">
        <v>2680</v>
      </c>
    </row>
    <row r="1775">
      <c r="A1775" s="7" t="s">
        <v>2680</v>
      </c>
    </row>
    <row r="1776">
      <c r="A1776" s="7" t="s">
        <v>2680</v>
      </c>
    </row>
    <row r="1777">
      <c r="A1777" s="7" t="s">
        <v>2680</v>
      </c>
    </row>
    <row r="1778">
      <c r="A1778" s="7" t="s">
        <v>2680</v>
      </c>
    </row>
    <row r="1779">
      <c r="A1779" s="7" t="s">
        <v>2680</v>
      </c>
    </row>
    <row r="1780">
      <c r="A1780" s="7" t="s">
        <v>2680</v>
      </c>
    </row>
    <row r="1781">
      <c r="A1781" s="7" t="s">
        <v>2680</v>
      </c>
    </row>
    <row r="1782">
      <c r="A1782" s="7" t="s">
        <v>2680</v>
      </c>
    </row>
    <row r="1783">
      <c r="A1783" s="7" t="s">
        <v>2680</v>
      </c>
    </row>
    <row r="1784">
      <c r="A1784" s="7" t="s">
        <v>2680</v>
      </c>
    </row>
    <row r="1785">
      <c r="A1785" s="7" t="s">
        <v>2680</v>
      </c>
    </row>
    <row r="1786">
      <c r="A1786" s="7" t="s">
        <v>2680</v>
      </c>
    </row>
    <row r="1787">
      <c r="A1787" s="7" t="s">
        <v>2680</v>
      </c>
    </row>
    <row r="1788">
      <c r="A1788" s="7" t="s">
        <v>2680</v>
      </c>
    </row>
    <row r="1789">
      <c r="A1789" s="7" t="s">
        <v>2680</v>
      </c>
    </row>
    <row r="1790">
      <c r="A1790" s="7" t="s">
        <v>2680</v>
      </c>
    </row>
    <row r="1791">
      <c r="A1791" s="7" t="s">
        <v>2680</v>
      </c>
    </row>
    <row r="1792">
      <c r="A1792" s="7" t="s">
        <v>2680</v>
      </c>
    </row>
    <row r="1793">
      <c r="A1793" s="7" t="s">
        <v>2680</v>
      </c>
    </row>
    <row r="1794">
      <c r="A1794" s="7" t="s">
        <v>2680</v>
      </c>
    </row>
    <row r="1795">
      <c r="A1795" s="7" t="s">
        <v>2680</v>
      </c>
    </row>
    <row r="1796">
      <c r="A1796" s="7" t="s">
        <v>2680</v>
      </c>
    </row>
    <row r="1797">
      <c r="A1797" s="7" t="s">
        <v>2680</v>
      </c>
    </row>
    <row r="1798">
      <c r="A1798" s="7" t="s">
        <v>2680</v>
      </c>
    </row>
    <row r="1799">
      <c r="A1799" s="7" t="s">
        <v>2680</v>
      </c>
    </row>
    <row r="1800">
      <c r="A1800" s="7" t="s">
        <v>2680</v>
      </c>
    </row>
    <row r="1801">
      <c r="A1801" s="7" t="s">
        <v>2680</v>
      </c>
    </row>
    <row r="1802">
      <c r="A1802" s="7" t="s">
        <v>2680</v>
      </c>
    </row>
    <row r="1803">
      <c r="A1803" s="7" t="s">
        <v>2680</v>
      </c>
    </row>
    <row r="1804">
      <c r="A1804" s="7" t="s">
        <v>2680</v>
      </c>
    </row>
    <row r="1805">
      <c r="A1805" s="7" t="s">
        <v>2680</v>
      </c>
    </row>
    <row r="1806">
      <c r="A1806" s="7" t="s">
        <v>2680</v>
      </c>
    </row>
    <row r="1807">
      <c r="A1807" s="7" t="s">
        <v>2680</v>
      </c>
    </row>
    <row r="1808">
      <c r="A1808" s="7" t="s">
        <v>2680</v>
      </c>
    </row>
    <row r="1809">
      <c r="A1809" s="7" t="s">
        <v>2680</v>
      </c>
    </row>
    <row r="1810">
      <c r="A1810" s="7" t="s">
        <v>2680</v>
      </c>
    </row>
    <row r="1811">
      <c r="A1811" s="7" t="s">
        <v>2680</v>
      </c>
    </row>
    <row r="1812">
      <c r="A1812" s="7" t="s">
        <v>2680</v>
      </c>
    </row>
    <row r="1813">
      <c r="A1813" s="7" t="s">
        <v>2680</v>
      </c>
    </row>
    <row r="1814">
      <c r="A1814" s="7" t="s">
        <v>2680</v>
      </c>
    </row>
    <row r="1815">
      <c r="A1815" s="7" t="s">
        <v>2680</v>
      </c>
    </row>
    <row r="1816">
      <c r="A1816" s="7" t="s">
        <v>2680</v>
      </c>
    </row>
    <row r="1817">
      <c r="A1817" s="7" t="s">
        <v>2680</v>
      </c>
    </row>
    <row r="1818">
      <c r="A1818" s="7" t="s">
        <v>2680</v>
      </c>
    </row>
    <row r="1819">
      <c r="A1819" s="7" t="s">
        <v>2680</v>
      </c>
    </row>
    <row r="1820">
      <c r="A1820" s="7" t="s">
        <v>2680</v>
      </c>
    </row>
    <row r="1821">
      <c r="A1821" s="7" t="s">
        <v>2680</v>
      </c>
    </row>
    <row r="1822">
      <c r="A1822" s="7" t="s">
        <v>2680</v>
      </c>
    </row>
    <row r="1823">
      <c r="A1823" s="7" t="s">
        <v>2680</v>
      </c>
    </row>
    <row r="1824">
      <c r="A1824" s="7" t="s">
        <v>2680</v>
      </c>
    </row>
    <row r="1825">
      <c r="A1825" s="7" t="s">
        <v>2680</v>
      </c>
    </row>
    <row r="1826">
      <c r="A1826" s="7" t="s">
        <v>2680</v>
      </c>
    </row>
    <row r="1827">
      <c r="A1827" s="7" t="s">
        <v>2680</v>
      </c>
    </row>
    <row r="1828">
      <c r="A1828" s="7" t="s">
        <v>2680</v>
      </c>
    </row>
    <row r="1829">
      <c r="A1829" s="7" t="s">
        <v>2680</v>
      </c>
    </row>
    <row r="1830">
      <c r="A1830" s="7" t="s">
        <v>2680</v>
      </c>
    </row>
    <row r="1831">
      <c r="A1831" s="7" t="s">
        <v>2680</v>
      </c>
    </row>
    <row r="1832">
      <c r="A1832" s="7" t="s">
        <v>2680</v>
      </c>
    </row>
    <row r="1833">
      <c r="A1833" s="7" t="s">
        <v>2680</v>
      </c>
    </row>
    <row r="1834">
      <c r="A1834" s="7" t="s">
        <v>2680</v>
      </c>
    </row>
    <row r="1835">
      <c r="A1835" s="7" t="s">
        <v>2680</v>
      </c>
    </row>
    <row r="1836">
      <c r="A1836" s="7" t="s">
        <v>2680</v>
      </c>
    </row>
    <row r="1837">
      <c r="A1837" s="7" t="s">
        <v>2680</v>
      </c>
    </row>
    <row r="1838">
      <c r="A1838" s="7" t="s">
        <v>2680</v>
      </c>
    </row>
    <row r="1839">
      <c r="A1839" s="7" t="s">
        <v>2680</v>
      </c>
    </row>
    <row r="1840">
      <c r="A1840" s="7" t="s">
        <v>2680</v>
      </c>
    </row>
    <row r="1841">
      <c r="A1841" s="7" t="s">
        <v>2680</v>
      </c>
    </row>
    <row r="1842">
      <c r="A1842" s="7" t="s">
        <v>2680</v>
      </c>
    </row>
    <row r="1843">
      <c r="A1843" s="7" t="s">
        <v>2680</v>
      </c>
    </row>
    <row r="1844">
      <c r="A1844" s="7" t="s">
        <v>2680</v>
      </c>
    </row>
    <row r="1845">
      <c r="A1845" s="7" t="s">
        <v>2680</v>
      </c>
    </row>
    <row r="1846">
      <c r="A1846" s="7" t="s">
        <v>2680</v>
      </c>
    </row>
    <row r="1847">
      <c r="A1847" s="7" t="s">
        <v>2680</v>
      </c>
    </row>
    <row r="1848">
      <c r="A1848" s="7" t="s">
        <v>2680</v>
      </c>
    </row>
    <row r="1849">
      <c r="A1849" s="7" t="s">
        <v>2680</v>
      </c>
    </row>
    <row r="1850">
      <c r="A1850" s="7" t="s">
        <v>2680</v>
      </c>
    </row>
    <row r="1851">
      <c r="A1851" s="7" t="s">
        <v>2680</v>
      </c>
    </row>
    <row r="1852">
      <c r="A1852" s="7" t="s">
        <v>2680</v>
      </c>
    </row>
    <row r="1853">
      <c r="A1853" s="7" t="s">
        <v>2680</v>
      </c>
    </row>
    <row r="1854">
      <c r="A1854" s="7" t="s">
        <v>2680</v>
      </c>
    </row>
    <row r="1855">
      <c r="A1855" s="7" t="s">
        <v>2680</v>
      </c>
    </row>
    <row r="1856">
      <c r="A1856" s="7" t="s">
        <v>2680</v>
      </c>
    </row>
    <row r="1857">
      <c r="A1857" s="7" t="s">
        <v>2680</v>
      </c>
    </row>
    <row r="1858">
      <c r="A1858" s="7" t="s">
        <v>2680</v>
      </c>
    </row>
    <row r="1859">
      <c r="A1859" s="7" t="s">
        <v>2680</v>
      </c>
    </row>
    <row r="1860">
      <c r="A1860" s="7" t="s">
        <v>2680</v>
      </c>
    </row>
    <row r="1861">
      <c r="A1861" s="7" t="s">
        <v>2680</v>
      </c>
    </row>
    <row r="1862">
      <c r="A1862" s="7" t="s">
        <v>2680</v>
      </c>
    </row>
    <row r="1863">
      <c r="A1863" s="7" t="s">
        <v>2680</v>
      </c>
    </row>
    <row r="1864">
      <c r="A1864" s="7" t="s">
        <v>2680</v>
      </c>
    </row>
    <row r="1865">
      <c r="A1865" s="7" t="s">
        <v>2680</v>
      </c>
    </row>
    <row r="1866">
      <c r="A1866" s="7" t="s">
        <v>2680</v>
      </c>
    </row>
    <row r="1867">
      <c r="A1867" s="7" t="s">
        <v>2680</v>
      </c>
    </row>
    <row r="1868">
      <c r="A1868" s="7" t="s">
        <v>2680</v>
      </c>
    </row>
    <row r="1869">
      <c r="A1869" s="7" t="s">
        <v>2680</v>
      </c>
    </row>
    <row r="1870">
      <c r="A1870" s="7" t="s">
        <v>2680</v>
      </c>
    </row>
    <row r="1871">
      <c r="A1871" s="7" t="s">
        <v>2680</v>
      </c>
    </row>
    <row r="1872">
      <c r="A1872" s="7" t="s">
        <v>2680</v>
      </c>
    </row>
    <row r="1873">
      <c r="A1873" s="7" t="s">
        <v>2680</v>
      </c>
    </row>
    <row r="1874">
      <c r="A1874" s="7" t="s">
        <v>2680</v>
      </c>
    </row>
    <row r="1875">
      <c r="A1875" s="7" t="s">
        <v>2680</v>
      </c>
    </row>
    <row r="1876">
      <c r="A1876" s="7" t="s">
        <v>2680</v>
      </c>
    </row>
    <row r="1877">
      <c r="A1877" s="7" t="s">
        <v>2680</v>
      </c>
    </row>
    <row r="1878">
      <c r="A1878" s="7" t="s">
        <v>2680</v>
      </c>
    </row>
    <row r="1879">
      <c r="A1879" s="7" t="s">
        <v>2680</v>
      </c>
    </row>
    <row r="1880">
      <c r="A1880" s="7" t="s">
        <v>2680</v>
      </c>
    </row>
    <row r="1881">
      <c r="A1881" s="7" t="s">
        <v>2680</v>
      </c>
    </row>
    <row r="1882">
      <c r="A1882" s="7" t="s">
        <v>2680</v>
      </c>
    </row>
    <row r="1883">
      <c r="A1883" s="7" t="s">
        <v>2680</v>
      </c>
    </row>
    <row r="1884">
      <c r="A1884" s="7" t="s">
        <v>2680</v>
      </c>
    </row>
    <row r="1885">
      <c r="A1885" s="7" t="s">
        <v>2680</v>
      </c>
    </row>
    <row r="1886">
      <c r="A1886" s="7" t="s">
        <v>2680</v>
      </c>
    </row>
    <row r="1887">
      <c r="A1887" s="7" t="s">
        <v>2680</v>
      </c>
    </row>
    <row r="1888">
      <c r="A1888" s="7" t="s">
        <v>2680</v>
      </c>
    </row>
    <row r="1889">
      <c r="A1889" s="7" t="s">
        <v>2680</v>
      </c>
    </row>
    <row r="1890">
      <c r="A1890" s="7" t="s">
        <v>2680</v>
      </c>
    </row>
    <row r="1891">
      <c r="A1891" s="7" t="s">
        <v>2680</v>
      </c>
    </row>
    <row r="1892">
      <c r="A1892" s="7" t="s">
        <v>2680</v>
      </c>
    </row>
    <row r="1893">
      <c r="A1893" s="7" t="s">
        <v>2680</v>
      </c>
    </row>
    <row r="1894">
      <c r="A1894" s="7" t="s">
        <v>2680</v>
      </c>
    </row>
    <row r="1895">
      <c r="A1895" s="7" t="s">
        <v>2680</v>
      </c>
    </row>
    <row r="1896">
      <c r="A1896" s="7" t="s">
        <v>2680</v>
      </c>
    </row>
    <row r="1897">
      <c r="A1897" s="7" t="s">
        <v>2680</v>
      </c>
    </row>
    <row r="1898">
      <c r="A1898" s="7" t="s">
        <v>2680</v>
      </c>
    </row>
    <row r="1899">
      <c r="A1899" s="7" t="s">
        <v>2680</v>
      </c>
    </row>
    <row r="1900">
      <c r="A1900" s="7" t="s">
        <v>2680</v>
      </c>
    </row>
    <row r="1901">
      <c r="A1901" s="7" t="s">
        <v>2680</v>
      </c>
    </row>
    <row r="1902">
      <c r="A1902" s="7" t="s">
        <v>2680</v>
      </c>
    </row>
    <row r="1903">
      <c r="A1903" s="7" t="s">
        <v>2680</v>
      </c>
    </row>
    <row r="1904">
      <c r="A1904" s="7" t="s">
        <v>2680</v>
      </c>
    </row>
    <row r="1905">
      <c r="A1905" s="7" t="s">
        <v>2680</v>
      </c>
    </row>
    <row r="1906">
      <c r="A1906" s="7" t="s">
        <v>2680</v>
      </c>
    </row>
    <row r="1907">
      <c r="A1907" s="7" t="s">
        <v>2680</v>
      </c>
    </row>
    <row r="1908">
      <c r="A1908" s="7" t="s">
        <v>2680</v>
      </c>
    </row>
    <row r="1909">
      <c r="A1909" s="7" t="s">
        <v>2680</v>
      </c>
    </row>
    <row r="1910">
      <c r="A1910" s="7" t="s">
        <v>2680</v>
      </c>
    </row>
    <row r="1911">
      <c r="A1911" s="7" t="s">
        <v>2680</v>
      </c>
    </row>
    <row r="1912">
      <c r="A1912" s="7" t="s">
        <v>2680</v>
      </c>
    </row>
    <row r="1913">
      <c r="A1913" s="7" t="s">
        <v>2680</v>
      </c>
    </row>
    <row r="1914">
      <c r="A1914" s="7" t="s">
        <v>2680</v>
      </c>
    </row>
    <row r="1915">
      <c r="A1915" s="7" t="s">
        <v>2680</v>
      </c>
    </row>
    <row r="1916">
      <c r="A1916" s="7" t="s">
        <v>2680</v>
      </c>
    </row>
    <row r="1917">
      <c r="A1917" s="7" t="s">
        <v>2680</v>
      </c>
    </row>
    <row r="1918">
      <c r="A1918" s="7" t="s">
        <v>2680</v>
      </c>
    </row>
    <row r="1919">
      <c r="A1919" s="7" t="s">
        <v>2680</v>
      </c>
    </row>
    <row r="1920">
      <c r="A1920" s="7" t="s">
        <v>2680</v>
      </c>
    </row>
    <row r="1921">
      <c r="A1921" s="7" t="s">
        <v>2680</v>
      </c>
    </row>
    <row r="1922">
      <c r="A1922" s="7" t="s">
        <v>2680</v>
      </c>
    </row>
    <row r="1923">
      <c r="A1923" s="7" t="s">
        <v>2680</v>
      </c>
    </row>
    <row r="1924">
      <c r="A1924" s="7" t="s">
        <v>2680</v>
      </c>
    </row>
    <row r="1925">
      <c r="A1925" s="7" t="s">
        <v>2680</v>
      </c>
    </row>
    <row r="1926">
      <c r="A1926" s="7" t="s">
        <v>2680</v>
      </c>
    </row>
    <row r="1927">
      <c r="A1927" s="7" t="s">
        <v>2680</v>
      </c>
    </row>
    <row r="1928">
      <c r="A1928" s="7" t="s">
        <v>2680</v>
      </c>
    </row>
    <row r="1929">
      <c r="A1929" s="7" t="s">
        <v>2680</v>
      </c>
    </row>
    <row r="1930">
      <c r="A1930" s="7" t="s">
        <v>2680</v>
      </c>
    </row>
    <row r="1931">
      <c r="A1931" s="7" t="s">
        <v>2680</v>
      </c>
    </row>
    <row r="1932">
      <c r="A1932" s="7" t="s">
        <v>2680</v>
      </c>
    </row>
    <row r="1933">
      <c r="A1933" s="7" t="s">
        <v>2680</v>
      </c>
    </row>
    <row r="1934">
      <c r="A1934" s="7" t="s">
        <v>2680</v>
      </c>
    </row>
    <row r="1935">
      <c r="A1935" s="7" t="s">
        <v>2680</v>
      </c>
    </row>
    <row r="1936">
      <c r="A1936" s="7" t="s">
        <v>2680</v>
      </c>
    </row>
    <row r="1937">
      <c r="A1937" s="7" t="s">
        <v>2680</v>
      </c>
    </row>
    <row r="1938">
      <c r="A1938" s="7" t="s">
        <v>2680</v>
      </c>
    </row>
    <row r="1939">
      <c r="A1939" s="7" t="s">
        <v>2680</v>
      </c>
    </row>
    <row r="1940">
      <c r="A1940" s="7" t="s">
        <v>2680</v>
      </c>
    </row>
    <row r="1941">
      <c r="A1941" s="7" t="s">
        <v>2680</v>
      </c>
    </row>
    <row r="1942">
      <c r="A1942" s="7" t="s">
        <v>2680</v>
      </c>
    </row>
    <row r="1943">
      <c r="A1943" s="7" t="s">
        <v>2680</v>
      </c>
    </row>
    <row r="1944">
      <c r="A1944" s="7" t="s">
        <v>2680</v>
      </c>
    </row>
    <row r="1945">
      <c r="A1945" s="7" t="s">
        <v>2680</v>
      </c>
    </row>
    <row r="1946">
      <c r="A1946" s="7" t="s">
        <v>2680</v>
      </c>
    </row>
    <row r="1947">
      <c r="A1947" s="7" t="s">
        <v>2680</v>
      </c>
    </row>
    <row r="1948">
      <c r="A1948" s="7" t="s">
        <v>2680</v>
      </c>
    </row>
    <row r="1949">
      <c r="A1949" s="7" t="s">
        <v>2680</v>
      </c>
    </row>
    <row r="1950">
      <c r="A1950" s="7" t="s">
        <v>2680</v>
      </c>
    </row>
    <row r="1951">
      <c r="A1951" s="7" t="s">
        <v>2680</v>
      </c>
    </row>
    <row r="1952">
      <c r="A1952" s="7" t="s">
        <v>2680</v>
      </c>
    </row>
    <row r="1953">
      <c r="A1953" s="7" t="s">
        <v>2680</v>
      </c>
    </row>
    <row r="1954">
      <c r="A1954" s="7" t="s">
        <v>2680</v>
      </c>
    </row>
    <row r="1955">
      <c r="A1955" s="7" t="s">
        <v>2680</v>
      </c>
    </row>
    <row r="1956">
      <c r="A1956" s="7" t="s">
        <v>2680</v>
      </c>
    </row>
    <row r="1957">
      <c r="A1957" s="7" t="s">
        <v>2680</v>
      </c>
    </row>
    <row r="1958">
      <c r="A1958" s="7" t="s">
        <v>2680</v>
      </c>
    </row>
    <row r="1959">
      <c r="A1959" s="7" t="s">
        <v>2680</v>
      </c>
    </row>
    <row r="1960">
      <c r="A1960" s="7" t="s">
        <v>2680</v>
      </c>
    </row>
    <row r="1961">
      <c r="A1961" s="7" t="s">
        <v>2680</v>
      </c>
    </row>
    <row r="1962">
      <c r="A1962" s="7" t="s">
        <v>2680</v>
      </c>
    </row>
    <row r="1963">
      <c r="A1963" s="7" t="s">
        <v>2680</v>
      </c>
    </row>
    <row r="1964">
      <c r="A1964" s="7" t="s">
        <v>2680</v>
      </c>
    </row>
    <row r="1965">
      <c r="A1965" s="7" t="s">
        <v>2680</v>
      </c>
    </row>
    <row r="1966">
      <c r="A1966" s="7" t="s">
        <v>2680</v>
      </c>
    </row>
    <row r="1967">
      <c r="A1967" s="7" t="s">
        <v>2680</v>
      </c>
    </row>
    <row r="1968">
      <c r="A1968" s="7" t="s">
        <v>2680</v>
      </c>
    </row>
    <row r="1969">
      <c r="A1969" s="7" t="s">
        <v>2680</v>
      </c>
    </row>
    <row r="1970">
      <c r="A1970" s="7" t="s">
        <v>2680</v>
      </c>
    </row>
    <row r="1971">
      <c r="A1971" s="7" t="s">
        <v>2680</v>
      </c>
    </row>
    <row r="1972">
      <c r="A1972" s="7" t="s">
        <v>2680</v>
      </c>
    </row>
    <row r="1973">
      <c r="A1973" s="7" t="s">
        <v>2680</v>
      </c>
    </row>
    <row r="1974">
      <c r="A1974" s="7" t="s">
        <v>2680</v>
      </c>
    </row>
    <row r="1975">
      <c r="A1975" s="7" t="s">
        <v>2680</v>
      </c>
    </row>
    <row r="1976">
      <c r="A1976" s="7" t="s">
        <v>2680</v>
      </c>
    </row>
    <row r="1977">
      <c r="A1977" s="7" t="s">
        <v>2680</v>
      </c>
    </row>
    <row r="1978">
      <c r="A1978" s="7" t="s">
        <v>2680</v>
      </c>
    </row>
    <row r="1979">
      <c r="A1979" s="7" t="s">
        <v>2680</v>
      </c>
    </row>
    <row r="1980">
      <c r="A1980" s="7" t="s">
        <v>2680</v>
      </c>
    </row>
    <row r="1981">
      <c r="A1981" s="7" t="s">
        <v>2680</v>
      </c>
    </row>
    <row r="1982">
      <c r="A1982" s="7" t="s">
        <v>2680</v>
      </c>
    </row>
    <row r="1983">
      <c r="A1983" s="7" t="s">
        <v>2680</v>
      </c>
    </row>
    <row r="1984">
      <c r="A1984" s="7" t="s">
        <v>2680</v>
      </c>
    </row>
    <row r="1985">
      <c r="A1985" s="7" t="s">
        <v>2680</v>
      </c>
    </row>
    <row r="1986">
      <c r="A1986" s="7" t="s">
        <v>2680</v>
      </c>
    </row>
    <row r="1987">
      <c r="A1987" s="7" t="s">
        <v>2680</v>
      </c>
    </row>
    <row r="1988">
      <c r="A1988" s="7" t="s">
        <v>2680</v>
      </c>
    </row>
    <row r="1989">
      <c r="A1989" s="7" t="s">
        <v>2680</v>
      </c>
    </row>
    <row r="1990">
      <c r="A1990" s="7" t="s">
        <v>2680</v>
      </c>
    </row>
    <row r="1991">
      <c r="A1991" s="7" t="s">
        <v>2680</v>
      </c>
    </row>
    <row r="1992">
      <c r="A1992" s="7" t="s">
        <v>2680</v>
      </c>
    </row>
    <row r="1993">
      <c r="A1993" s="7" t="s">
        <v>2680</v>
      </c>
    </row>
    <row r="1994">
      <c r="A1994" s="7" t="s">
        <v>2680</v>
      </c>
    </row>
    <row r="1995">
      <c r="A1995" s="7" t="s">
        <v>2680</v>
      </c>
    </row>
    <row r="1996">
      <c r="A1996" s="7" t="s">
        <v>2680</v>
      </c>
    </row>
    <row r="1997">
      <c r="A1997" s="7" t="s">
        <v>2680</v>
      </c>
    </row>
    <row r="1998">
      <c r="A1998" s="7" t="s">
        <v>2680</v>
      </c>
    </row>
    <row r="1999">
      <c r="A1999" s="7" t="s">
        <v>2680</v>
      </c>
    </row>
    <row r="2000">
      <c r="A2000" s="7" t="s">
        <v>2680</v>
      </c>
    </row>
    <row r="2001">
      <c r="A2001" s="7" t="s">
        <v>2680</v>
      </c>
    </row>
    <row r="2002">
      <c r="A2002" s="7" t="s">
        <v>2680</v>
      </c>
    </row>
    <row r="2003">
      <c r="A2003" s="7" t="s">
        <v>2680</v>
      </c>
    </row>
    <row r="2004">
      <c r="A2004" s="7" t="s">
        <v>2680</v>
      </c>
    </row>
    <row r="2005">
      <c r="A2005" s="7" t="s">
        <v>2680</v>
      </c>
    </row>
    <row r="2006">
      <c r="A2006" s="7" t="s">
        <v>2680</v>
      </c>
    </row>
    <row r="2007">
      <c r="A2007" s="7" t="s">
        <v>2680</v>
      </c>
    </row>
    <row r="2008">
      <c r="A2008" s="7" t="s">
        <v>2680</v>
      </c>
    </row>
    <row r="2009">
      <c r="A2009" s="7" t="s">
        <v>2680</v>
      </c>
    </row>
    <row r="2010">
      <c r="A2010" s="7" t="s">
        <v>2680</v>
      </c>
    </row>
    <row r="2011">
      <c r="A2011" s="7" t="s">
        <v>2680</v>
      </c>
    </row>
    <row r="2012">
      <c r="A2012" s="7" t="s">
        <v>2680</v>
      </c>
    </row>
    <row r="2013">
      <c r="A2013" s="7" t="s">
        <v>2680</v>
      </c>
    </row>
    <row r="2014">
      <c r="A2014" s="7" t="s">
        <v>2680</v>
      </c>
    </row>
    <row r="2015">
      <c r="A2015" s="7" t="s">
        <v>2680</v>
      </c>
    </row>
    <row r="2016">
      <c r="A2016" s="7" t="s">
        <v>2680</v>
      </c>
    </row>
    <row r="2017">
      <c r="A2017" s="7" t="s">
        <v>2680</v>
      </c>
    </row>
    <row r="2018">
      <c r="A2018" s="7" t="s">
        <v>2680</v>
      </c>
    </row>
    <row r="2019">
      <c r="A2019" s="7" t="s">
        <v>2680</v>
      </c>
    </row>
    <row r="2020">
      <c r="A2020" s="7" t="s">
        <v>2680</v>
      </c>
    </row>
    <row r="2021">
      <c r="A2021" s="7" t="s">
        <v>2680</v>
      </c>
    </row>
    <row r="2022">
      <c r="A2022" s="7" t="s">
        <v>2680</v>
      </c>
    </row>
    <row r="2023">
      <c r="A2023" s="7" t="s">
        <v>2680</v>
      </c>
    </row>
    <row r="2024">
      <c r="A2024" s="7" t="s">
        <v>2680</v>
      </c>
    </row>
    <row r="2025">
      <c r="A2025" s="7" t="s">
        <v>2680</v>
      </c>
    </row>
    <row r="2026">
      <c r="A2026" s="7" t="s">
        <v>2680</v>
      </c>
    </row>
    <row r="2027">
      <c r="A2027" s="7" t="s">
        <v>2680</v>
      </c>
    </row>
    <row r="2028">
      <c r="A2028" s="7" t="s">
        <v>2680</v>
      </c>
    </row>
    <row r="2029">
      <c r="A2029" s="7" t="s">
        <v>2680</v>
      </c>
    </row>
    <row r="2030">
      <c r="A2030" s="7" t="s">
        <v>2680</v>
      </c>
    </row>
    <row r="2031">
      <c r="A2031" s="7" t="s">
        <v>2680</v>
      </c>
    </row>
    <row r="2032">
      <c r="A2032" s="7" t="s">
        <v>2680</v>
      </c>
    </row>
    <row r="2033">
      <c r="A2033" s="7" t="s">
        <v>2680</v>
      </c>
    </row>
    <row r="2034">
      <c r="A2034" s="7" t="s">
        <v>2680</v>
      </c>
    </row>
    <row r="2035">
      <c r="A2035" s="7" t="s">
        <v>2680</v>
      </c>
    </row>
    <row r="2036">
      <c r="A2036" s="7" t="s">
        <v>2680</v>
      </c>
    </row>
    <row r="2037">
      <c r="A2037" s="7" t="s">
        <v>2680</v>
      </c>
    </row>
    <row r="2038">
      <c r="A2038" s="7" t="s">
        <v>2680</v>
      </c>
    </row>
    <row r="2039">
      <c r="A2039" s="7" t="s">
        <v>2680</v>
      </c>
    </row>
    <row r="2040">
      <c r="A2040" s="7" t="s">
        <v>2680</v>
      </c>
    </row>
    <row r="2041">
      <c r="A2041" s="7" t="s">
        <v>2680</v>
      </c>
    </row>
    <row r="2042">
      <c r="A2042" s="7" t="s">
        <v>2680</v>
      </c>
    </row>
    <row r="2043">
      <c r="A2043" s="7" t="s">
        <v>2680</v>
      </c>
    </row>
    <row r="2044">
      <c r="A2044" s="7" t="s">
        <v>2680</v>
      </c>
    </row>
    <row r="2045">
      <c r="A2045" s="7" t="s">
        <v>2680</v>
      </c>
    </row>
    <row r="2046">
      <c r="A2046" s="7" t="s">
        <v>2680</v>
      </c>
    </row>
    <row r="2047">
      <c r="A2047" s="7" t="s">
        <v>2680</v>
      </c>
    </row>
    <row r="2048">
      <c r="A2048" s="7" t="s">
        <v>2680</v>
      </c>
    </row>
    <row r="2049">
      <c r="A2049" s="7" t="s">
        <v>2680</v>
      </c>
    </row>
    <row r="2050">
      <c r="A2050" s="7" t="s">
        <v>2680</v>
      </c>
    </row>
    <row r="2051">
      <c r="A2051" s="7" t="s">
        <v>2680</v>
      </c>
    </row>
    <row r="2052">
      <c r="A2052" s="7" t="s">
        <v>2680</v>
      </c>
    </row>
    <row r="2053">
      <c r="A2053" s="7" t="s">
        <v>2680</v>
      </c>
    </row>
    <row r="2054">
      <c r="A2054" s="7" t="s">
        <v>2680</v>
      </c>
    </row>
    <row r="2055">
      <c r="A2055" s="7" t="s">
        <v>2680</v>
      </c>
    </row>
    <row r="2056">
      <c r="A2056" s="7" t="s">
        <v>2680</v>
      </c>
    </row>
    <row r="2057">
      <c r="A2057" s="7" t="s">
        <v>2680</v>
      </c>
    </row>
    <row r="2058">
      <c r="A2058" s="7" t="s">
        <v>2680</v>
      </c>
    </row>
    <row r="2059">
      <c r="A2059" s="7" t="s">
        <v>2680</v>
      </c>
    </row>
    <row r="2060">
      <c r="A2060" s="7" t="s">
        <v>2680</v>
      </c>
    </row>
    <row r="2061">
      <c r="A2061" s="7" t="s">
        <v>2680</v>
      </c>
    </row>
    <row r="2062">
      <c r="A2062" s="7" t="s">
        <v>2680</v>
      </c>
    </row>
    <row r="2063">
      <c r="A2063" s="7" t="s">
        <v>2680</v>
      </c>
    </row>
    <row r="2064">
      <c r="A2064" s="7" t="s">
        <v>2680</v>
      </c>
    </row>
    <row r="2065">
      <c r="A2065" s="7" t="s">
        <v>2680</v>
      </c>
    </row>
    <row r="2066">
      <c r="A2066" s="7" t="s">
        <v>2680</v>
      </c>
    </row>
    <row r="2067">
      <c r="A2067" s="7" t="s">
        <v>2680</v>
      </c>
    </row>
    <row r="2068">
      <c r="A2068" s="7" t="s">
        <v>2680</v>
      </c>
    </row>
    <row r="2069">
      <c r="A2069" s="7" t="s">
        <v>2680</v>
      </c>
    </row>
    <row r="2070">
      <c r="A2070" s="7" t="s">
        <v>2680</v>
      </c>
    </row>
    <row r="2071">
      <c r="A2071" s="7" t="s">
        <v>2680</v>
      </c>
    </row>
    <row r="2072">
      <c r="A2072" s="7" t="s">
        <v>2680</v>
      </c>
    </row>
    <row r="2073">
      <c r="A2073" s="7" t="s">
        <v>2680</v>
      </c>
    </row>
    <row r="2074">
      <c r="A2074" s="7" t="s">
        <v>2680</v>
      </c>
    </row>
    <row r="2075">
      <c r="A2075" s="7" t="s">
        <v>2680</v>
      </c>
    </row>
    <row r="2076">
      <c r="A2076" s="7" t="s">
        <v>2680</v>
      </c>
    </row>
    <row r="2077">
      <c r="A2077" s="7" t="s">
        <v>2680</v>
      </c>
    </row>
    <row r="2078">
      <c r="A2078" s="7" t="s">
        <v>2680</v>
      </c>
    </row>
    <row r="2079">
      <c r="A2079" s="7" t="s">
        <v>2680</v>
      </c>
    </row>
    <row r="2080">
      <c r="A2080" s="7" t="s">
        <v>2680</v>
      </c>
    </row>
    <row r="2081">
      <c r="A2081" s="7" t="s">
        <v>2680</v>
      </c>
    </row>
    <row r="2082">
      <c r="A2082" s="7" t="s">
        <v>2680</v>
      </c>
    </row>
    <row r="2083">
      <c r="A2083" s="7" t="s">
        <v>2680</v>
      </c>
    </row>
    <row r="2084">
      <c r="A2084" s="7" t="s">
        <v>2680</v>
      </c>
    </row>
    <row r="2085">
      <c r="A2085" s="7" t="s">
        <v>2680</v>
      </c>
    </row>
    <row r="2086">
      <c r="A2086" s="7" t="s">
        <v>2680</v>
      </c>
    </row>
    <row r="2087">
      <c r="A2087" s="7" t="s">
        <v>2680</v>
      </c>
    </row>
    <row r="2088">
      <c r="A2088" s="7" t="s">
        <v>2680</v>
      </c>
    </row>
    <row r="2089">
      <c r="A2089" s="7" t="s">
        <v>2680</v>
      </c>
    </row>
    <row r="2090">
      <c r="A2090" s="7" t="s">
        <v>2680</v>
      </c>
    </row>
    <row r="2091">
      <c r="A2091" s="7" t="s">
        <v>2680</v>
      </c>
    </row>
    <row r="2092">
      <c r="A2092" s="7" t="s">
        <v>2680</v>
      </c>
    </row>
    <row r="2093">
      <c r="A2093" s="7" t="s">
        <v>2680</v>
      </c>
    </row>
    <row r="2094">
      <c r="A2094" s="7" t="s">
        <v>2680</v>
      </c>
    </row>
    <row r="2095">
      <c r="A2095" s="7" t="s">
        <v>2680</v>
      </c>
    </row>
    <row r="2096">
      <c r="A2096" s="7" t="s">
        <v>2680</v>
      </c>
    </row>
    <row r="2097">
      <c r="A2097" s="7" t="s">
        <v>2680</v>
      </c>
    </row>
    <row r="2098">
      <c r="A2098" s="7" t="s">
        <v>2680</v>
      </c>
    </row>
    <row r="2099">
      <c r="A2099" s="7" t="s">
        <v>2680</v>
      </c>
    </row>
    <row r="2100">
      <c r="A2100" s="7" t="s">
        <v>2680</v>
      </c>
    </row>
    <row r="2101">
      <c r="A2101" s="7" t="s">
        <v>2680</v>
      </c>
    </row>
    <row r="2102">
      <c r="A2102" s="7" t="s">
        <v>2680</v>
      </c>
    </row>
    <row r="2103">
      <c r="A2103" s="7" t="s">
        <v>2680</v>
      </c>
    </row>
    <row r="2104">
      <c r="A2104" s="7" t="s">
        <v>2680</v>
      </c>
    </row>
    <row r="2105">
      <c r="A2105" s="7" t="s">
        <v>2680</v>
      </c>
    </row>
    <row r="2106">
      <c r="A2106" s="7" t="s">
        <v>2680</v>
      </c>
    </row>
    <row r="2107">
      <c r="A2107" s="7" t="s">
        <v>2680</v>
      </c>
    </row>
    <row r="2108">
      <c r="A2108" s="7" t="s">
        <v>2680</v>
      </c>
    </row>
    <row r="2109">
      <c r="A2109" s="7" t="s">
        <v>2680</v>
      </c>
    </row>
    <row r="2110">
      <c r="A2110" s="7" t="s">
        <v>2680</v>
      </c>
    </row>
    <row r="2111">
      <c r="A2111" s="7" t="s">
        <v>2680</v>
      </c>
    </row>
    <row r="2112">
      <c r="A2112" s="7" t="s">
        <v>2680</v>
      </c>
    </row>
    <row r="2113">
      <c r="A2113" s="7" t="s">
        <v>2680</v>
      </c>
    </row>
    <row r="2114">
      <c r="A2114" s="7" t="s">
        <v>2680</v>
      </c>
    </row>
    <row r="2115">
      <c r="A2115" s="7" t="s">
        <v>2680</v>
      </c>
    </row>
    <row r="2116">
      <c r="A2116" s="7" t="s">
        <v>2680</v>
      </c>
    </row>
    <row r="2117">
      <c r="A2117" s="7" t="s">
        <v>2680</v>
      </c>
    </row>
    <row r="2118">
      <c r="A2118" s="7" t="s">
        <v>2680</v>
      </c>
    </row>
    <row r="2119">
      <c r="A2119" s="7" t="s">
        <v>2680</v>
      </c>
    </row>
    <row r="2120">
      <c r="A2120" s="7" t="s">
        <v>2680</v>
      </c>
    </row>
    <row r="2121">
      <c r="A2121" s="7" t="s">
        <v>2680</v>
      </c>
    </row>
    <row r="2122">
      <c r="A2122" s="7" t="s">
        <v>2680</v>
      </c>
    </row>
    <row r="2123">
      <c r="A2123" s="7" t="s">
        <v>2680</v>
      </c>
    </row>
    <row r="2124">
      <c r="A2124" s="7" t="s">
        <v>2680</v>
      </c>
    </row>
    <row r="2125">
      <c r="A2125" s="7" t="s">
        <v>2680</v>
      </c>
    </row>
    <row r="2126">
      <c r="A2126" s="7" t="s">
        <v>2680</v>
      </c>
    </row>
    <row r="2127">
      <c r="A2127" s="7" t="s">
        <v>2680</v>
      </c>
    </row>
    <row r="2128">
      <c r="A2128" s="7" t="s">
        <v>2680</v>
      </c>
    </row>
    <row r="2129">
      <c r="A2129" s="7" t="s">
        <v>2680</v>
      </c>
    </row>
    <row r="2130">
      <c r="A2130" s="7" t="s">
        <v>2680</v>
      </c>
    </row>
    <row r="2131">
      <c r="A2131" s="7" t="s">
        <v>2680</v>
      </c>
    </row>
    <row r="2132">
      <c r="A2132" s="7" t="s">
        <v>2680</v>
      </c>
    </row>
    <row r="2133">
      <c r="A2133" s="7" t="s">
        <v>2680</v>
      </c>
    </row>
    <row r="2134">
      <c r="A2134" s="7" t="s">
        <v>2680</v>
      </c>
    </row>
    <row r="2135">
      <c r="A2135" s="7" t="s">
        <v>2680</v>
      </c>
    </row>
    <row r="2136">
      <c r="A2136" s="7" t="s">
        <v>2680</v>
      </c>
    </row>
    <row r="2137">
      <c r="A2137" s="7" t="s">
        <v>2680</v>
      </c>
    </row>
    <row r="2138">
      <c r="A2138" s="7" t="s">
        <v>2680</v>
      </c>
    </row>
    <row r="2139">
      <c r="A2139" s="7" t="s">
        <v>2680</v>
      </c>
    </row>
    <row r="2140">
      <c r="A2140" s="7" t="s">
        <v>2680</v>
      </c>
    </row>
    <row r="2141">
      <c r="A2141" s="7" t="s">
        <v>2680</v>
      </c>
    </row>
    <row r="2142">
      <c r="A2142" s="7" t="s">
        <v>2680</v>
      </c>
    </row>
    <row r="2143">
      <c r="A2143" s="7" t="s">
        <v>2680</v>
      </c>
    </row>
    <row r="2144">
      <c r="A2144" s="7" t="s">
        <v>2680</v>
      </c>
    </row>
    <row r="2145">
      <c r="A2145" s="7" t="s">
        <v>2680</v>
      </c>
    </row>
    <row r="2146">
      <c r="A2146" s="7" t="s">
        <v>2680</v>
      </c>
    </row>
    <row r="2147">
      <c r="A2147" s="7" t="s">
        <v>2680</v>
      </c>
    </row>
    <row r="2148">
      <c r="A2148" s="7" t="s">
        <v>2680</v>
      </c>
    </row>
    <row r="2149">
      <c r="A2149" s="7" t="s">
        <v>2680</v>
      </c>
    </row>
    <row r="2150">
      <c r="A2150" s="7" t="s">
        <v>2680</v>
      </c>
    </row>
    <row r="2151">
      <c r="A2151" s="7" t="s">
        <v>2680</v>
      </c>
    </row>
    <row r="2152">
      <c r="A2152" s="7" t="s">
        <v>2680</v>
      </c>
    </row>
    <row r="2153">
      <c r="A2153" s="7" t="s">
        <v>2680</v>
      </c>
    </row>
    <row r="2154">
      <c r="A2154" s="7" t="s">
        <v>2680</v>
      </c>
    </row>
    <row r="2155">
      <c r="A2155" s="7" t="s">
        <v>2680</v>
      </c>
    </row>
    <row r="2156">
      <c r="A2156" s="7" t="s">
        <v>2680</v>
      </c>
    </row>
    <row r="2157">
      <c r="A2157" s="7" t="s">
        <v>2680</v>
      </c>
    </row>
    <row r="2158">
      <c r="A2158" s="7" t="s">
        <v>2680</v>
      </c>
    </row>
    <row r="2159">
      <c r="A2159" s="7" t="s">
        <v>2680</v>
      </c>
    </row>
    <row r="2160">
      <c r="A2160" s="7" t="s">
        <v>2680</v>
      </c>
    </row>
    <row r="2161">
      <c r="A2161" s="7" t="s">
        <v>2680</v>
      </c>
    </row>
    <row r="2162">
      <c r="A2162" s="7" t="s">
        <v>2680</v>
      </c>
    </row>
    <row r="2163">
      <c r="A2163" s="7" t="s">
        <v>2680</v>
      </c>
    </row>
    <row r="2164">
      <c r="A2164" s="7" t="s">
        <v>2680</v>
      </c>
    </row>
    <row r="2165">
      <c r="A2165" s="7" t="s">
        <v>2680</v>
      </c>
    </row>
    <row r="2166">
      <c r="A2166" s="7" t="s">
        <v>2680</v>
      </c>
    </row>
    <row r="2167">
      <c r="A2167" s="7" t="s">
        <v>2680</v>
      </c>
    </row>
    <row r="2168">
      <c r="A2168" s="7" t="s">
        <v>2680</v>
      </c>
    </row>
    <row r="2169">
      <c r="A2169" s="7" t="s">
        <v>2680</v>
      </c>
    </row>
    <row r="2170">
      <c r="A2170" s="7" t="s">
        <v>2680</v>
      </c>
    </row>
    <row r="2171">
      <c r="A2171" s="7" t="s">
        <v>2680</v>
      </c>
    </row>
    <row r="2172">
      <c r="A2172" s="7" t="s">
        <v>2680</v>
      </c>
    </row>
    <row r="2173">
      <c r="A2173" s="7" t="s">
        <v>2680</v>
      </c>
    </row>
    <row r="2174">
      <c r="A2174" s="7" t="s">
        <v>2680</v>
      </c>
    </row>
    <row r="2175">
      <c r="A2175" s="7" t="s">
        <v>2680</v>
      </c>
    </row>
    <row r="2176">
      <c r="A2176" s="7" t="s">
        <v>2680</v>
      </c>
    </row>
    <row r="2177">
      <c r="A2177" s="7" t="s">
        <v>2680</v>
      </c>
    </row>
    <row r="2178">
      <c r="A2178" s="7" t="s">
        <v>2680</v>
      </c>
    </row>
    <row r="2179">
      <c r="A2179" s="7" t="s">
        <v>2680</v>
      </c>
    </row>
    <row r="2180">
      <c r="A2180" s="7" t="s">
        <v>2680</v>
      </c>
    </row>
    <row r="2181">
      <c r="A2181" s="7" t="s">
        <v>2680</v>
      </c>
    </row>
    <row r="2182">
      <c r="A2182" s="7" t="s">
        <v>2680</v>
      </c>
    </row>
    <row r="2183">
      <c r="A2183" s="7" t="s">
        <v>2680</v>
      </c>
    </row>
    <row r="2184">
      <c r="A2184" s="7" t="s">
        <v>2680</v>
      </c>
    </row>
    <row r="2185">
      <c r="A2185" s="7" t="s">
        <v>2680</v>
      </c>
    </row>
    <row r="2186">
      <c r="A2186" s="7" t="s">
        <v>2680</v>
      </c>
    </row>
    <row r="2187">
      <c r="A2187" s="7" t="s">
        <v>2680</v>
      </c>
    </row>
    <row r="2188">
      <c r="A2188" s="7" t="s">
        <v>2680</v>
      </c>
    </row>
    <row r="2189">
      <c r="A2189" s="7" t="s">
        <v>2680</v>
      </c>
    </row>
    <row r="2190">
      <c r="A2190" s="7" t="s">
        <v>2680</v>
      </c>
    </row>
    <row r="2191">
      <c r="A2191" s="7" t="s">
        <v>2680</v>
      </c>
    </row>
    <row r="2192">
      <c r="A2192" s="7" t="s">
        <v>2680</v>
      </c>
    </row>
    <row r="2193">
      <c r="A2193" s="7" t="s">
        <v>2680</v>
      </c>
    </row>
    <row r="2194">
      <c r="A2194" s="7" t="s">
        <v>2680</v>
      </c>
    </row>
    <row r="2195">
      <c r="A2195" s="7" t="s">
        <v>2680</v>
      </c>
    </row>
    <row r="2196">
      <c r="A2196" s="7" t="s">
        <v>2680</v>
      </c>
    </row>
    <row r="2197">
      <c r="A2197" s="7" t="s">
        <v>2680</v>
      </c>
    </row>
    <row r="2198">
      <c r="A2198" s="7" t="s">
        <v>2680</v>
      </c>
    </row>
    <row r="2199">
      <c r="A2199" s="7" t="s">
        <v>2680</v>
      </c>
    </row>
    <row r="2200">
      <c r="A2200" s="7" t="s">
        <v>2680</v>
      </c>
    </row>
    <row r="2201">
      <c r="A2201" s="7" t="s">
        <v>2680</v>
      </c>
    </row>
    <row r="2202">
      <c r="A2202" s="7" t="s">
        <v>2680</v>
      </c>
    </row>
    <row r="2203">
      <c r="A2203" s="7" t="s">
        <v>2680</v>
      </c>
    </row>
    <row r="2204">
      <c r="A2204" s="7" t="s">
        <v>2680</v>
      </c>
    </row>
    <row r="2205">
      <c r="A2205" s="7" t="s">
        <v>2680</v>
      </c>
    </row>
    <row r="2206">
      <c r="A2206" s="7" t="s">
        <v>2680</v>
      </c>
    </row>
    <row r="2207">
      <c r="A2207" s="7" t="s">
        <v>2680</v>
      </c>
    </row>
    <row r="2208">
      <c r="A2208" s="7" t="s">
        <v>2680</v>
      </c>
    </row>
    <row r="2209">
      <c r="A2209" s="7" t="s">
        <v>2680</v>
      </c>
    </row>
    <row r="2210">
      <c r="A2210" s="7" t="s">
        <v>2680</v>
      </c>
    </row>
    <row r="2211">
      <c r="A2211" s="7" t="s">
        <v>2680</v>
      </c>
    </row>
    <row r="2212">
      <c r="A2212" s="7" t="s">
        <v>2680</v>
      </c>
    </row>
    <row r="2213">
      <c r="A2213" s="7" t="s">
        <v>2680</v>
      </c>
    </row>
    <row r="2214">
      <c r="A2214" s="7" t="s">
        <v>2680</v>
      </c>
    </row>
    <row r="2215">
      <c r="A2215" s="7" t="s">
        <v>2680</v>
      </c>
    </row>
    <row r="2216">
      <c r="A2216" s="7" t="s">
        <v>2680</v>
      </c>
    </row>
    <row r="2217">
      <c r="A2217" s="7" t="s">
        <v>2680</v>
      </c>
    </row>
    <row r="2218">
      <c r="A2218" s="7" t="s">
        <v>2680</v>
      </c>
    </row>
    <row r="2219">
      <c r="A2219" s="7" t="s">
        <v>2680</v>
      </c>
    </row>
    <row r="2220">
      <c r="A2220" s="7" t="s">
        <v>2680</v>
      </c>
    </row>
    <row r="2221">
      <c r="A2221" s="7" t="s">
        <v>2680</v>
      </c>
    </row>
    <row r="2222">
      <c r="A2222" s="7" t="s">
        <v>2680</v>
      </c>
    </row>
    <row r="2223">
      <c r="A2223" s="7" t="s">
        <v>2680</v>
      </c>
    </row>
    <row r="2224">
      <c r="A2224" s="7" t="s">
        <v>2680</v>
      </c>
    </row>
    <row r="2225">
      <c r="A2225" s="7" t="s">
        <v>2680</v>
      </c>
    </row>
    <row r="2226">
      <c r="A2226" s="7" t="s">
        <v>2680</v>
      </c>
    </row>
    <row r="2227">
      <c r="A2227" s="7" t="s">
        <v>2680</v>
      </c>
    </row>
    <row r="2228">
      <c r="A2228" s="7" t="s">
        <v>2680</v>
      </c>
    </row>
    <row r="2229">
      <c r="A2229" s="7" t="s">
        <v>2680</v>
      </c>
    </row>
    <row r="2230">
      <c r="A2230" s="7" t="s">
        <v>2680</v>
      </c>
    </row>
    <row r="2231">
      <c r="A2231" s="7" t="s">
        <v>2680</v>
      </c>
    </row>
    <row r="2232">
      <c r="A2232" s="7" t="s">
        <v>2680</v>
      </c>
    </row>
    <row r="2233">
      <c r="A2233" s="7" t="s">
        <v>2680</v>
      </c>
    </row>
    <row r="2234">
      <c r="A2234" s="7" t="s">
        <v>2680</v>
      </c>
    </row>
    <row r="2235">
      <c r="A2235" s="7" t="s">
        <v>2680</v>
      </c>
    </row>
    <row r="2236">
      <c r="A2236" s="7" t="s">
        <v>2680</v>
      </c>
    </row>
    <row r="2237">
      <c r="A2237" s="7" t="s">
        <v>2680</v>
      </c>
    </row>
    <row r="2238">
      <c r="A2238" s="7" t="s">
        <v>2680</v>
      </c>
    </row>
    <row r="2239">
      <c r="A2239" s="7" t="s">
        <v>2680</v>
      </c>
    </row>
    <row r="2240">
      <c r="A2240" s="7" t="s">
        <v>2680</v>
      </c>
    </row>
    <row r="2241">
      <c r="A2241" s="7" t="s">
        <v>2680</v>
      </c>
    </row>
    <row r="2242">
      <c r="A2242" s="7" t="s">
        <v>2680</v>
      </c>
    </row>
    <row r="2243">
      <c r="A2243" s="7" t="s">
        <v>2680</v>
      </c>
    </row>
    <row r="2244">
      <c r="A2244" s="7" t="s">
        <v>2680</v>
      </c>
    </row>
    <row r="2245">
      <c r="A2245" s="7" t="s">
        <v>2680</v>
      </c>
    </row>
    <row r="2246">
      <c r="A2246" s="7" t="s">
        <v>2680</v>
      </c>
    </row>
    <row r="2247">
      <c r="A2247" s="7" t="s">
        <v>2680</v>
      </c>
    </row>
    <row r="2248">
      <c r="A2248" s="7" t="s">
        <v>2680</v>
      </c>
    </row>
    <row r="2249">
      <c r="A2249" s="7" t="s">
        <v>2680</v>
      </c>
    </row>
    <row r="2250">
      <c r="A2250" s="7" t="s">
        <v>2680</v>
      </c>
    </row>
    <row r="2251">
      <c r="A2251" s="7" t="s">
        <v>2680</v>
      </c>
    </row>
    <row r="2252">
      <c r="A2252" s="7" t="s">
        <v>2680</v>
      </c>
    </row>
    <row r="2253">
      <c r="A2253" s="7" t="s">
        <v>2680</v>
      </c>
    </row>
    <row r="2254">
      <c r="A2254" s="7" t="s">
        <v>2680</v>
      </c>
    </row>
    <row r="2255">
      <c r="A2255" s="7" t="s">
        <v>2680</v>
      </c>
    </row>
    <row r="2256">
      <c r="A2256" s="7" t="s">
        <v>2680</v>
      </c>
    </row>
    <row r="2257">
      <c r="A2257" s="7" t="s">
        <v>2680</v>
      </c>
    </row>
    <row r="2258">
      <c r="A2258" s="7" t="s">
        <v>2680</v>
      </c>
    </row>
    <row r="2259">
      <c r="A2259" s="7" t="s">
        <v>2680</v>
      </c>
    </row>
    <row r="2260">
      <c r="A2260" s="7" t="s">
        <v>2680</v>
      </c>
    </row>
    <row r="2261">
      <c r="A2261" s="7" t="s">
        <v>2680</v>
      </c>
    </row>
    <row r="2262">
      <c r="A2262" s="7" t="s">
        <v>2680</v>
      </c>
    </row>
    <row r="2263">
      <c r="A2263" s="7" t="s">
        <v>2680</v>
      </c>
    </row>
    <row r="2264">
      <c r="A2264" s="7" t="s">
        <v>2680</v>
      </c>
    </row>
    <row r="2265">
      <c r="A2265" s="7" t="s">
        <v>2680</v>
      </c>
    </row>
    <row r="2266">
      <c r="A2266" s="7" t="s">
        <v>2680</v>
      </c>
    </row>
    <row r="2267">
      <c r="A2267" s="7" t="s">
        <v>2680</v>
      </c>
    </row>
    <row r="2268">
      <c r="A2268" s="7" t="s">
        <v>2680</v>
      </c>
    </row>
    <row r="2269">
      <c r="A2269" s="7" t="s">
        <v>2680</v>
      </c>
    </row>
    <row r="2270">
      <c r="A2270" s="7" t="s">
        <v>2680</v>
      </c>
    </row>
    <row r="2271">
      <c r="A2271" s="7" t="s">
        <v>2680</v>
      </c>
    </row>
    <row r="2272">
      <c r="A2272" s="7" t="s">
        <v>2680</v>
      </c>
    </row>
    <row r="2273">
      <c r="A2273" s="7" t="s">
        <v>2680</v>
      </c>
    </row>
    <row r="2274">
      <c r="A2274" s="7" t="s">
        <v>2680</v>
      </c>
    </row>
    <row r="2275">
      <c r="A2275" s="7" t="s">
        <v>2680</v>
      </c>
    </row>
    <row r="2276">
      <c r="A2276" s="7" t="s">
        <v>2680</v>
      </c>
    </row>
    <row r="2277">
      <c r="A2277" s="7" t="s">
        <v>2680</v>
      </c>
    </row>
    <row r="2278">
      <c r="A2278" s="7" t="s">
        <v>2680</v>
      </c>
    </row>
    <row r="2279">
      <c r="A2279" s="7" t="s">
        <v>2680</v>
      </c>
    </row>
    <row r="2280">
      <c r="A2280" s="7" t="s">
        <v>2680</v>
      </c>
    </row>
    <row r="2281">
      <c r="A2281" s="7" t="s">
        <v>2680</v>
      </c>
    </row>
    <row r="2282">
      <c r="A2282" s="7" t="s">
        <v>2680</v>
      </c>
    </row>
    <row r="2283">
      <c r="A2283" s="7" t="s">
        <v>2680</v>
      </c>
    </row>
    <row r="2284">
      <c r="A2284" s="7" t="s">
        <v>2680</v>
      </c>
    </row>
    <row r="2285">
      <c r="A2285" s="7" t="s">
        <v>2680</v>
      </c>
    </row>
    <row r="2286">
      <c r="A2286" s="7" t="s">
        <v>2680</v>
      </c>
    </row>
    <row r="2287">
      <c r="A2287" s="7" t="s">
        <v>2680</v>
      </c>
    </row>
    <row r="2288">
      <c r="A2288" s="7" t="s">
        <v>2680</v>
      </c>
    </row>
    <row r="2289">
      <c r="A2289" s="7" t="s">
        <v>2680</v>
      </c>
    </row>
    <row r="2290">
      <c r="A2290" s="7" t="s">
        <v>2680</v>
      </c>
    </row>
    <row r="2291">
      <c r="A2291" s="7" t="s">
        <v>2680</v>
      </c>
    </row>
    <row r="2292">
      <c r="A2292" s="7" t="s">
        <v>2680</v>
      </c>
    </row>
    <row r="2293">
      <c r="A2293" s="7" t="s">
        <v>2680</v>
      </c>
    </row>
    <row r="2294">
      <c r="A2294" s="7" t="s">
        <v>2680</v>
      </c>
    </row>
    <row r="2295">
      <c r="A2295" s="7" t="s">
        <v>2680</v>
      </c>
    </row>
    <row r="2296">
      <c r="A2296" s="7" t="s">
        <v>2680</v>
      </c>
    </row>
    <row r="2297">
      <c r="A2297" s="7" t="s">
        <v>2680</v>
      </c>
    </row>
    <row r="2298">
      <c r="A2298" s="7" t="s">
        <v>2680</v>
      </c>
    </row>
    <row r="2299">
      <c r="A2299" s="7" t="s">
        <v>2680</v>
      </c>
    </row>
    <row r="2300">
      <c r="A2300" s="7" t="s">
        <v>2680</v>
      </c>
    </row>
    <row r="2301">
      <c r="A2301" s="7" t="s">
        <v>2680</v>
      </c>
    </row>
    <row r="2302">
      <c r="A2302" s="7" t="s">
        <v>2680</v>
      </c>
    </row>
    <row r="2303">
      <c r="A2303" s="7" t="s">
        <v>2680</v>
      </c>
    </row>
    <row r="2304">
      <c r="A2304" s="7" t="s">
        <v>2680</v>
      </c>
    </row>
    <row r="2305">
      <c r="A2305" s="7" t="s">
        <v>2680</v>
      </c>
    </row>
    <row r="2306">
      <c r="A2306" s="7" t="s">
        <v>2680</v>
      </c>
    </row>
    <row r="2307">
      <c r="A2307" s="7" t="s">
        <v>2680</v>
      </c>
    </row>
    <row r="2308">
      <c r="A2308" s="7" t="s">
        <v>2680</v>
      </c>
    </row>
    <row r="2309">
      <c r="A2309" s="7" t="s">
        <v>2680</v>
      </c>
    </row>
    <row r="2310">
      <c r="A2310" s="7" t="s">
        <v>2680</v>
      </c>
    </row>
    <row r="2311">
      <c r="A2311" s="7" t="s">
        <v>2680</v>
      </c>
    </row>
    <row r="2312">
      <c r="A2312" s="7" t="s">
        <v>2680</v>
      </c>
    </row>
    <row r="2313">
      <c r="A2313" s="7" t="s">
        <v>2680</v>
      </c>
    </row>
    <row r="2314">
      <c r="A2314" s="7" t="s">
        <v>2680</v>
      </c>
    </row>
    <row r="2315">
      <c r="A2315" s="7" t="s">
        <v>2680</v>
      </c>
    </row>
    <row r="2316">
      <c r="A2316" s="7" t="s">
        <v>2680</v>
      </c>
    </row>
    <row r="2317">
      <c r="A2317" s="7" t="s">
        <v>2680</v>
      </c>
    </row>
    <row r="2318">
      <c r="A2318" s="7" t="s">
        <v>2680</v>
      </c>
    </row>
    <row r="2319">
      <c r="A2319" s="7" t="s">
        <v>2680</v>
      </c>
    </row>
    <row r="2320">
      <c r="A2320" s="7" t="s">
        <v>2680</v>
      </c>
    </row>
    <row r="2321">
      <c r="A2321" s="7" t="s">
        <v>2680</v>
      </c>
    </row>
    <row r="2322">
      <c r="A2322" s="7" t="s">
        <v>2680</v>
      </c>
    </row>
    <row r="2323">
      <c r="A2323" s="7" t="s">
        <v>2680</v>
      </c>
    </row>
    <row r="2324">
      <c r="A2324" s="7" t="s">
        <v>2680</v>
      </c>
    </row>
    <row r="2325">
      <c r="A2325" s="7" t="s">
        <v>2680</v>
      </c>
    </row>
    <row r="2326">
      <c r="A2326" s="7" t="s">
        <v>2680</v>
      </c>
    </row>
    <row r="2327">
      <c r="A2327" s="7" t="s">
        <v>2680</v>
      </c>
    </row>
    <row r="2328">
      <c r="A2328" s="7" t="s">
        <v>2680</v>
      </c>
    </row>
    <row r="2329">
      <c r="A2329" s="7" t="s">
        <v>2680</v>
      </c>
    </row>
    <row r="2330">
      <c r="A2330" s="7" t="s">
        <v>2680</v>
      </c>
    </row>
    <row r="2331">
      <c r="A2331" s="7" t="s">
        <v>2680</v>
      </c>
    </row>
    <row r="2332">
      <c r="A2332" s="7" t="s">
        <v>2680</v>
      </c>
    </row>
    <row r="2333">
      <c r="A2333" s="7" t="s">
        <v>2680</v>
      </c>
    </row>
    <row r="2334">
      <c r="A2334" s="7" t="s">
        <v>2680</v>
      </c>
    </row>
    <row r="2335">
      <c r="A2335" s="7" t="s">
        <v>2680</v>
      </c>
    </row>
    <row r="2336">
      <c r="A2336" s="7" t="s">
        <v>2680</v>
      </c>
    </row>
    <row r="2337">
      <c r="A2337" s="7" t="s">
        <v>2680</v>
      </c>
    </row>
    <row r="2338">
      <c r="A2338" s="7" t="s">
        <v>2680</v>
      </c>
    </row>
    <row r="2339">
      <c r="A2339" s="7" t="s">
        <v>2680</v>
      </c>
    </row>
    <row r="2340">
      <c r="A2340" s="7" t="s">
        <v>2680</v>
      </c>
    </row>
    <row r="2341">
      <c r="A2341" s="7" t="s">
        <v>2680</v>
      </c>
    </row>
    <row r="2342">
      <c r="A2342" s="7" t="s">
        <v>2680</v>
      </c>
    </row>
    <row r="2343">
      <c r="A2343" s="7" t="s">
        <v>2680</v>
      </c>
    </row>
    <row r="2344">
      <c r="A2344" s="7" t="s">
        <v>2680</v>
      </c>
    </row>
    <row r="2345">
      <c r="A2345" s="7" t="s">
        <v>2680</v>
      </c>
    </row>
    <row r="2346">
      <c r="A2346" s="7" t="s">
        <v>2680</v>
      </c>
    </row>
    <row r="2347">
      <c r="A2347" s="7" t="s">
        <v>2680</v>
      </c>
    </row>
    <row r="2348">
      <c r="A2348" s="7" t="s">
        <v>2680</v>
      </c>
    </row>
    <row r="2349">
      <c r="A2349" s="7" t="s">
        <v>2680</v>
      </c>
    </row>
    <row r="2350">
      <c r="A2350" s="7" t="s">
        <v>2680</v>
      </c>
    </row>
    <row r="2351">
      <c r="A2351" s="7" t="s">
        <v>2680</v>
      </c>
    </row>
    <row r="2352">
      <c r="A2352" s="7" t="s">
        <v>2680</v>
      </c>
    </row>
    <row r="2353">
      <c r="A2353" s="7" t="s">
        <v>2680</v>
      </c>
    </row>
    <row r="2354">
      <c r="A2354" s="7" t="s">
        <v>2680</v>
      </c>
    </row>
    <row r="2355">
      <c r="A2355" s="7" t="s">
        <v>2680</v>
      </c>
    </row>
    <row r="2356">
      <c r="A2356" s="7" t="s">
        <v>2680</v>
      </c>
    </row>
    <row r="2357">
      <c r="A2357" s="7" t="s">
        <v>2680</v>
      </c>
    </row>
    <row r="2358">
      <c r="A2358" s="7" t="s">
        <v>2680</v>
      </c>
    </row>
    <row r="2359">
      <c r="A2359" s="7" t="s">
        <v>2680</v>
      </c>
    </row>
    <row r="2360">
      <c r="A2360" s="7" t="s">
        <v>2680</v>
      </c>
    </row>
    <row r="2361">
      <c r="A2361" s="7" t="s">
        <v>2680</v>
      </c>
    </row>
    <row r="2362">
      <c r="A2362" s="7" t="s">
        <v>2680</v>
      </c>
    </row>
    <row r="2363">
      <c r="A2363" s="7" t="s">
        <v>2680</v>
      </c>
    </row>
    <row r="2364">
      <c r="A2364" s="7" t="s">
        <v>2680</v>
      </c>
    </row>
    <row r="2365">
      <c r="A2365" s="7" t="s">
        <v>2680</v>
      </c>
    </row>
    <row r="2366">
      <c r="A2366" s="7" t="s">
        <v>2680</v>
      </c>
    </row>
    <row r="2367">
      <c r="A2367" s="7" t="s">
        <v>2680</v>
      </c>
    </row>
    <row r="2368">
      <c r="A2368" s="7" t="s">
        <v>2680</v>
      </c>
    </row>
    <row r="2369">
      <c r="A2369" s="7" t="s">
        <v>2680</v>
      </c>
    </row>
    <row r="2370">
      <c r="A2370" s="7" t="s">
        <v>2680</v>
      </c>
    </row>
    <row r="2371">
      <c r="A2371" s="7" t="s">
        <v>2680</v>
      </c>
    </row>
    <row r="2372">
      <c r="A2372" s="7" t="s">
        <v>2680</v>
      </c>
    </row>
    <row r="2373">
      <c r="A2373" s="7" t="s">
        <v>2680</v>
      </c>
    </row>
    <row r="2374">
      <c r="A2374" s="7" t="s">
        <v>2680</v>
      </c>
    </row>
    <row r="2375">
      <c r="A2375" s="7" t="s">
        <v>2680</v>
      </c>
    </row>
    <row r="2376">
      <c r="A2376" s="7" t="s">
        <v>2680</v>
      </c>
    </row>
    <row r="2377">
      <c r="A2377" s="7" t="s">
        <v>2680</v>
      </c>
    </row>
    <row r="2378">
      <c r="A2378" s="7" t="s">
        <v>2680</v>
      </c>
    </row>
    <row r="2379">
      <c r="A2379" s="7" t="s">
        <v>2680</v>
      </c>
    </row>
    <row r="2380">
      <c r="A2380" s="7" t="s">
        <v>2680</v>
      </c>
    </row>
    <row r="2381">
      <c r="A2381" s="7" t="s">
        <v>2680</v>
      </c>
    </row>
    <row r="2382">
      <c r="A2382" s="7" t="s">
        <v>2680</v>
      </c>
    </row>
    <row r="2383">
      <c r="A2383" s="7" t="s">
        <v>2680</v>
      </c>
    </row>
    <row r="2384">
      <c r="A2384" s="7" t="s">
        <v>2680</v>
      </c>
    </row>
    <row r="2385">
      <c r="A2385" s="7" t="s">
        <v>2680</v>
      </c>
    </row>
    <row r="2386">
      <c r="A2386" s="7" t="s">
        <v>2680</v>
      </c>
    </row>
    <row r="2387">
      <c r="A2387" s="7" t="s">
        <v>2680</v>
      </c>
    </row>
    <row r="2388">
      <c r="A2388" s="7" t="s">
        <v>2680</v>
      </c>
    </row>
    <row r="2389">
      <c r="A2389" s="7" t="s">
        <v>2680</v>
      </c>
    </row>
    <row r="2390">
      <c r="A2390" s="7" t="s">
        <v>2680</v>
      </c>
    </row>
    <row r="2391">
      <c r="A2391" s="7" t="s">
        <v>2680</v>
      </c>
    </row>
    <row r="2392">
      <c r="A2392" s="7" t="s">
        <v>2680</v>
      </c>
    </row>
    <row r="2393">
      <c r="A2393" s="7" t="s">
        <v>2680</v>
      </c>
    </row>
    <row r="2394">
      <c r="A2394" s="7" t="s">
        <v>2680</v>
      </c>
    </row>
    <row r="2395">
      <c r="A2395" s="7" t="s">
        <v>2680</v>
      </c>
    </row>
    <row r="2396">
      <c r="A2396" s="7" t="s">
        <v>2680</v>
      </c>
    </row>
    <row r="2397">
      <c r="A2397" s="7" t="s">
        <v>2680</v>
      </c>
    </row>
    <row r="2398">
      <c r="A2398" s="7" t="s">
        <v>2680</v>
      </c>
    </row>
    <row r="2399">
      <c r="A2399" s="7" t="s">
        <v>2680</v>
      </c>
    </row>
    <row r="2400">
      <c r="A2400" s="7" t="s">
        <v>2680</v>
      </c>
    </row>
    <row r="2401">
      <c r="A2401" s="7" t="s">
        <v>2680</v>
      </c>
    </row>
    <row r="2402">
      <c r="A2402" s="7" t="s">
        <v>2680</v>
      </c>
    </row>
    <row r="2403">
      <c r="A2403" s="7" t="s">
        <v>2680</v>
      </c>
    </row>
    <row r="2404">
      <c r="A2404" s="7" t="s">
        <v>2680</v>
      </c>
    </row>
    <row r="2405">
      <c r="A2405" s="7" t="s">
        <v>2680</v>
      </c>
    </row>
    <row r="2406">
      <c r="A2406" s="7" t="s">
        <v>2680</v>
      </c>
    </row>
    <row r="2407">
      <c r="A2407" s="7" t="s">
        <v>2680</v>
      </c>
    </row>
    <row r="2408">
      <c r="A2408" s="7" t="s">
        <v>2680</v>
      </c>
    </row>
    <row r="2409">
      <c r="A2409" s="7" t="s">
        <v>2680</v>
      </c>
    </row>
    <row r="2410">
      <c r="A2410" s="7" t="s">
        <v>2680</v>
      </c>
    </row>
    <row r="2411">
      <c r="A2411" s="7" t="s">
        <v>2680</v>
      </c>
    </row>
    <row r="2412">
      <c r="A2412" s="7" t="s">
        <v>2680</v>
      </c>
    </row>
    <row r="2413">
      <c r="A2413" s="7" t="s">
        <v>2680</v>
      </c>
    </row>
    <row r="2414">
      <c r="A2414" s="7" t="s">
        <v>2680</v>
      </c>
    </row>
    <row r="2415">
      <c r="A2415" s="7" t="s">
        <v>2680</v>
      </c>
    </row>
    <row r="2416">
      <c r="A2416" s="7" t="s">
        <v>2680</v>
      </c>
    </row>
    <row r="2417">
      <c r="A2417" s="7" t="s">
        <v>2680</v>
      </c>
    </row>
    <row r="2418">
      <c r="A2418" s="7" t="s">
        <v>2680</v>
      </c>
    </row>
    <row r="2419">
      <c r="A2419" s="7" t="s">
        <v>2680</v>
      </c>
    </row>
    <row r="2420">
      <c r="A2420" s="7" t="s">
        <v>2680</v>
      </c>
    </row>
    <row r="2421">
      <c r="A2421" s="7" t="s">
        <v>2680</v>
      </c>
    </row>
    <row r="2422">
      <c r="A2422" s="7" t="s">
        <v>2680</v>
      </c>
    </row>
    <row r="2423">
      <c r="A2423" s="7" t="s">
        <v>2680</v>
      </c>
    </row>
    <row r="2424">
      <c r="A2424" s="7" t="s">
        <v>2680</v>
      </c>
    </row>
    <row r="2425">
      <c r="A2425" s="7" t="s">
        <v>2680</v>
      </c>
    </row>
    <row r="2426">
      <c r="A2426" s="7" t="s">
        <v>2680</v>
      </c>
    </row>
    <row r="2427">
      <c r="A2427" s="7" t="s">
        <v>2680</v>
      </c>
    </row>
    <row r="2428">
      <c r="A2428" s="7" t="s">
        <v>2680</v>
      </c>
    </row>
    <row r="2429">
      <c r="A2429" s="7" t="s">
        <v>2680</v>
      </c>
    </row>
    <row r="2430">
      <c r="A2430" s="7" t="s">
        <v>2680</v>
      </c>
    </row>
    <row r="2431">
      <c r="A2431" s="7" t="s">
        <v>2680</v>
      </c>
    </row>
    <row r="2432">
      <c r="A2432" s="7" t="s">
        <v>2680</v>
      </c>
    </row>
    <row r="2433">
      <c r="A2433" s="7" t="s">
        <v>2680</v>
      </c>
    </row>
    <row r="2434">
      <c r="A2434" s="7" t="s">
        <v>2680</v>
      </c>
    </row>
    <row r="2435">
      <c r="A2435" s="7" t="s">
        <v>2680</v>
      </c>
    </row>
    <row r="2436">
      <c r="A2436" s="7" t="s">
        <v>2680</v>
      </c>
    </row>
    <row r="2437">
      <c r="A2437" s="7" t="s">
        <v>2680</v>
      </c>
    </row>
    <row r="2438">
      <c r="A2438" s="7" t="s">
        <v>2680</v>
      </c>
    </row>
    <row r="2439">
      <c r="A2439" s="7" t="s">
        <v>2680</v>
      </c>
    </row>
    <row r="2440">
      <c r="A2440" s="7" t="s">
        <v>2680</v>
      </c>
    </row>
    <row r="2441">
      <c r="A2441" s="7" t="s">
        <v>2680</v>
      </c>
    </row>
    <row r="2442">
      <c r="A2442" s="7" t="s">
        <v>2680</v>
      </c>
    </row>
    <row r="2443">
      <c r="A2443" s="7" t="s">
        <v>2680</v>
      </c>
    </row>
    <row r="2444">
      <c r="A2444" s="7" t="s">
        <v>2680</v>
      </c>
    </row>
    <row r="2445">
      <c r="A2445" s="7" t="s">
        <v>2680</v>
      </c>
    </row>
    <row r="2446">
      <c r="A2446" s="7" t="s">
        <v>2680</v>
      </c>
    </row>
    <row r="2447">
      <c r="A2447" s="7" t="s">
        <v>2680</v>
      </c>
    </row>
    <row r="2448">
      <c r="A2448" s="7" t="s">
        <v>2680</v>
      </c>
    </row>
    <row r="2449">
      <c r="A2449" s="7" t="s">
        <v>2680</v>
      </c>
    </row>
    <row r="2450">
      <c r="A2450" s="7" t="s">
        <v>2680</v>
      </c>
    </row>
    <row r="2451">
      <c r="A2451" s="7" t="s">
        <v>2680</v>
      </c>
    </row>
    <row r="2452">
      <c r="A2452" s="7" t="s">
        <v>2680</v>
      </c>
    </row>
    <row r="2453">
      <c r="A2453" s="7" t="s">
        <v>2680</v>
      </c>
    </row>
    <row r="2454">
      <c r="A2454" s="7" t="s">
        <v>2680</v>
      </c>
    </row>
    <row r="2455">
      <c r="A2455" s="7" t="s">
        <v>2680</v>
      </c>
    </row>
    <row r="2456">
      <c r="A2456" s="7" t="s">
        <v>2680</v>
      </c>
    </row>
    <row r="2457">
      <c r="A2457" s="7" t="s">
        <v>2680</v>
      </c>
    </row>
    <row r="2458">
      <c r="A2458" s="7" t="s">
        <v>2680</v>
      </c>
    </row>
    <row r="2459">
      <c r="A2459" s="7" t="s">
        <v>2680</v>
      </c>
    </row>
    <row r="2460">
      <c r="A2460" s="7" t="s">
        <v>2680</v>
      </c>
    </row>
    <row r="2461">
      <c r="A2461" s="7" t="s">
        <v>2680</v>
      </c>
    </row>
    <row r="2462">
      <c r="A2462" s="7" t="s">
        <v>2680</v>
      </c>
    </row>
    <row r="2463">
      <c r="A2463" s="7" t="s">
        <v>2680</v>
      </c>
    </row>
    <row r="2464">
      <c r="A2464" s="7" t="s">
        <v>2680</v>
      </c>
    </row>
    <row r="2465">
      <c r="A2465" s="7" t="s">
        <v>2680</v>
      </c>
    </row>
    <row r="2466">
      <c r="A2466" s="7" t="s">
        <v>2680</v>
      </c>
    </row>
    <row r="2467">
      <c r="A2467" s="7" t="s">
        <v>2680</v>
      </c>
    </row>
    <row r="2468">
      <c r="A2468" s="7" t="s">
        <v>2680</v>
      </c>
    </row>
    <row r="2469">
      <c r="A2469" s="7" t="s">
        <v>2680</v>
      </c>
    </row>
    <row r="2470">
      <c r="A2470" s="7" t="s">
        <v>2680</v>
      </c>
    </row>
    <row r="2471">
      <c r="A2471" s="7" t="s">
        <v>2680</v>
      </c>
    </row>
    <row r="2472">
      <c r="A2472" s="7" t="s">
        <v>2680</v>
      </c>
    </row>
    <row r="2473">
      <c r="A2473" s="7" t="s">
        <v>2680</v>
      </c>
    </row>
    <row r="2474">
      <c r="A2474" s="7" t="s">
        <v>2680</v>
      </c>
    </row>
    <row r="2475">
      <c r="A2475" s="7" t="s">
        <v>2680</v>
      </c>
    </row>
    <row r="2476">
      <c r="A2476" s="7" t="s">
        <v>2680</v>
      </c>
    </row>
    <row r="2477">
      <c r="A2477" s="7" t="s">
        <v>2680</v>
      </c>
    </row>
    <row r="2478">
      <c r="A2478" s="7" t="s">
        <v>2680</v>
      </c>
    </row>
    <row r="2479">
      <c r="A2479" s="7" t="s">
        <v>2680</v>
      </c>
    </row>
    <row r="2480">
      <c r="A2480" s="7" t="s">
        <v>2680</v>
      </c>
    </row>
    <row r="2481">
      <c r="A2481" s="7" t="s">
        <v>2680</v>
      </c>
    </row>
    <row r="2482">
      <c r="A2482" s="7" t="s">
        <v>2680</v>
      </c>
    </row>
    <row r="2483">
      <c r="A2483" s="7" t="s">
        <v>2680</v>
      </c>
    </row>
    <row r="2484">
      <c r="A2484" s="7" t="s">
        <v>2680</v>
      </c>
    </row>
    <row r="2485">
      <c r="A2485" s="7" t="s">
        <v>2680</v>
      </c>
    </row>
    <row r="2486">
      <c r="A2486" s="7" t="s">
        <v>2680</v>
      </c>
    </row>
    <row r="2487">
      <c r="A2487" s="7" t="s">
        <v>2680</v>
      </c>
    </row>
    <row r="2488">
      <c r="A2488" s="7" t="s">
        <v>2680</v>
      </c>
    </row>
    <row r="2489">
      <c r="A2489" s="7" t="s">
        <v>2680</v>
      </c>
    </row>
    <row r="2490">
      <c r="A2490" s="7" t="s">
        <v>2680</v>
      </c>
    </row>
    <row r="2491">
      <c r="A2491" s="7" t="s">
        <v>2680</v>
      </c>
    </row>
    <row r="2492">
      <c r="A2492" s="7" t="s">
        <v>2680</v>
      </c>
    </row>
    <row r="2493">
      <c r="A2493" s="7" t="s">
        <v>2680</v>
      </c>
    </row>
    <row r="2494">
      <c r="A2494" s="7" t="s">
        <v>2680</v>
      </c>
    </row>
    <row r="2495">
      <c r="A2495" s="7" t="s">
        <v>2680</v>
      </c>
    </row>
    <row r="2496">
      <c r="A2496" s="7" t="s">
        <v>2680</v>
      </c>
    </row>
    <row r="2497">
      <c r="A2497" s="7" t="s">
        <v>2680</v>
      </c>
    </row>
    <row r="2498">
      <c r="A2498" s="7" t="s">
        <v>2680</v>
      </c>
    </row>
    <row r="2499">
      <c r="A2499" s="7" t="s">
        <v>2680</v>
      </c>
    </row>
    <row r="2500">
      <c r="A2500" s="7" t="s">
        <v>2680</v>
      </c>
    </row>
    <row r="2501">
      <c r="A2501" s="7" t="s">
        <v>2680</v>
      </c>
    </row>
    <row r="2502">
      <c r="A2502" s="7" t="s">
        <v>2680</v>
      </c>
    </row>
    <row r="2503">
      <c r="A2503" s="7" t="s">
        <v>2680</v>
      </c>
    </row>
    <row r="2504">
      <c r="A2504" s="7" t="s">
        <v>2680</v>
      </c>
    </row>
    <row r="2505">
      <c r="A2505" s="7" t="s">
        <v>2680</v>
      </c>
    </row>
    <row r="2506">
      <c r="A2506" s="7" t="s">
        <v>2680</v>
      </c>
    </row>
    <row r="2507">
      <c r="A2507" s="7" t="s">
        <v>2680</v>
      </c>
    </row>
    <row r="2508">
      <c r="A2508" s="7" t="s">
        <v>2680</v>
      </c>
    </row>
    <row r="2509">
      <c r="A2509" s="7" t="s">
        <v>2680</v>
      </c>
    </row>
    <row r="2510">
      <c r="A2510" s="7" t="s">
        <v>2680</v>
      </c>
    </row>
    <row r="2511">
      <c r="A2511" s="7" t="s">
        <v>2680</v>
      </c>
    </row>
    <row r="2512">
      <c r="A2512" s="7" t="s">
        <v>2680</v>
      </c>
    </row>
    <row r="2513">
      <c r="A2513" s="7" t="s">
        <v>2680</v>
      </c>
    </row>
    <row r="2514">
      <c r="A2514" s="7" t="s">
        <v>2680</v>
      </c>
    </row>
    <row r="2515">
      <c r="A2515" s="7" t="s">
        <v>2680</v>
      </c>
    </row>
    <row r="2516">
      <c r="A2516" s="7" t="s">
        <v>2680</v>
      </c>
    </row>
    <row r="2517">
      <c r="A2517" s="7" t="s">
        <v>2680</v>
      </c>
    </row>
    <row r="2518">
      <c r="A2518" s="7" t="s">
        <v>2680</v>
      </c>
    </row>
    <row r="2519">
      <c r="A2519" s="7" t="s">
        <v>2680</v>
      </c>
    </row>
    <row r="2520">
      <c r="A2520" s="7" t="s">
        <v>2680</v>
      </c>
    </row>
    <row r="2521">
      <c r="A2521" s="7" t="s">
        <v>2680</v>
      </c>
    </row>
    <row r="2522">
      <c r="A2522" s="7" t="s">
        <v>2680</v>
      </c>
    </row>
    <row r="2523">
      <c r="A2523" s="7" t="s">
        <v>2680</v>
      </c>
    </row>
    <row r="2524">
      <c r="A2524" s="7" t="s">
        <v>2680</v>
      </c>
    </row>
    <row r="2525">
      <c r="A2525" s="7" t="s">
        <v>2680</v>
      </c>
    </row>
    <row r="2526">
      <c r="A2526" s="7" t="s">
        <v>2680</v>
      </c>
    </row>
    <row r="2527">
      <c r="A2527" s="7" t="s">
        <v>2680</v>
      </c>
    </row>
    <row r="2528">
      <c r="A2528" s="7" t="s">
        <v>2680</v>
      </c>
    </row>
    <row r="2529">
      <c r="A2529" s="7" t="s">
        <v>2680</v>
      </c>
    </row>
    <row r="2530">
      <c r="A2530" s="7" t="s">
        <v>2680</v>
      </c>
    </row>
    <row r="2531">
      <c r="A2531" s="7" t="s">
        <v>2680</v>
      </c>
    </row>
    <row r="2532">
      <c r="A2532" s="7" t="s">
        <v>2680</v>
      </c>
    </row>
    <row r="2533">
      <c r="A2533" s="7" t="s">
        <v>2680</v>
      </c>
    </row>
    <row r="2534">
      <c r="A2534" s="7" t="s">
        <v>2680</v>
      </c>
    </row>
    <row r="2535">
      <c r="A2535" s="7" t="s">
        <v>2680</v>
      </c>
    </row>
    <row r="2536">
      <c r="A2536" s="7" t="s">
        <v>2680</v>
      </c>
    </row>
    <row r="2537">
      <c r="A2537" s="7" t="s">
        <v>2680</v>
      </c>
    </row>
    <row r="2538">
      <c r="A2538" s="7" t="s">
        <v>2680</v>
      </c>
    </row>
    <row r="2539">
      <c r="A2539" s="7" t="s">
        <v>2680</v>
      </c>
    </row>
    <row r="2540">
      <c r="A2540" s="7" t="s">
        <v>2680</v>
      </c>
    </row>
    <row r="2541">
      <c r="A2541" s="7" t="s">
        <v>2680</v>
      </c>
    </row>
    <row r="2542">
      <c r="A2542" s="7" t="s">
        <v>2680</v>
      </c>
    </row>
    <row r="2543">
      <c r="A2543" s="7" t="s">
        <v>2680</v>
      </c>
    </row>
    <row r="2544">
      <c r="A2544" s="7" t="s">
        <v>2680</v>
      </c>
    </row>
    <row r="2545">
      <c r="A2545" s="7" t="s">
        <v>2680</v>
      </c>
    </row>
    <row r="2546">
      <c r="A2546" s="7" t="s">
        <v>2680</v>
      </c>
    </row>
    <row r="2547">
      <c r="A2547" s="7" t="s">
        <v>2680</v>
      </c>
    </row>
    <row r="2548">
      <c r="A2548" s="7" t="s">
        <v>2680</v>
      </c>
    </row>
    <row r="2549">
      <c r="A2549" s="7" t="s">
        <v>2680</v>
      </c>
    </row>
    <row r="2550">
      <c r="A2550" s="7" t="s">
        <v>2680</v>
      </c>
    </row>
    <row r="2551">
      <c r="A2551" s="7" t="s">
        <v>2680</v>
      </c>
    </row>
    <row r="2552">
      <c r="A2552" s="7" t="s">
        <v>2680</v>
      </c>
    </row>
    <row r="2553">
      <c r="A2553" s="7" t="s">
        <v>2680</v>
      </c>
    </row>
    <row r="2554">
      <c r="A2554" s="7" t="s">
        <v>2680</v>
      </c>
    </row>
    <row r="2555">
      <c r="A2555" s="7" t="s">
        <v>2680</v>
      </c>
    </row>
    <row r="2556">
      <c r="A2556" s="7" t="s">
        <v>2680</v>
      </c>
    </row>
    <row r="2557">
      <c r="A2557" s="7" t="s">
        <v>2680</v>
      </c>
    </row>
    <row r="2558">
      <c r="A2558" s="7" t="s">
        <v>2680</v>
      </c>
    </row>
    <row r="2559">
      <c r="A2559" s="7" t="s">
        <v>2680</v>
      </c>
    </row>
    <row r="2560">
      <c r="A2560" s="7" t="s">
        <v>2680</v>
      </c>
    </row>
    <row r="2561">
      <c r="A2561" s="7" t="s">
        <v>2680</v>
      </c>
    </row>
    <row r="2562">
      <c r="A2562" s="7" t="s">
        <v>2680</v>
      </c>
    </row>
    <row r="2563">
      <c r="A2563" s="7" t="s">
        <v>2680</v>
      </c>
    </row>
    <row r="2564">
      <c r="A2564" s="7" t="s">
        <v>2680</v>
      </c>
    </row>
    <row r="2565">
      <c r="A2565" s="7" t="s">
        <v>2680</v>
      </c>
    </row>
    <row r="2566">
      <c r="A2566" s="7" t="s">
        <v>2680</v>
      </c>
    </row>
    <row r="2567">
      <c r="A2567" s="7" t="s">
        <v>2680</v>
      </c>
    </row>
    <row r="2568">
      <c r="A2568" s="7" t="s">
        <v>2680</v>
      </c>
    </row>
    <row r="2569">
      <c r="A2569" s="7" t="s">
        <v>2680</v>
      </c>
    </row>
    <row r="2570">
      <c r="A2570" s="7" t="s">
        <v>2680</v>
      </c>
    </row>
    <row r="2571">
      <c r="A2571" s="7" t="s">
        <v>2680</v>
      </c>
    </row>
    <row r="2572">
      <c r="A2572" s="7" t="s">
        <v>2680</v>
      </c>
    </row>
    <row r="2573">
      <c r="A2573" s="7" t="s">
        <v>2680</v>
      </c>
    </row>
    <row r="2574">
      <c r="A2574" s="7" t="s">
        <v>2680</v>
      </c>
    </row>
    <row r="2575">
      <c r="A2575" s="7" t="s">
        <v>2680</v>
      </c>
    </row>
    <row r="2576">
      <c r="A2576" s="7" t="s">
        <v>2680</v>
      </c>
    </row>
    <row r="2577">
      <c r="A2577" s="7" t="s">
        <v>2680</v>
      </c>
    </row>
    <row r="2578">
      <c r="A2578" s="7" t="s">
        <v>2680</v>
      </c>
    </row>
    <row r="2579">
      <c r="A2579" s="7" t="s">
        <v>2680</v>
      </c>
    </row>
    <row r="2580">
      <c r="A2580" s="7" t="s">
        <v>2680</v>
      </c>
    </row>
    <row r="2581">
      <c r="A2581" s="7" t="s">
        <v>2680</v>
      </c>
    </row>
    <row r="2582">
      <c r="A2582" s="7" t="s">
        <v>2680</v>
      </c>
    </row>
    <row r="2583">
      <c r="A2583" s="7" t="s">
        <v>2680</v>
      </c>
    </row>
    <row r="2584">
      <c r="A2584" s="7" t="s">
        <v>2680</v>
      </c>
    </row>
    <row r="2585">
      <c r="A2585" s="7" t="s">
        <v>2680</v>
      </c>
    </row>
    <row r="2586">
      <c r="A2586" s="7" t="s">
        <v>2680</v>
      </c>
    </row>
    <row r="2587">
      <c r="A2587" s="7" t="s">
        <v>2680</v>
      </c>
    </row>
    <row r="2588">
      <c r="A2588" s="7" t="s">
        <v>2680</v>
      </c>
    </row>
    <row r="2589">
      <c r="A2589" s="7" t="s">
        <v>2680</v>
      </c>
    </row>
    <row r="2590">
      <c r="A2590" s="7" t="s">
        <v>2680</v>
      </c>
    </row>
    <row r="2591">
      <c r="A2591" s="7" t="s">
        <v>2680</v>
      </c>
    </row>
    <row r="2592">
      <c r="A2592" s="7" t="s">
        <v>2680</v>
      </c>
    </row>
    <row r="2593">
      <c r="A2593" s="7" t="s">
        <v>2680</v>
      </c>
    </row>
    <row r="2594">
      <c r="A2594" s="7" t="s">
        <v>2680</v>
      </c>
    </row>
    <row r="2595">
      <c r="A2595" s="7" t="s">
        <v>2680</v>
      </c>
    </row>
    <row r="2596">
      <c r="A2596" s="7" t="s">
        <v>2680</v>
      </c>
    </row>
    <row r="2597">
      <c r="A2597" s="7" t="s">
        <v>2680</v>
      </c>
    </row>
    <row r="2598">
      <c r="A2598" s="7" t="s">
        <v>2680</v>
      </c>
    </row>
    <row r="2599">
      <c r="A2599" s="7" t="s">
        <v>2680</v>
      </c>
    </row>
    <row r="2600">
      <c r="A2600" s="7" t="s">
        <v>2680</v>
      </c>
    </row>
    <row r="2601">
      <c r="A2601" s="7" t="s">
        <v>2680</v>
      </c>
    </row>
    <row r="2602">
      <c r="A2602" s="7" t="s">
        <v>2680</v>
      </c>
    </row>
    <row r="2603">
      <c r="A2603" s="7" t="s">
        <v>2680</v>
      </c>
    </row>
    <row r="2604">
      <c r="A2604" s="7" t="s">
        <v>2680</v>
      </c>
    </row>
    <row r="2605">
      <c r="A2605" s="7" t="s">
        <v>2680</v>
      </c>
    </row>
    <row r="2606">
      <c r="A2606" s="7" t="s">
        <v>2680</v>
      </c>
    </row>
    <row r="2607">
      <c r="A2607" s="7" t="s">
        <v>2680</v>
      </c>
    </row>
    <row r="2608">
      <c r="A2608" s="7" t="s">
        <v>2680</v>
      </c>
    </row>
    <row r="2609">
      <c r="A2609" s="7" t="s">
        <v>2680</v>
      </c>
    </row>
    <row r="2610">
      <c r="A2610" s="7" t="s">
        <v>2680</v>
      </c>
    </row>
    <row r="2611">
      <c r="A2611" s="7" t="s">
        <v>2680</v>
      </c>
    </row>
    <row r="2612">
      <c r="A2612" s="7" t="s">
        <v>2680</v>
      </c>
    </row>
    <row r="2613">
      <c r="A2613" s="7" t="s">
        <v>2680</v>
      </c>
    </row>
    <row r="2614">
      <c r="A2614" s="7" t="s">
        <v>2680</v>
      </c>
    </row>
    <row r="2615">
      <c r="A2615" s="7" t="s">
        <v>2680</v>
      </c>
    </row>
    <row r="2616">
      <c r="A2616" s="7" t="s">
        <v>2680</v>
      </c>
    </row>
    <row r="2617">
      <c r="A2617" s="7" t="s">
        <v>2680</v>
      </c>
    </row>
    <row r="2618">
      <c r="A2618" s="7" t="s">
        <v>2680</v>
      </c>
    </row>
    <row r="2619">
      <c r="A2619" s="7" t="s">
        <v>2680</v>
      </c>
    </row>
    <row r="2620">
      <c r="A2620" s="7" t="s">
        <v>2680</v>
      </c>
    </row>
    <row r="2621">
      <c r="A2621" s="7" t="s">
        <v>2680</v>
      </c>
    </row>
    <row r="2622">
      <c r="A2622" s="7" t="s">
        <v>2680</v>
      </c>
    </row>
    <row r="2623">
      <c r="A2623" s="7" t="s">
        <v>2680</v>
      </c>
    </row>
    <row r="2624">
      <c r="A2624" s="7" t="s">
        <v>2680</v>
      </c>
    </row>
    <row r="2625">
      <c r="A2625" s="7" t="s">
        <v>2680</v>
      </c>
    </row>
    <row r="2626">
      <c r="A2626" s="7" t="s">
        <v>2680</v>
      </c>
    </row>
    <row r="2627">
      <c r="A2627" s="7" t="s">
        <v>2680</v>
      </c>
    </row>
    <row r="2628">
      <c r="A2628" s="7" t="s">
        <v>2680</v>
      </c>
    </row>
    <row r="2629">
      <c r="A2629" s="7" t="s">
        <v>2680</v>
      </c>
    </row>
    <row r="2630">
      <c r="A2630" s="7" t="s">
        <v>2680</v>
      </c>
    </row>
    <row r="2631">
      <c r="A2631" s="7" t="s">
        <v>2680</v>
      </c>
    </row>
    <row r="2632">
      <c r="A2632" s="7" t="s">
        <v>2680</v>
      </c>
    </row>
    <row r="2633">
      <c r="A2633" s="7" t="s">
        <v>2680</v>
      </c>
    </row>
    <row r="2634">
      <c r="A2634" s="7" t="s">
        <v>2680</v>
      </c>
    </row>
    <row r="2635">
      <c r="A2635" s="7" t="s">
        <v>2680</v>
      </c>
    </row>
    <row r="2636">
      <c r="A2636" s="7" t="s">
        <v>2680</v>
      </c>
    </row>
    <row r="2637">
      <c r="A2637" s="7" t="s">
        <v>2680</v>
      </c>
    </row>
    <row r="2638">
      <c r="A2638" s="7" t="s">
        <v>2680</v>
      </c>
    </row>
    <row r="2639">
      <c r="A2639" s="7" t="s">
        <v>2680</v>
      </c>
    </row>
    <row r="2640">
      <c r="A2640" s="7" t="s">
        <v>2680</v>
      </c>
    </row>
    <row r="2641">
      <c r="A2641" s="7" t="s">
        <v>2680</v>
      </c>
    </row>
    <row r="2642">
      <c r="A2642" s="7" t="s">
        <v>2680</v>
      </c>
    </row>
    <row r="2643">
      <c r="A2643" s="7" t="s">
        <v>2680</v>
      </c>
    </row>
    <row r="2644">
      <c r="A2644" s="7" t="s">
        <v>2680</v>
      </c>
    </row>
    <row r="2645">
      <c r="A2645" s="7" t="s">
        <v>2680</v>
      </c>
    </row>
    <row r="2646">
      <c r="A2646" s="7" t="s">
        <v>2680</v>
      </c>
    </row>
    <row r="2647">
      <c r="A2647" s="7" t="s">
        <v>2680</v>
      </c>
    </row>
    <row r="2648">
      <c r="A2648" s="7" t="s">
        <v>2680</v>
      </c>
    </row>
    <row r="2649">
      <c r="A2649" s="7" t="s">
        <v>2680</v>
      </c>
    </row>
    <row r="2650">
      <c r="A2650" s="7" t="s">
        <v>2680</v>
      </c>
    </row>
    <row r="2651">
      <c r="A2651" s="7" t="s">
        <v>2680</v>
      </c>
    </row>
    <row r="2652">
      <c r="A2652" s="7" t="s">
        <v>2680</v>
      </c>
    </row>
    <row r="2653">
      <c r="A2653" s="7" t="s">
        <v>2680</v>
      </c>
    </row>
    <row r="2654">
      <c r="A2654" s="7" t="s">
        <v>2680</v>
      </c>
    </row>
    <row r="2655">
      <c r="A2655" s="7" t="s">
        <v>2680</v>
      </c>
    </row>
    <row r="2656">
      <c r="A2656" s="7" t="s">
        <v>2680</v>
      </c>
    </row>
    <row r="2657">
      <c r="A2657" s="7" t="s">
        <v>2680</v>
      </c>
    </row>
    <row r="2658">
      <c r="A2658" s="7" t="s">
        <v>2680</v>
      </c>
    </row>
    <row r="2659">
      <c r="A2659" s="7" t="s">
        <v>2680</v>
      </c>
    </row>
    <row r="2660">
      <c r="A2660" s="7" t="s">
        <v>2680</v>
      </c>
    </row>
    <row r="2661">
      <c r="A2661" s="7" t="s">
        <v>2680</v>
      </c>
    </row>
    <row r="2662">
      <c r="A2662" s="7" t="s">
        <v>2680</v>
      </c>
    </row>
    <row r="2663">
      <c r="A2663" s="7" t="s">
        <v>2680</v>
      </c>
    </row>
    <row r="2664">
      <c r="A2664" s="7" t="s">
        <v>2680</v>
      </c>
    </row>
    <row r="2665">
      <c r="A2665" s="7" t="s">
        <v>2680</v>
      </c>
    </row>
    <row r="2666">
      <c r="A2666" s="7" t="s">
        <v>2680</v>
      </c>
    </row>
    <row r="2667">
      <c r="A2667" s="7" t="s">
        <v>2680</v>
      </c>
    </row>
    <row r="2668">
      <c r="A2668" s="7" t="s">
        <v>2680</v>
      </c>
    </row>
    <row r="2669">
      <c r="A2669" s="7" t="s">
        <v>2680</v>
      </c>
    </row>
    <row r="2670">
      <c r="A2670" s="7" t="s">
        <v>2680</v>
      </c>
    </row>
    <row r="2671">
      <c r="A2671" s="7" t="s">
        <v>2680</v>
      </c>
    </row>
    <row r="2672">
      <c r="A2672" s="7" t="s">
        <v>2680</v>
      </c>
    </row>
    <row r="2673">
      <c r="A2673" s="7" t="s">
        <v>2680</v>
      </c>
    </row>
    <row r="2674">
      <c r="A2674" s="7" t="s">
        <v>2680</v>
      </c>
    </row>
    <row r="2675">
      <c r="A2675" s="7" t="s">
        <v>2680</v>
      </c>
    </row>
    <row r="2676">
      <c r="A2676" s="7" t="s">
        <v>2680</v>
      </c>
    </row>
    <row r="2677">
      <c r="A2677" s="7" t="s">
        <v>2680</v>
      </c>
    </row>
    <row r="2678">
      <c r="A2678" s="7" t="s">
        <v>2680</v>
      </c>
    </row>
    <row r="2679">
      <c r="A2679" s="7" t="s">
        <v>2680</v>
      </c>
    </row>
    <row r="2680">
      <c r="A2680" s="7" t="s">
        <v>2680</v>
      </c>
    </row>
    <row r="2681">
      <c r="A2681" s="7" t="s">
        <v>2680</v>
      </c>
    </row>
    <row r="2682">
      <c r="A2682" s="7" t="s">
        <v>2680</v>
      </c>
    </row>
    <row r="2683">
      <c r="A2683" s="7" t="s">
        <v>2680</v>
      </c>
    </row>
    <row r="2684">
      <c r="A2684" s="7" t="s">
        <v>2680</v>
      </c>
    </row>
    <row r="2685">
      <c r="A2685" s="7" t="s">
        <v>2680</v>
      </c>
    </row>
    <row r="2686">
      <c r="A2686" s="7" t="s">
        <v>2680</v>
      </c>
    </row>
    <row r="2687">
      <c r="A2687" s="7" t="s">
        <v>2680</v>
      </c>
    </row>
    <row r="2688">
      <c r="A2688" s="7" t="s">
        <v>2680</v>
      </c>
    </row>
    <row r="2689">
      <c r="A2689" s="7" t="s">
        <v>2680</v>
      </c>
    </row>
    <row r="2690">
      <c r="A2690" s="7" t="s">
        <v>2680</v>
      </c>
    </row>
    <row r="2691">
      <c r="A2691" s="7" t="s">
        <v>2680</v>
      </c>
    </row>
    <row r="2692">
      <c r="A2692" s="7" t="s">
        <v>2680</v>
      </c>
    </row>
    <row r="2693">
      <c r="A2693" s="7" t="s">
        <v>2680</v>
      </c>
    </row>
    <row r="2694">
      <c r="A2694" s="7" t="s">
        <v>2680</v>
      </c>
    </row>
    <row r="2695">
      <c r="A2695" s="7" t="s">
        <v>2680</v>
      </c>
    </row>
    <row r="2696">
      <c r="A2696" s="7" t="s">
        <v>2680</v>
      </c>
    </row>
    <row r="2697">
      <c r="A2697" s="7" t="s">
        <v>2680</v>
      </c>
    </row>
    <row r="2698">
      <c r="A2698" s="7" t="s">
        <v>2680</v>
      </c>
    </row>
    <row r="2699">
      <c r="A2699" s="7" t="s">
        <v>2680</v>
      </c>
    </row>
    <row r="2700">
      <c r="A2700" s="7" t="s">
        <v>2680</v>
      </c>
    </row>
    <row r="2701">
      <c r="A2701" s="7" t="s">
        <v>2680</v>
      </c>
    </row>
    <row r="2702">
      <c r="A2702" s="7" t="s">
        <v>2680</v>
      </c>
    </row>
    <row r="2703">
      <c r="A2703" s="7" t="s">
        <v>2680</v>
      </c>
    </row>
    <row r="2704">
      <c r="A2704" s="7" t="s">
        <v>2680</v>
      </c>
    </row>
    <row r="2705">
      <c r="A2705" s="7" t="s">
        <v>2680</v>
      </c>
    </row>
    <row r="2706">
      <c r="A2706" s="7" t="s">
        <v>2680</v>
      </c>
    </row>
    <row r="2707">
      <c r="A2707" s="7" t="s">
        <v>2680</v>
      </c>
    </row>
    <row r="2708">
      <c r="A2708" s="7" t="s">
        <v>2680</v>
      </c>
    </row>
    <row r="2709">
      <c r="A2709" s="7" t="s">
        <v>2680</v>
      </c>
    </row>
    <row r="2710">
      <c r="A2710" s="7" t="s">
        <v>2680</v>
      </c>
    </row>
    <row r="2711">
      <c r="A2711" s="7" t="s">
        <v>2680</v>
      </c>
    </row>
    <row r="2712">
      <c r="A2712" s="7" t="s">
        <v>2680</v>
      </c>
    </row>
    <row r="2713">
      <c r="A2713" s="7" t="s">
        <v>2680</v>
      </c>
    </row>
    <row r="2714">
      <c r="A2714" s="7" t="s">
        <v>2680</v>
      </c>
    </row>
    <row r="2715">
      <c r="A2715" s="7" t="s">
        <v>2680</v>
      </c>
    </row>
    <row r="2716">
      <c r="A2716" s="7" t="s">
        <v>2680</v>
      </c>
    </row>
    <row r="2717">
      <c r="A2717" s="7" t="s">
        <v>2680</v>
      </c>
    </row>
    <row r="2718">
      <c r="A2718" s="7" t="s">
        <v>2680</v>
      </c>
    </row>
    <row r="2719">
      <c r="A2719" s="7" t="s">
        <v>2680</v>
      </c>
    </row>
    <row r="2720">
      <c r="A2720" s="7" t="s">
        <v>2680</v>
      </c>
    </row>
    <row r="2721">
      <c r="A2721" s="7" t="s">
        <v>2680</v>
      </c>
    </row>
    <row r="2722">
      <c r="A2722" s="7" t="s">
        <v>2680</v>
      </c>
    </row>
    <row r="2723">
      <c r="A2723" s="7" t="s">
        <v>2680</v>
      </c>
    </row>
    <row r="2724">
      <c r="A2724" s="7" t="s">
        <v>2680</v>
      </c>
    </row>
    <row r="2725">
      <c r="A2725" s="7" t="s">
        <v>2680</v>
      </c>
    </row>
    <row r="2726">
      <c r="A2726" s="7" t="s">
        <v>2680</v>
      </c>
    </row>
    <row r="2727">
      <c r="A2727" s="7" t="s">
        <v>2680</v>
      </c>
    </row>
    <row r="2728">
      <c r="A2728" s="7" t="s">
        <v>2680</v>
      </c>
    </row>
    <row r="2729">
      <c r="A2729" s="7" t="s">
        <v>2680</v>
      </c>
    </row>
    <row r="2730">
      <c r="A2730" s="7" t="s">
        <v>2680</v>
      </c>
    </row>
    <row r="2731">
      <c r="A2731" s="7" t="s">
        <v>2680</v>
      </c>
    </row>
    <row r="2732">
      <c r="A2732" s="7" t="s">
        <v>2680</v>
      </c>
    </row>
    <row r="2733">
      <c r="A2733" s="7" t="s">
        <v>2680</v>
      </c>
    </row>
    <row r="2734">
      <c r="A2734" s="7" t="s">
        <v>2680</v>
      </c>
    </row>
    <row r="2735">
      <c r="A2735" s="7" t="s">
        <v>2680</v>
      </c>
    </row>
    <row r="2736">
      <c r="A2736" s="7" t="s">
        <v>2680</v>
      </c>
    </row>
    <row r="2737">
      <c r="A2737" s="7" t="s">
        <v>2680</v>
      </c>
    </row>
    <row r="2738">
      <c r="A2738" s="7" t="s">
        <v>2680</v>
      </c>
    </row>
    <row r="2739">
      <c r="A2739" s="7" t="s">
        <v>2680</v>
      </c>
    </row>
    <row r="2740">
      <c r="A2740" s="7" t="s">
        <v>2680</v>
      </c>
    </row>
    <row r="2741">
      <c r="A2741" s="7" t="s">
        <v>2680</v>
      </c>
    </row>
    <row r="2742">
      <c r="A2742" s="7" t="s">
        <v>2680</v>
      </c>
    </row>
    <row r="2743">
      <c r="A2743" s="7" t="s">
        <v>2680</v>
      </c>
    </row>
    <row r="2744">
      <c r="A2744" s="7" t="s">
        <v>2680</v>
      </c>
    </row>
    <row r="2745">
      <c r="A2745" s="7" t="s">
        <v>2680</v>
      </c>
    </row>
    <row r="2746">
      <c r="A2746" s="7" t="s">
        <v>2680</v>
      </c>
    </row>
    <row r="2747">
      <c r="A2747" s="7" t="s">
        <v>2680</v>
      </c>
    </row>
    <row r="2748">
      <c r="A2748" s="7" t="s">
        <v>2680</v>
      </c>
    </row>
    <row r="2749">
      <c r="A2749" s="7" t="s">
        <v>2680</v>
      </c>
    </row>
    <row r="2750">
      <c r="A2750" s="7" t="s">
        <v>2680</v>
      </c>
    </row>
    <row r="2751">
      <c r="A2751" s="7" t="s">
        <v>2680</v>
      </c>
    </row>
    <row r="2752">
      <c r="A2752" s="7" t="s">
        <v>2680</v>
      </c>
    </row>
    <row r="2753">
      <c r="A2753" s="7" t="s">
        <v>2680</v>
      </c>
    </row>
    <row r="2754">
      <c r="A2754" s="7" t="s">
        <v>2680</v>
      </c>
    </row>
    <row r="2755">
      <c r="A2755" s="7" t="s">
        <v>2680</v>
      </c>
    </row>
    <row r="2756">
      <c r="A2756" s="7" t="s">
        <v>2680</v>
      </c>
    </row>
    <row r="2757">
      <c r="A2757" s="7" t="s">
        <v>2680</v>
      </c>
    </row>
    <row r="2758">
      <c r="A2758" s="7" t="s">
        <v>2680</v>
      </c>
    </row>
    <row r="2759">
      <c r="A2759" s="7" t="s">
        <v>2680</v>
      </c>
    </row>
    <row r="2760">
      <c r="A2760" s="7" t="s">
        <v>2680</v>
      </c>
    </row>
    <row r="2761">
      <c r="A2761" s="7" t="s">
        <v>2680</v>
      </c>
    </row>
    <row r="2762">
      <c r="A2762" s="7" t="s">
        <v>2680</v>
      </c>
    </row>
    <row r="2763">
      <c r="A2763" s="7" t="s">
        <v>2680</v>
      </c>
    </row>
    <row r="2764">
      <c r="A2764" s="7" t="s">
        <v>2680</v>
      </c>
    </row>
    <row r="2765">
      <c r="A2765" s="7" t="s">
        <v>2680</v>
      </c>
    </row>
    <row r="2766">
      <c r="A2766" s="7" t="s">
        <v>2680</v>
      </c>
    </row>
    <row r="2767">
      <c r="A2767" s="7" t="s">
        <v>2680</v>
      </c>
    </row>
    <row r="2768">
      <c r="A2768" s="7" t="s">
        <v>2680</v>
      </c>
    </row>
    <row r="2769">
      <c r="A2769" s="7" t="s">
        <v>2680</v>
      </c>
    </row>
    <row r="2770">
      <c r="A2770" s="7" t="s">
        <v>2680</v>
      </c>
    </row>
    <row r="2771">
      <c r="A2771" s="7" t="s">
        <v>2680</v>
      </c>
    </row>
    <row r="2772">
      <c r="A2772" s="7" t="s">
        <v>2680</v>
      </c>
    </row>
    <row r="2773">
      <c r="A2773" s="7" t="s">
        <v>2680</v>
      </c>
    </row>
    <row r="2774">
      <c r="A2774" s="7" t="s">
        <v>2680</v>
      </c>
    </row>
    <row r="2775">
      <c r="A2775" s="7" t="s">
        <v>2680</v>
      </c>
    </row>
    <row r="2776">
      <c r="A2776" s="7" t="s">
        <v>2680</v>
      </c>
    </row>
    <row r="2777">
      <c r="A2777" s="7" t="s">
        <v>2680</v>
      </c>
    </row>
    <row r="2778">
      <c r="A2778" s="7" t="s">
        <v>2680</v>
      </c>
    </row>
    <row r="2779">
      <c r="A2779" s="7" t="s">
        <v>2680</v>
      </c>
    </row>
    <row r="2780">
      <c r="A2780" s="7" t="s">
        <v>2680</v>
      </c>
    </row>
    <row r="2781">
      <c r="A2781" s="7" t="s">
        <v>2680</v>
      </c>
    </row>
    <row r="2782">
      <c r="A2782" s="7" t="s">
        <v>2680</v>
      </c>
    </row>
    <row r="2783">
      <c r="A2783" s="7" t="s">
        <v>2680</v>
      </c>
    </row>
    <row r="2784">
      <c r="A2784" s="7" t="s">
        <v>2680</v>
      </c>
    </row>
    <row r="2785">
      <c r="A2785" s="7" t="s">
        <v>2680</v>
      </c>
    </row>
    <row r="2786">
      <c r="A2786" s="7" t="s">
        <v>2680</v>
      </c>
    </row>
    <row r="2787">
      <c r="A2787" s="7" t="s">
        <v>2680</v>
      </c>
    </row>
    <row r="2788">
      <c r="A2788" s="7" t="s">
        <v>2680</v>
      </c>
    </row>
    <row r="2789">
      <c r="A2789" s="7" t="s">
        <v>2680</v>
      </c>
    </row>
    <row r="2790">
      <c r="A2790" s="7" t="s">
        <v>2680</v>
      </c>
    </row>
    <row r="2791">
      <c r="A2791" s="7" t="s">
        <v>2680</v>
      </c>
    </row>
    <row r="2792">
      <c r="A2792" s="7" t="s">
        <v>2680</v>
      </c>
    </row>
    <row r="2793">
      <c r="A2793" s="7" t="s">
        <v>2680</v>
      </c>
    </row>
    <row r="2794">
      <c r="A2794" s="7" t="s">
        <v>2680</v>
      </c>
    </row>
    <row r="2795">
      <c r="A2795" s="7" t="s">
        <v>2680</v>
      </c>
    </row>
    <row r="2796">
      <c r="A2796" s="7" t="s">
        <v>2680</v>
      </c>
    </row>
    <row r="2797">
      <c r="A2797" s="7" t="s">
        <v>2680</v>
      </c>
    </row>
    <row r="2798">
      <c r="A2798" s="7" t="s">
        <v>2680</v>
      </c>
    </row>
    <row r="2799">
      <c r="A2799" s="7" t="s">
        <v>2680</v>
      </c>
    </row>
    <row r="2800">
      <c r="A2800" s="7" t="s">
        <v>2680</v>
      </c>
    </row>
    <row r="2801">
      <c r="A2801" s="7" t="s">
        <v>2680</v>
      </c>
    </row>
    <row r="2802">
      <c r="A2802" s="7" t="s">
        <v>2680</v>
      </c>
    </row>
    <row r="2803">
      <c r="A2803" s="7" t="s">
        <v>2680</v>
      </c>
    </row>
    <row r="2804">
      <c r="A2804" s="7" t="s">
        <v>2680</v>
      </c>
    </row>
    <row r="2805">
      <c r="A2805" s="7" t="s">
        <v>2680</v>
      </c>
    </row>
    <row r="2806">
      <c r="A2806" s="7" t="s">
        <v>2680</v>
      </c>
    </row>
    <row r="2807">
      <c r="A2807" s="7" t="s">
        <v>2680</v>
      </c>
    </row>
    <row r="2808">
      <c r="A2808" s="7" t="s">
        <v>2680</v>
      </c>
    </row>
    <row r="2809">
      <c r="A2809" s="7" t="s">
        <v>2680</v>
      </c>
    </row>
    <row r="2810">
      <c r="A2810" s="7" t="s">
        <v>2680</v>
      </c>
    </row>
    <row r="2811">
      <c r="A2811" s="7" t="s">
        <v>2680</v>
      </c>
    </row>
    <row r="2812">
      <c r="A2812" s="7" t="s">
        <v>2680</v>
      </c>
    </row>
    <row r="2813">
      <c r="A2813" s="7" t="s">
        <v>2680</v>
      </c>
    </row>
    <row r="2814">
      <c r="A2814" s="7" t="s">
        <v>2680</v>
      </c>
    </row>
    <row r="2815">
      <c r="A2815" s="7" t="s">
        <v>2680</v>
      </c>
    </row>
    <row r="2816">
      <c r="A2816" s="7" t="s">
        <v>2680</v>
      </c>
    </row>
    <row r="2817">
      <c r="A2817" s="7" t="s">
        <v>2680</v>
      </c>
    </row>
    <row r="2818">
      <c r="A2818" s="7" t="s">
        <v>2680</v>
      </c>
    </row>
    <row r="2819">
      <c r="A2819" s="7" t="s">
        <v>2680</v>
      </c>
    </row>
    <row r="2820">
      <c r="A2820" s="7" t="s">
        <v>2680</v>
      </c>
    </row>
    <row r="2821">
      <c r="A2821" s="7" t="s">
        <v>2680</v>
      </c>
    </row>
    <row r="2822">
      <c r="A2822" s="7" t="s">
        <v>2680</v>
      </c>
    </row>
    <row r="2823">
      <c r="A2823" s="7" t="s">
        <v>2680</v>
      </c>
    </row>
    <row r="2824">
      <c r="A2824" s="7" t="s">
        <v>2680</v>
      </c>
    </row>
    <row r="2825">
      <c r="A2825" s="7" t="s">
        <v>2680</v>
      </c>
    </row>
    <row r="2826">
      <c r="A2826" s="7" t="s">
        <v>2680</v>
      </c>
    </row>
    <row r="2827">
      <c r="A2827" s="7" t="s">
        <v>2680</v>
      </c>
    </row>
    <row r="2828">
      <c r="A2828" s="7" t="s">
        <v>2680</v>
      </c>
    </row>
    <row r="2829">
      <c r="A2829" s="7" t="s">
        <v>2680</v>
      </c>
    </row>
    <row r="2830">
      <c r="A2830" s="7" t="s">
        <v>2680</v>
      </c>
    </row>
    <row r="2831">
      <c r="A2831" s="7" t="s">
        <v>2680</v>
      </c>
    </row>
    <row r="2832">
      <c r="A2832" s="7" t="s">
        <v>2680</v>
      </c>
    </row>
    <row r="2833">
      <c r="A2833" s="7" t="s">
        <v>2680</v>
      </c>
    </row>
    <row r="2834">
      <c r="A2834" s="7" t="s">
        <v>2680</v>
      </c>
    </row>
    <row r="2835">
      <c r="A2835" s="7" t="s">
        <v>2680</v>
      </c>
    </row>
    <row r="2836">
      <c r="A2836" s="7" t="s">
        <v>2680</v>
      </c>
    </row>
    <row r="2837">
      <c r="A2837" s="7" t="s">
        <v>2680</v>
      </c>
    </row>
    <row r="2838">
      <c r="A2838" s="7" t="s">
        <v>2680</v>
      </c>
    </row>
    <row r="2839">
      <c r="A2839" s="7" t="s">
        <v>2680</v>
      </c>
    </row>
    <row r="2840">
      <c r="A2840" s="7" t="s">
        <v>2680</v>
      </c>
    </row>
    <row r="2841">
      <c r="A2841" s="7" t="s">
        <v>2680</v>
      </c>
    </row>
    <row r="2842">
      <c r="A2842" s="7" t="s">
        <v>2680</v>
      </c>
    </row>
    <row r="2843">
      <c r="A2843" s="7" t="s">
        <v>2680</v>
      </c>
    </row>
    <row r="2844">
      <c r="A2844" s="7" t="s">
        <v>2680</v>
      </c>
    </row>
    <row r="2845">
      <c r="A2845" s="7" t="s">
        <v>2680</v>
      </c>
    </row>
    <row r="2846">
      <c r="A2846" s="7" t="s">
        <v>2680</v>
      </c>
    </row>
    <row r="2847">
      <c r="A2847" s="7" t="s">
        <v>2680</v>
      </c>
    </row>
    <row r="2848">
      <c r="A2848" s="7" t="s">
        <v>2680</v>
      </c>
    </row>
    <row r="2849">
      <c r="A2849" s="7" t="s">
        <v>2680</v>
      </c>
    </row>
    <row r="2850">
      <c r="A2850" s="7" t="s">
        <v>2680</v>
      </c>
    </row>
    <row r="2851">
      <c r="A2851" s="7" t="s">
        <v>2680</v>
      </c>
    </row>
    <row r="2852">
      <c r="A2852" s="7" t="s">
        <v>2680</v>
      </c>
    </row>
    <row r="2853">
      <c r="A2853" s="7" t="s">
        <v>2680</v>
      </c>
    </row>
    <row r="2854">
      <c r="A2854" s="7" t="s">
        <v>2680</v>
      </c>
    </row>
    <row r="2855">
      <c r="A2855" s="7" t="s">
        <v>2680</v>
      </c>
    </row>
    <row r="2856">
      <c r="A2856" s="7" t="s">
        <v>2680</v>
      </c>
    </row>
    <row r="2857">
      <c r="A2857" s="7" t="s">
        <v>2680</v>
      </c>
    </row>
    <row r="2858">
      <c r="A2858" s="7" t="s">
        <v>2680</v>
      </c>
    </row>
    <row r="2859">
      <c r="A2859" s="7" t="s">
        <v>2680</v>
      </c>
    </row>
    <row r="2860">
      <c r="A2860" s="7" t="s">
        <v>2680</v>
      </c>
    </row>
    <row r="2861">
      <c r="A2861" s="7" t="s">
        <v>2680</v>
      </c>
    </row>
    <row r="2862">
      <c r="A2862" s="7" t="s">
        <v>2680</v>
      </c>
    </row>
    <row r="2863">
      <c r="A2863" s="7" t="s">
        <v>2680</v>
      </c>
    </row>
    <row r="2864">
      <c r="A2864" s="7" t="s">
        <v>2680</v>
      </c>
    </row>
    <row r="2865">
      <c r="A2865" s="7" t="s">
        <v>2680</v>
      </c>
    </row>
    <row r="2866">
      <c r="A2866" s="7" t="s">
        <v>2680</v>
      </c>
    </row>
    <row r="2867">
      <c r="A2867" s="7" t="s">
        <v>2680</v>
      </c>
    </row>
    <row r="2868">
      <c r="A2868" s="7" t="s">
        <v>2680</v>
      </c>
    </row>
    <row r="2869">
      <c r="A2869" s="7" t="s">
        <v>2680</v>
      </c>
    </row>
    <row r="2870">
      <c r="A2870" s="7" t="s">
        <v>2680</v>
      </c>
    </row>
    <row r="2871">
      <c r="A2871" s="7" t="s">
        <v>2680</v>
      </c>
    </row>
    <row r="2872">
      <c r="A2872" s="7" t="s">
        <v>2680</v>
      </c>
    </row>
    <row r="2873">
      <c r="A2873" s="7" t="s">
        <v>2680</v>
      </c>
    </row>
    <row r="2874">
      <c r="A2874" s="7" t="s">
        <v>2680</v>
      </c>
    </row>
    <row r="2875">
      <c r="A2875" s="7" t="s">
        <v>2680</v>
      </c>
    </row>
    <row r="2876">
      <c r="A2876" s="7" t="s">
        <v>2680</v>
      </c>
    </row>
    <row r="2877">
      <c r="A2877" s="7" t="s">
        <v>2680</v>
      </c>
    </row>
    <row r="2878">
      <c r="A2878" s="7" t="s">
        <v>2680</v>
      </c>
    </row>
    <row r="2879">
      <c r="A2879" s="7" t="s">
        <v>2680</v>
      </c>
    </row>
    <row r="2880">
      <c r="A2880" s="7" t="s">
        <v>2680</v>
      </c>
    </row>
    <row r="2881">
      <c r="A2881" s="7" t="s">
        <v>2680</v>
      </c>
    </row>
    <row r="2882">
      <c r="A2882" s="7" t="s">
        <v>2680</v>
      </c>
    </row>
    <row r="2883">
      <c r="A2883" s="7" t="s">
        <v>2680</v>
      </c>
    </row>
    <row r="2884">
      <c r="A2884" s="7" t="s">
        <v>2680</v>
      </c>
    </row>
    <row r="2885">
      <c r="A2885" s="7" t="s">
        <v>2680</v>
      </c>
    </row>
    <row r="2886">
      <c r="A2886" s="7" t="s">
        <v>2680</v>
      </c>
    </row>
    <row r="2887">
      <c r="A2887" s="7" t="s">
        <v>2680</v>
      </c>
    </row>
    <row r="2888">
      <c r="A2888" s="7" t="s">
        <v>2680</v>
      </c>
    </row>
    <row r="2889">
      <c r="A2889" s="7" t="s">
        <v>2680</v>
      </c>
    </row>
    <row r="2890">
      <c r="A2890" s="7" t="s">
        <v>2680</v>
      </c>
    </row>
    <row r="2891">
      <c r="A2891" s="7" t="s">
        <v>2680</v>
      </c>
    </row>
    <row r="2892">
      <c r="A2892" s="7" t="s">
        <v>2680</v>
      </c>
    </row>
    <row r="2893">
      <c r="A2893" s="7" t="s">
        <v>2680</v>
      </c>
    </row>
    <row r="2894">
      <c r="A2894" s="7" t="s">
        <v>2680</v>
      </c>
    </row>
    <row r="2895">
      <c r="A2895" s="7" t="s">
        <v>2680</v>
      </c>
    </row>
    <row r="2896">
      <c r="A2896" s="7" t="s">
        <v>2680</v>
      </c>
    </row>
    <row r="2897">
      <c r="A2897" s="7" t="s">
        <v>2680</v>
      </c>
    </row>
    <row r="2898">
      <c r="A2898" s="7" t="s">
        <v>2680</v>
      </c>
    </row>
    <row r="2899">
      <c r="A2899" s="7" t="s">
        <v>2680</v>
      </c>
    </row>
    <row r="2900">
      <c r="A2900" s="7" t="s">
        <v>2680</v>
      </c>
    </row>
    <row r="2901">
      <c r="A2901" s="7" t="s">
        <v>2680</v>
      </c>
    </row>
    <row r="2902">
      <c r="A2902" s="7" t="s">
        <v>2680</v>
      </c>
    </row>
    <row r="2903">
      <c r="A2903" s="7" t="s">
        <v>2680</v>
      </c>
    </row>
    <row r="2904">
      <c r="A2904" s="7" t="s">
        <v>2680</v>
      </c>
    </row>
    <row r="2905">
      <c r="A2905" s="7" t="s">
        <v>2680</v>
      </c>
    </row>
    <row r="2906">
      <c r="A2906" s="7" t="s">
        <v>2680</v>
      </c>
    </row>
    <row r="2907">
      <c r="A2907" s="7" t="s">
        <v>2680</v>
      </c>
    </row>
    <row r="2908">
      <c r="A2908" s="7" t="s">
        <v>2680</v>
      </c>
    </row>
    <row r="2909">
      <c r="A2909" s="7" t="s">
        <v>2680</v>
      </c>
    </row>
    <row r="2910">
      <c r="A2910" s="7" t="s">
        <v>2680</v>
      </c>
    </row>
    <row r="2911">
      <c r="A2911" s="7" t="s">
        <v>2680</v>
      </c>
    </row>
    <row r="2912">
      <c r="A2912" s="7" t="s">
        <v>2680</v>
      </c>
    </row>
    <row r="2913">
      <c r="A2913" s="7" t="s">
        <v>2680</v>
      </c>
    </row>
    <row r="2914">
      <c r="A2914" s="7" t="s">
        <v>2680</v>
      </c>
    </row>
    <row r="2915">
      <c r="A2915" s="7" t="s">
        <v>2680</v>
      </c>
    </row>
    <row r="2916">
      <c r="A2916" s="7" t="s">
        <v>2680</v>
      </c>
    </row>
    <row r="2917">
      <c r="A2917" s="7" t="s">
        <v>2680</v>
      </c>
    </row>
    <row r="2918">
      <c r="A2918" s="7" t="s">
        <v>2680</v>
      </c>
    </row>
    <row r="2919">
      <c r="A2919" s="7" t="s">
        <v>2680</v>
      </c>
    </row>
    <row r="2920">
      <c r="A2920" s="7" t="s">
        <v>2680</v>
      </c>
    </row>
    <row r="2921">
      <c r="A2921" s="7" t="s">
        <v>2680</v>
      </c>
    </row>
    <row r="2922">
      <c r="A2922" s="7" t="s">
        <v>2680</v>
      </c>
    </row>
    <row r="2923">
      <c r="A2923" s="7" t="s">
        <v>2680</v>
      </c>
    </row>
    <row r="2924">
      <c r="A2924" s="7" t="s">
        <v>2680</v>
      </c>
    </row>
    <row r="2925">
      <c r="A2925" s="7" t="s">
        <v>2680</v>
      </c>
    </row>
    <row r="2926">
      <c r="A2926" s="7" t="s">
        <v>2680</v>
      </c>
    </row>
    <row r="2927">
      <c r="A2927" s="7" t="s">
        <v>2680</v>
      </c>
    </row>
    <row r="2928">
      <c r="A2928" s="7" t="s">
        <v>2680</v>
      </c>
    </row>
    <row r="2929">
      <c r="A2929" s="7" t="s">
        <v>2680</v>
      </c>
    </row>
    <row r="2930">
      <c r="A2930" s="7" t="s">
        <v>2680</v>
      </c>
    </row>
    <row r="2931">
      <c r="A2931" s="7" t="s">
        <v>2680</v>
      </c>
    </row>
    <row r="2932">
      <c r="A2932" s="7" t="s">
        <v>2680</v>
      </c>
    </row>
    <row r="2933">
      <c r="A2933" s="7" t="s">
        <v>2680</v>
      </c>
    </row>
    <row r="2934">
      <c r="A2934" s="7" t="s">
        <v>2680</v>
      </c>
    </row>
    <row r="2935">
      <c r="A2935" s="7" t="s">
        <v>2680</v>
      </c>
    </row>
    <row r="2936">
      <c r="A2936" s="7" t="s">
        <v>2680</v>
      </c>
    </row>
    <row r="2937">
      <c r="A2937" s="7" t="s">
        <v>2680</v>
      </c>
    </row>
    <row r="2938">
      <c r="A2938" s="7" t="s">
        <v>2680</v>
      </c>
    </row>
    <row r="2939">
      <c r="A2939" s="7" t="s">
        <v>2680</v>
      </c>
    </row>
    <row r="2940">
      <c r="A2940" s="7" t="s">
        <v>2680</v>
      </c>
    </row>
    <row r="2941">
      <c r="A2941" s="7" t="s">
        <v>2680</v>
      </c>
    </row>
    <row r="2942">
      <c r="A2942" s="7" t="s">
        <v>2680</v>
      </c>
    </row>
    <row r="2943">
      <c r="A2943" s="7" t="s">
        <v>2680</v>
      </c>
    </row>
    <row r="2944">
      <c r="A2944" s="7" t="s">
        <v>2680</v>
      </c>
    </row>
    <row r="2945">
      <c r="A2945" s="7" t="s">
        <v>2680</v>
      </c>
    </row>
    <row r="2946">
      <c r="A2946" s="7" t="s">
        <v>2680</v>
      </c>
    </row>
    <row r="2947">
      <c r="A2947" s="7" t="s">
        <v>2680</v>
      </c>
    </row>
    <row r="2948">
      <c r="A2948" s="7" t="s">
        <v>2680</v>
      </c>
    </row>
    <row r="2949">
      <c r="A2949" s="7" t="s">
        <v>2680</v>
      </c>
    </row>
    <row r="2950">
      <c r="A2950" s="7" t="s">
        <v>2680</v>
      </c>
    </row>
    <row r="2951">
      <c r="A2951" s="7" t="s">
        <v>2680</v>
      </c>
    </row>
    <row r="2952">
      <c r="A2952" s="7" t="s">
        <v>2680</v>
      </c>
    </row>
    <row r="2953">
      <c r="A2953" s="7" t="s">
        <v>2680</v>
      </c>
    </row>
    <row r="2954">
      <c r="A2954" s="7" t="s">
        <v>2680</v>
      </c>
    </row>
    <row r="2955">
      <c r="A2955" s="7" t="s">
        <v>2680</v>
      </c>
    </row>
    <row r="2956">
      <c r="A2956" s="7" t="s">
        <v>2680</v>
      </c>
    </row>
    <row r="2957">
      <c r="A2957" s="7" t="s">
        <v>2680</v>
      </c>
    </row>
    <row r="2958">
      <c r="A2958" s="7" t="s">
        <v>2680</v>
      </c>
    </row>
    <row r="2959">
      <c r="A2959" s="7" t="s">
        <v>2680</v>
      </c>
    </row>
    <row r="2960">
      <c r="A2960" s="7" t="s">
        <v>2680</v>
      </c>
    </row>
    <row r="2961">
      <c r="A2961" s="7" t="s">
        <v>2680</v>
      </c>
    </row>
    <row r="2962">
      <c r="A2962" s="7" t="s">
        <v>2680</v>
      </c>
    </row>
    <row r="2963">
      <c r="A2963" s="7" t="s">
        <v>2680</v>
      </c>
    </row>
    <row r="2964">
      <c r="A2964" s="7" t="s">
        <v>2680</v>
      </c>
    </row>
    <row r="2965">
      <c r="A2965" s="7" t="s">
        <v>2680</v>
      </c>
    </row>
    <row r="2966">
      <c r="A2966" s="7" t="s">
        <v>2680</v>
      </c>
    </row>
    <row r="2967">
      <c r="A2967" s="7" t="s">
        <v>2680</v>
      </c>
    </row>
    <row r="2968">
      <c r="A2968" s="7" t="s">
        <v>2680</v>
      </c>
    </row>
    <row r="2969">
      <c r="A2969" s="7" t="s">
        <v>2680</v>
      </c>
    </row>
    <row r="2970">
      <c r="A2970" s="7" t="s">
        <v>2680</v>
      </c>
    </row>
    <row r="2971">
      <c r="A2971" s="7" t="s">
        <v>2680</v>
      </c>
    </row>
    <row r="2972">
      <c r="A2972" s="7" t="s">
        <v>2680</v>
      </c>
    </row>
    <row r="2973">
      <c r="A2973" s="7" t="s">
        <v>2680</v>
      </c>
    </row>
    <row r="2974">
      <c r="A2974" s="7" t="s">
        <v>2680</v>
      </c>
    </row>
    <row r="2975">
      <c r="A2975" s="7" t="s">
        <v>2680</v>
      </c>
    </row>
    <row r="2976">
      <c r="A2976" s="7" t="s">
        <v>2680</v>
      </c>
    </row>
    <row r="2977">
      <c r="A2977" s="7" t="s">
        <v>2680</v>
      </c>
    </row>
    <row r="2978">
      <c r="A2978" s="7" t="s">
        <v>2680</v>
      </c>
    </row>
    <row r="2979">
      <c r="A2979" s="7" t="s">
        <v>2680</v>
      </c>
    </row>
    <row r="2980">
      <c r="A2980" s="7" t="s">
        <v>2680</v>
      </c>
    </row>
    <row r="2981">
      <c r="A2981" s="7" t="s">
        <v>2680</v>
      </c>
    </row>
    <row r="2982">
      <c r="A2982" s="7" t="s">
        <v>2680</v>
      </c>
    </row>
    <row r="2983">
      <c r="A2983" s="7" t="s">
        <v>2680</v>
      </c>
    </row>
    <row r="2984">
      <c r="A2984" s="7" t="s">
        <v>2680</v>
      </c>
    </row>
    <row r="2985">
      <c r="A2985" s="7" t="s">
        <v>2680</v>
      </c>
    </row>
    <row r="2986">
      <c r="A2986" s="7" t="s">
        <v>2680</v>
      </c>
    </row>
    <row r="2987">
      <c r="A2987" s="7" t="s">
        <v>2680</v>
      </c>
    </row>
    <row r="2988">
      <c r="A2988" s="7" t="s">
        <v>2680</v>
      </c>
    </row>
    <row r="2989">
      <c r="A2989" s="7" t="s">
        <v>2680</v>
      </c>
    </row>
    <row r="2990">
      <c r="A2990" s="7" t="s">
        <v>2680</v>
      </c>
    </row>
    <row r="2991">
      <c r="A2991" s="7" t="s">
        <v>2680</v>
      </c>
    </row>
    <row r="2992">
      <c r="A2992" s="7" t="s">
        <v>2680</v>
      </c>
    </row>
    <row r="2993">
      <c r="A2993" s="7" t="s">
        <v>2680</v>
      </c>
    </row>
    <row r="2994">
      <c r="A2994" s="7" t="s">
        <v>2680</v>
      </c>
    </row>
    <row r="2995">
      <c r="A2995" s="7" t="s">
        <v>2680</v>
      </c>
    </row>
    <row r="2996">
      <c r="A2996" s="7" t="s">
        <v>2680</v>
      </c>
    </row>
    <row r="2997">
      <c r="A2997" s="7" t="s">
        <v>2680</v>
      </c>
    </row>
    <row r="2998">
      <c r="A2998" s="7" t="s">
        <v>2680</v>
      </c>
    </row>
    <row r="2999">
      <c r="A2999" s="7" t="s">
        <v>2680</v>
      </c>
    </row>
    <row r="3000">
      <c r="A3000" s="7" t="s">
        <v>2680</v>
      </c>
    </row>
    <row r="3001">
      <c r="A3001" s="7" t="s">
        <v>2680</v>
      </c>
    </row>
    <row r="3002">
      <c r="A3002" s="7" t="s">
        <v>2680</v>
      </c>
    </row>
    <row r="3003">
      <c r="A3003" s="7" t="s">
        <v>2680</v>
      </c>
    </row>
    <row r="3004">
      <c r="A3004" s="7" t="s">
        <v>2680</v>
      </c>
    </row>
    <row r="3005">
      <c r="A3005" s="7" t="s">
        <v>2680</v>
      </c>
    </row>
    <row r="3006">
      <c r="A3006" s="7" t="s">
        <v>2680</v>
      </c>
    </row>
    <row r="3007">
      <c r="A3007" s="7" t="s">
        <v>2680</v>
      </c>
    </row>
    <row r="3008">
      <c r="A3008" s="7" t="s">
        <v>2680</v>
      </c>
    </row>
    <row r="3009">
      <c r="A3009" s="7" t="s">
        <v>2680</v>
      </c>
    </row>
    <row r="3010">
      <c r="A3010" s="7" t="s">
        <v>2680</v>
      </c>
    </row>
    <row r="3011">
      <c r="A3011" s="7" t="s">
        <v>2680</v>
      </c>
    </row>
    <row r="3012">
      <c r="A3012" s="7" t="s">
        <v>2680</v>
      </c>
    </row>
    <row r="3013">
      <c r="A3013" s="7" t="s">
        <v>2680</v>
      </c>
    </row>
    <row r="3014">
      <c r="A3014" s="7" t="s">
        <v>2680</v>
      </c>
    </row>
    <row r="3015">
      <c r="A3015" s="7" t="s">
        <v>2680</v>
      </c>
    </row>
    <row r="3016">
      <c r="A3016" s="7" t="s">
        <v>2680</v>
      </c>
    </row>
    <row r="3017">
      <c r="A3017" s="7" t="s">
        <v>2680</v>
      </c>
    </row>
    <row r="3018">
      <c r="A3018" s="7" t="s">
        <v>2680</v>
      </c>
    </row>
    <row r="3019">
      <c r="A3019" s="7" t="s">
        <v>2680</v>
      </c>
    </row>
    <row r="3020">
      <c r="A3020" s="7" t="s">
        <v>2680</v>
      </c>
    </row>
    <row r="3021">
      <c r="A3021" s="7" t="s">
        <v>2680</v>
      </c>
    </row>
    <row r="3022">
      <c r="A3022" s="7" t="s">
        <v>2680</v>
      </c>
    </row>
    <row r="3023">
      <c r="A3023" s="7" t="s">
        <v>2680</v>
      </c>
    </row>
    <row r="3024">
      <c r="A3024" s="7" t="s">
        <v>2680</v>
      </c>
    </row>
    <row r="3025">
      <c r="A3025" s="7" t="s">
        <v>2680</v>
      </c>
    </row>
    <row r="3026">
      <c r="A3026" s="7" t="s">
        <v>2680</v>
      </c>
    </row>
    <row r="3027">
      <c r="A3027" s="7" t="s">
        <v>2680</v>
      </c>
    </row>
    <row r="3028">
      <c r="A3028" s="7" t="s">
        <v>2680</v>
      </c>
    </row>
    <row r="3029">
      <c r="A3029" s="7" t="s">
        <v>2680</v>
      </c>
    </row>
    <row r="3030">
      <c r="A3030" s="7" t="s">
        <v>2680</v>
      </c>
    </row>
    <row r="3031">
      <c r="A3031" s="7" t="s">
        <v>2680</v>
      </c>
    </row>
    <row r="3032">
      <c r="A3032" s="7" t="s">
        <v>2680</v>
      </c>
    </row>
    <row r="3033">
      <c r="A3033" s="7" t="s">
        <v>2680</v>
      </c>
    </row>
    <row r="3034">
      <c r="A3034" s="7" t="s">
        <v>2680</v>
      </c>
    </row>
    <row r="3035">
      <c r="A3035" s="7" t="s">
        <v>2680</v>
      </c>
    </row>
    <row r="3036">
      <c r="A3036" s="7" t="s">
        <v>2680</v>
      </c>
    </row>
    <row r="3037">
      <c r="A3037" s="7" t="s">
        <v>2680</v>
      </c>
    </row>
    <row r="3038">
      <c r="A3038" s="7" t="s">
        <v>2680</v>
      </c>
    </row>
    <row r="3039">
      <c r="A3039" s="7" t="s">
        <v>2680</v>
      </c>
    </row>
    <row r="3040">
      <c r="A3040" s="7" t="s">
        <v>2680</v>
      </c>
    </row>
    <row r="3041">
      <c r="A3041" s="7" t="s">
        <v>2680</v>
      </c>
    </row>
    <row r="3042">
      <c r="A3042" s="7" t="s">
        <v>2680</v>
      </c>
    </row>
    <row r="3043">
      <c r="A3043" s="7" t="s">
        <v>2680</v>
      </c>
    </row>
    <row r="3044">
      <c r="A3044" s="7" t="s">
        <v>2680</v>
      </c>
    </row>
    <row r="3045">
      <c r="A3045" s="7" t="s">
        <v>2680</v>
      </c>
    </row>
    <row r="3046">
      <c r="A3046" s="7" t="s">
        <v>2680</v>
      </c>
    </row>
    <row r="3047">
      <c r="A3047" s="7" t="s">
        <v>2680</v>
      </c>
    </row>
    <row r="3048">
      <c r="A3048" s="7" t="s">
        <v>2680</v>
      </c>
    </row>
    <row r="3049">
      <c r="A3049" s="7" t="s">
        <v>2680</v>
      </c>
    </row>
    <row r="3050">
      <c r="A3050" s="7" t="s">
        <v>2680</v>
      </c>
    </row>
    <row r="3051">
      <c r="A3051" s="7" t="s">
        <v>2680</v>
      </c>
    </row>
    <row r="3052">
      <c r="A3052" s="7" t="s">
        <v>2680</v>
      </c>
    </row>
    <row r="3053">
      <c r="A3053" s="7" t="s">
        <v>2680</v>
      </c>
    </row>
    <row r="3054">
      <c r="A3054" s="7" t="s">
        <v>2680</v>
      </c>
    </row>
    <row r="3055">
      <c r="A3055" s="7" t="s">
        <v>2680</v>
      </c>
    </row>
    <row r="3056">
      <c r="A3056" s="7" t="s">
        <v>2680</v>
      </c>
    </row>
    <row r="3057">
      <c r="A3057" s="7" t="s">
        <v>2680</v>
      </c>
    </row>
    <row r="3058">
      <c r="A3058" s="7" t="s">
        <v>2680</v>
      </c>
    </row>
    <row r="3059">
      <c r="A3059" s="7" t="s">
        <v>2680</v>
      </c>
    </row>
    <row r="3060">
      <c r="A3060" s="7" t="s">
        <v>2680</v>
      </c>
    </row>
    <row r="3061">
      <c r="A3061" s="7" t="s">
        <v>2680</v>
      </c>
    </row>
    <row r="3062">
      <c r="A3062" s="7" t="s">
        <v>2680</v>
      </c>
    </row>
    <row r="3063">
      <c r="A3063" s="7" t="s">
        <v>2680</v>
      </c>
    </row>
    <row r="3064">
      <c r="A3064" s="7" t="s">
        <v>2680</v>
      </c>
    </row>
    <row r="3065">
      <c r="A3065" s="7" t="s">
        <v>2680</v>
      </c>
    </row>
    <row r="3066">
      <c r="A3066" s="7" t="s">
        <v>2680</v>
      </c>
    </row>
    <row r="3067">
      <c r="A3067" s="7" t="s">
        <v>2680</v>
      </c>
    </row>
    <row r="3068">
      <c r="A3068" s="7" t="s">
        <v>2680</v>
      </c>
    </row>
    <row r="3069">
      <c r="A3069" s="7" t="s">
        <v>2680</v>
      </c>
    </row>
    <row r="3070">
      <c r="A3070" s="7" t="s">
        <v>2680</v>
      </c>
    </row>
    <row r="3071">
      <c r="A3071" s="7" t="s">
        <v>2680</v>
      </c>
    </row>
    <row r="3072">
      <c r="A3072" s="7" t="s">
        <v>2680</v>
      </c>
    </row>
    <row r="3073">
      <c r="A3073" s="7" t="s">
        <v>2680</v>
      </c>
    </row>
    <row r="3074">
      <c r="A3074" s="7" t="s">
        <v>2680</v>
      </c>
    </row>
    <row r="3075">
      <c r="A3075" s="7" t="s">
        <v>2680</v>
      </c>
    </row>
    <row r="3076">
      <c r="A3076" s="7" t="s">
        <v>2680</v>
      </c>
    </row>
    <row r="3077">
      <c r="A3077" s="7" t="s">
        <v>2680</v>
      </c>
    </row>
    <row r="3078">
      <c r="A3078" s="7" t="s">
        <v>2680</v>
      </c>
    </row>
    <row r="3079">
      <c r="A3079" s="7" t="s">
        <v>2680</v>
      </c>
    </row>
    <row r="3080">
      <c r="A3080" s="7" t="s">
        <v>2680</v>
      </c>
    </row>
    <row r="3081">
      <c r="A3081" s="7" t="s">
        <v>2680</v>
      </c>
    </row>
    <row r="3082">
      <c r="A3082" s="7" t="s">
        <v>2680</v>
      </c>
    </row>
    <row r="3083">
      <c r="A3083" s="7" t="s">
        <v>2680</v>
      </c>
    </row>
    <row r="3084">
      <c r="A3084" s="7" t="s">
        <v>2680</v>
      </c>
    </row>
    <row r="3085">
      <c r="A3085" s="7" t="s">
        <v>2680</v>
      </c>
    </row>
    <row r="3086">
      <c r="A3086" s="7" t="s">
        <v>2680</v>
      </c>
    </row>
    <row r="3087">
      <c r="A3087" s="7" t="s">
        <v>2680</v>
      </c>
    </row>
    <row r="3088">
      <c r="A3088" s="7" t="s">
        <v>2680</v>
      </c>
    </row>
    <row r="3089">
      <c r="A3089" s="7" t="s">
        <v>2680</v>
      </c>
    </row>
    <row r="3090">
      <c r="A3090" s="7" t="s">
        <v>2680</v>
      </c>
    </row>
    <row r="3091">
      <c r="A3091" s="7" t="s">
        <v>2680</v>
      </c>
    </row>
    <row r="3092">
      <c r="A3092" s="7" t="s">
        <v>2680</v>
      </c>
    </row>
    <row r="3093">
      <c r="A3093" s="7" t="s">
        <v>2680</v>
      </c>
    </row>
    <row r="3094">
      <c r="A3094" s="7" t="s">
        <v>2680</v>
      </c>
    </row>
    <row r="3095">
      <c r="A3095" s="7" t="s">
        <v>2680</v>
      </c>
    </row>
    <row r="3096">
      <c r="A3096" s="7" t="s">
        <v>2680</v>
      </c>
    </row>
    <row r="3097">
      <c r="A3097" s="7" t="s">
        <v>2680</v>
      </c>
    </row>
    <row r="3098">
      <c r="A3098" s="7" t="s">
        <v>2680</v>
      </c>
    </row>
    <row r="3099">
      <c r="A3099" s="7" t="s">
        <v>2680</v>
      </c>
    </row>
    <row r="3100">
      <c r="A3100" s="7" t="s">
        <v>2680</v>
      </c>
    </row>
    <row r="3101">
      <c r="A3101" s="7" t="s">
        <v>2680</v>
      </c>
    </row>
    <row r="3102">
      <c r="A3102" s="7" t="s">
        <v>2680</v>
      </c>
    </row>
    <row r="3103">
      <c r="A3103" s="7" t="s">
        <v>2680</v>
      </c>
    </row>
    <row r="3104">
      <c r="A3104" s="7" t="s">
        <v>2680</v>
      </c>
    </row>
    <row r="3105">
      <c r="A3105" s="7" t="s">
        <v>2680</v>
      </c>
    </row>
    <row r="3106">
      <c r="A3106" s="7" t="s">
        <v>2680</v>
      </c>
    </row>
    <row r="3107">
      <c r="A3107" s="7" t="s">
        <v>2680</v>
      </c>
    </row>
    <row r="3108">
      <c r="A3108" s="7" t="s">
        <v>2680</v>
      </c>
    </row>
    <row r="3109">
      <c r="A3109" s="7" t="s">
        <v>2680</v>
      </c>
    </row>
    <row r="3110">
      <c r="A3110" s="7" t="s">
        <v>2680</v>
      </c>
    </row>
    <row r="3111">
      <c r="A3111" s="7" t="s">
        <v>2680</v>
      </c>
    </row>
    <row r="3112">
      <c r="A3112" s="7" t="s">
        <v>2680</v>
      </c>
    </row>
    <row r="3113">
      <c r="A3113" s="7" t="s">
        <v>2680</v>
      </c>
    </row>
    <row r="3114">
      <c r="A3114" s="7" t="s">
        <v>2680</v>
      </c>
    </row>
    <row r="3115">
      <c r="A3115" s="7" t="s">
        <v>2680</v>
      </c>
    </row>
    <row r="3116">
      <c r="A3116" s="7" t="s">
        <v>2680</v>
      </c>
    </row>
    <row r="3117">
      <c r="A3117" s="7" t="s">
        <v>2680</v>
      </c>
    </row>
    <row r="3118">
      <c r="A3118" s="7" t="s">
        <v>2680</v>
      </c>
    </row>
    <row r="3119">
      <c r="A3119" s="7" t="s">
        <v>2680</v>
      </c>
    </row>
    <row r="3120">
      <c r="A3120" s="7" t="s">
        <v>2680</v>
      </c>
    </row>
    <row r="3121">
      <c r="A3121" s="7" t="s">
        <v>2680</v>
      </c>
    </row>
    <row r="3122">
      <c r="A3122" s="7" t="s">
        <v>2680</v>
      </c>
    </row>
    <row r="3123">
      <c r="A3123" s="7" t="s">
        <v>2680</v>
      </c>
    </row>
    <row r="3124">
      <c r="A3124" s="7" t="s">
        <v>2680</v>
      </c>
    </row>
    <row r="3125">
      <c r="A3125" s="7" t="s">
        <v>2680</v>
      </c>
    </row>
    <row r="3126">
      <c r="A3126" s="7" t="s">
        <v>2680</v>
      </c>
    </row>
    <row r="3127">
      <c r="A3127" s="7" t="s">
        <v>2680</v>
      </c>
    </row>
    <row r="3128">
      <c r="A3128" s="7" t="s">
        <v>2680</v>
      </c>
    </row>
    <row r="3129">
      <c r="A3129" s="7" t="s">
        <v>2680</v>
      </c>
    </row>
    <row r="3130">
      <c r="A3130" s="7" t="s">
        <v>2680</v>
      </c>
    </row>
    <row r="3131">
      <c r="A3131" s="7" t="s">
        <v>2680</v>
      </c>
    </row>
    <row r="3132">
      <c r="A3132" s="7" t="s">
        <v>2680</v>
      </c>
    </row>
    <row r="3133">
      <c r="A3133" s="7" t="s">
        <v>2680</v>
      </c>
    </row>
    <row r="3134">
      <c r="A3134" s="7" t="s">
        <v>2680</v>
      </c>
    </row>
    <row r="3135">
      <c r="A3135" s="7" t="s">
        <v>2680</v>
      </c>
    </row>
    <row r="3136">
      <c r="A3136" s="7" t="s">
        <v>2680</v>
      </c>
    </row>
    <row r="3137">
      <c r="A3137" s="7" t="s">
        <v>2680</v>
      </c>
    </row>
    <row r="3138">
      <c r="A3138" s="7" t="s">
        <v>2680</v>
      </c>
    </row>
    <row r="3139">
      <c r="A3139" s="7" t="s">
        <v>2680</v>
      </c>
    </row>
    <row r="3140">
      <c r="A3140" s="7" t="s">
        <v>2680</v>
      </c>
    </row>
    <row r="3141">
      <c r="A3141" s="7" t="s">
        <v>2680</v>
      </c>
    </row>
    <row r="3142">
      <c r="A3142" s="7" t="s">
        <v>2680</v>
      </c>
    </row>
    <row r="3143">
      <c r="A3143" s="7" t="s">
        <v>2680</v>
      </c>
    </row>
    <row r="3144">
      <c r="A3144" s="7" t="s">
        <v>2680</v>
      </c>
    </row>
    <row r="3145">
      <c r="A3145" s="7" t="s">
        <v>2680</v>
      </c>
    </row>
    <row r="3146">
      <c r="A3146" s="7" t="s">
        <v>2680</v>
      </c>
    </row>
    <row r="3147">
      <c r="A3147" s="7" t="s">
        <v>2680</v>
      </c>
    </row>
    <row r="3148">
      <c r="A3148" s="7" t="s">
        <v>2680</v>
      </c>
    </row>
    <row r="3149">
      <c r="A3149" s="7" t="s">
        <v>2680</v>
      </c>
    </row>
    <row r="3150">
      <c r="A3150" s="7" t="s">
        <v>2680</v>
      </c>
    </row>
    <row r="3151">
      <c r="A3151" s="7" t="s">
        <v>2680</v>
      </c>
    </row>
    <row r="3152">
      <c r="A3152" s="7" t="s">
        <v>2680</v>
      </c>
    </row>
    <row r="3153">
      <c r="A3153" s="7" t="s">
        <v>2680</v>
      </c>
    </row>
    <row r="3154">
      <c r="A3154" s="7" t="s">
        <v>2680</v>
      </c>
    </row>
    <row r="3155">
      <c r="A3155" s="7" t="s">
        <v>2680</v>
      </c>
    </row>
    <row r="3156">
      <c r="A3156" s="7" t="s">
        <v>2680</v>
      </c>
    </row>
    <row r="3157">
      <c r="A3157" s="7" t="s">
        <v>2680</v>
      </c>
    </row>
    <row r="3158">
      <c r="A3158" s="7" t="s">
        <v>2680</v>
      </c>
    </row>
    <row r="3159">
      <c r="A3159" s="7" t="s">
        <v>2680</v>
      </c>
    </row>
    <row r="3160">
      <c r="A3160" s="7" t="s">
        <v>2680</v>
      </c>
    </row>
    <row r="3161">
      <c r="A3161" s="7" t="s">
        <v>2680</v>
      </c>
    </row>
    <row r="3162">
      <c r="A3162" s="7" t="s">
        <v>2680</v>
      </c>
    </row>
    <row r="3163">
      <c r="A3163" s="7" t="s">
        <v>2680</v>
      </c>
    </row>
    <row r="3164">
      <c r="A3164" s="7" t="s">
        <v>2680</v>
      </c>
    </row>
    <row r="3165">
      <c r="A3165" s="7" t="s">
        <v>2680</v>
      </c>
    </row>
    <row r="3166">
      <c r="A3166" s="7" t="s">
        <v>2680</v>
      </c>
    </row>
    <row r="3167">
      <c r="A3167" s="7" t="s">
        <v>2680</v>
      </c>
    </row>
    <row r="3168">
      <c r="A3168" s="7" t="s">
        <v>2680</v>
      </c>
    </row>
    <row r="3169">
      <c r="A3169" s="7" t="s">
        <v>2680</v>
      </c>
    </row>
    <row r="3170">
      <c r="A3170" s="7" t="s">
        <v>2680</v>
      </c>
    </row>
    <row r="3171">
      <c r="A3171" s="7" t="s">
        <v>2680</v>
      </c>
    </row>
    <row r="3172">
      <c r="A3172" s="7" t="s">
        <v>2680</v>
      </c>
    </row>
    <row r="3173">
      <c r="A3173" s="7" t="s">
        <v>2680</v>
      </c>
    </row>
    <row r="3174">
      <c r="A3174" s="7" t="s">
        <v>2680</v>
      </c>
    </row>
    <row r="3175">
      <c r="A3175" s="7" t="s">
        <v>2680</v>
      </c>
    </row>
    <row r="3176">
      <c r="A3176" s="7" t="s">
        <v>2680</v>
      </c>
    </row>
    <row r="3177">
      <c r="A3177" s="7" t="s">
        <v>2680</v>
      </c>
    </row>
    <row r="3178">
      <c r="A3178" s="7" t="s">
        <v>2680</v>
      </c>
    </row>
    <row r="3179">
      <c r="A3179" s="7" t="s">
        <v>2680</v>
      </c>
    </row>
    <row r="3180">
      <c r="A3180" s="7" t="s">
        <v>2680</v>
      </c>
    </row>
    <row r="3181">
      <c r="A3181" s="7" t="s">
        <v>2680</v>
      </c>
    </row>
    <row r="3182">
      <c r="A3182" s="7" t="s">
        <v>2680</v>
      </c>
    </row>
    <row r="3183">
      <c r="A3183" s="7" t="s">
        <v>2680</v>
      </c>
    </row>
    <row r="3184">
      <c r="A3184" s="7" t="s">
        <v>2680</v>
      </c>
    </row>
    <row r="3185">
      <c r="A3185" s="7" t="s">
        <v>2680</v>
      </c>
    </row>
    <row r="3186">
      <c r="A3186" s="7" t="s">
        <v>2680</v>
      </c>
    </row>
    <row r="3187">
      <c r="A3187" s="7" t="s">
        <v>2680</v>
      </c>
    </row>
    <row r="3188">
      <c r="A3188" s="7" t="s">
        <v>2680</v>
      </c>
    </row>
    <row r="3189">
      <c r="A3189" s="7" t="s">
        <v>2680</v>
      </c>
    </row>
    <row r="3190">
      <c r="A3190" s="7" t="s">
        <v>2680</v>
      </c>
    </row>
    <row r="3191">
      <c r="A3191" s="7" t="s">
        <v>2680</v>
      </c>
    </row>
    <row r="3192">
      <c r="A3192" s="7" t="s">
        <v>2680</v>
      </c>
    </row>
    <row r="3193">
      <c r="A3193" s="7" t="s">
        <v>2680</v>
      </c>
    </row>
    <row r="3194">
      <c r="A3194" s="7" t="s">
        <v>2680</v>
      </c>
    </row>
    <row r="3195">
      <c r="A3195" s="7" t="s">
        <v>2680</v>
      </c>
    </row>
    <row r="3196">
      <c r="A3196" s="7" t="s">
        <v>2680</v>
      </c>
    </row>
    <row r="3197">
      <c r="A3197" s="7" t="s">
        <v>2680</v>
      </c>
    </row>
    <row r="3198">
      <c r="A3198" s="7" t="s">
        <v>2680</v>
      </c>
    </row>
    <row r="3199">
      <c r="A3199" s="7" t="s">
        <v>2680</v>
      </c>
    </row>
    <row r="3200">
      <c r="A3200" s="7" t="s">
        <v>2680</v>
      </c>
    </row>
    <row r="3201">
      <c r="A3201" s="7" t="s">
        <v>2680</v>
      </c>
    </row>
    <row r="3202">
      <c r="A3202" s="7" t="s">
        <v>2680</v>
      </c>
    </row>
    <row r="3203">
      <c r="A3203" s="7" t="s">
        <v>2680</v>
      </c>
    </row>
    <row r="3204">
      <c r="A3204" s="7" t="s">
        <v>2680</v>
      </c>
    </row>
    <row r="3205">
      <c r="A3205" s="7" t="s">
        <v>2680</v>
      </c>
    </row>
    <row r="3206">
      <c r="A3206" s="7" t="s">
        <v>2680</v>
      </c>
    </row>
    <row r="3207">
      <c r="A3207" s="7" t="s">
        <v>2680</v>
      </c>
    </row>
    <row r="3208">
      <c r="A3208" s="7" t="s">
        <v>2680</v>
      </c>
    </row>
    <row r="3209">
      <c r="A3209" s="7" t="s">
        <v>2680</v>
      </c>
    </row>
    <row r="3210">
      <c r="A3210" s="7" t="s">
        <v>2680</v>
      </c>
    </row>
    <row r="3211">
      <c r="A3211" s="7" t="s">
        <v>2680</v>
      </c>
    </row>
    <row r="3212">
      <c r="A3212" s="7" t="s">
        <v>2680</v>
      </c>
    </row>
    <row r="3213">
      <c r="A3213" s="7" t="s">
        <v>2680</v>
      </c>
    </row>
    <row r="3214">
      <c r="A3214" s="7" t="s">
        <v>2680</v>
      </c>
    </row>
    <row r="3215">
      <c r="A3215" s="7" t="s">
        <v>2680</v>
      </c>
    </row>
    <row r="3216">
      <c r="A3216" s="7" t="s">
        <v>2680</v>
      </c>
    </row>
    <row r="3217">
      <c r="A3217" s="7" t="s">
        <v>2680</v>
      </c>
    </row>
    <row r="3218">
      <c r="A3218" s="7" t="s">
        <v>2680</v>
      </c>
    </row>
    <row r="3219">
      <c r="A3219" s="7" t="s">
        <v>2680</v>
      </c>
    </row>
    <row r="3220">
      <c r="A3220" s="7" t="s">
        <v>2680</v>
      </c>
    </row>
    <row r="3221">
      <c r="A3221" s="7" t="s">
        <v>2680</v>
      </c>
    </row>
    <row r="3222">
      <c r="A3222" s="7" t="s">
        <v>2680</v>
      </c>
    </row>
    <row r="3223">
      <c r="A3223" s="7" t="s">
        <v>2680</v>
      </c>
    </row>
    <row r="3224">
      <c r="A3224" s="7" t="s">
        <v>2680</v>
      </c>
    </row>
    <row r="3225">
      <c r="A3225" s="7" t="s">
        <v>2680</v>
      </c>
    </row>
    <row r="3226">
      <c r="A3226" s="7" t="s">
        <v>2680</v>
      </c>
    </row>
    <row r="3227">
      <c r="A3227" s="7" t="s">
        <v>2680</v>
      </c>
    </row>
    <row r="3228">
      <c r="A3228" s="7" t="s">
        <v>2680</v>
      </c>
    </row>
    <row r="3229">
      <c r="A3229" s="7" t="s">
        <v>2680</v>
      </c>
    </row>
    <row r="3230">
      <c r="A3230" s="7" t="s">
        <v>2680</v>
      </c>
    </row>
    <row r="3231">
      <c r="A3231" s="7" t="s">
        <v>2680</v>
      </c>
    </row>
    <row r="3232">
      <c r="A3232" s="7" t="s">
        <v>2680</v>
      </c>
    </row>
    <row r="3233">
      <c r="A3233" s="7" t="s">
        <v>2680</v>
      </c>
    </row>
    <row r="3234">
      <c r="A3234" s="7" t="s">
        <v>2680</v>
      </c>
    </row>
    <row r="3235">
      <c r="A3235" s="7" t="s">
        <v>2680</v>
      </c>
    </row>
    <row r="3236">
      <c r="A3236" s="7" t="s">
        <v>2680</v>
      </c>
    </row>
    <row r="3237">
      <c r="A3237" s="7" t="s">
        <v>2680</v>
      </c>
    </row>
    <row r="3238">
      <c r="A3238" s="7" t="s">
        <v>2680</v>
      </c>
    </row>
    <row r="3239">
      <c r="A3239" s="7" t="s">
        <v>2680</v>
      </c>
    </row>
    <row r="3240">
      <c r="A3240" s="7" t="s">
        <v>2680</v>
      </c>
    </row>
    <row r="3241">
      <c r="A3241" s="7" t="s">
        <v>2680</v>
      </c>
    </row>
    <row r="3242">
      <c r="A3242" s="7" t="s">
        <v>2680</v>
      </c>
    </row>
    <row r="3243">
      <c r="A3243" s="7" t="s">
        <v>2680</v>
      </c>
    </row>
    <row r="3244">
      <c r="A3244" s="7" t="s">
        <v>2680</v>
      </c>
    </row>
    <row r="3245">
      <c r="A3245" s="7" t="s">
        <v>2680</v>
      </c>
    </row>
    <row r="3246">
      <c r="A3246" s="7" t="s">
        <v>2680</v>
      </c>
    </row>
    <row r="3247">
      <c r="A3247" s="7" t="s">
        <v>2680</v>
      </c>
    </row>
    <row r="3248">
      <c r="A3248" s="7" t="s">
        <v>2680</v>
      </c>
    </row>
    <row r="3249">
      <c r="A3249" s="7" t="s">
        <v>2680</v>
      </c>
    </row>
    <row r="3250">
      <c r="A3250" s="7" t="s">
        <v>2680</v>
      </c>
    </row>
    <row r="3251">
      <c r="A3251" s="7" t="s">
        <v>2680</v>
      </c>
    </row>
    <row r="3252">
      <c r="A3252" s="7" t="s">
        <v>2680</v>
      </c>
    </row>
    <row r="3253">
      <c r="A3253" s="7" t="s">
        <v>2680</v>
      </c>
    </row>
    <row r="3254">
      <c r="A3254" s="7" t="s">
        <v>2680</v>
      </c>
    </row>
    <row r="3255">
      <c r="A3255" s="7" t="s">
        <v>2680</v>
      </c>
    </row>
    <row r="3256">
      <c r="A3256" s="7" t="s">
        <v>2680</v>
      </c>
    </row>
    <row r="3257">
      <c r="A3257" s="7" t="s">
        <v>2680</v>
      </c>
    </row>
    <row r="3258">
      <c r="A3258" s="7" t="s">
        <v>2680</v>
      </c>
    </row>
    <row r="3259">
      <c r="A3259" s="7" t="s">
        <v>2680</v>
      </c>
    </row>
    <row r="3260">
      <c r="A3260" s="7" t="s">
        <v>2680</v>
      </c>
    </row>
    <row r="3261">
      <c r="A3261" s="7" t="s">
        <v>2680</v>
      </c>
    </row>
    <row r="3262">
      <c r="A3262" s="7" t="s">
        <v>2680</v>
      </c>
    </row>
    <row r="3263">
      <c r="A3263" s="7" t="s">
        <v>2680</v>
      </c>
    </row>
    <row r="3264">
      <c r="A3264" s="7" t="s">
        <v>2680</v>
      </c>
    </row>
    <row r="3265">
      <c r="A3265" s="7" t="s">
        <v>2680</v>
      </c>
    </row>
    <row r="3266">
      <c r="A3266" s="7" t="s">
        <v>2680</v>
      </c>
    </row>
    <row r="3267">
      <c r="A3267" s="7" t="s">
        <v>2680</v>
      </c>
    </row>
    <row r="3268">
      <c r="A3268" s="7" t="s">
        <v>2680</v>
      </c>
    </row>
    <row r="3269">
      <c r="A3269" s="7" t="s">
        <v>2680</v>
      </c>
    </row>
    <row r="3270">
      <c r="A3270" s="7" t="s">
        <v>2680</v>
      </c>
    </row>
    <row r="3271">
      <c r="A3271" s="7" t="s">
        <v>2680</v>
      </c>
    </row>
    <row r="3272">
      <c r="A3272" s="7" t="s">
        <v>2680</v>
      </c>
    </row>
    <row r="3273">
      <c r="A3273" s="7" t="s">
        <v>2680</v>
      </c>
    </row>
    <row r="3274">
      <c r="A3274" s="7" t="s">
        <v>2680</v>
      </c>
    </row>
    <row r="3275">
      <c r="A3275" s="7" t="s">
        <v>2680</v>
      </c>
    </row>
    <row r="3276">
      <c r="A3276" s="7" t="s">
        <v>2680</v>
      </c>
    </row>
    <row r="3277">
      <c r="A3277" s="7" t="s">
        <v>2680</v>
      </c>
    </row>
    <row r="3278">
      <c r="A3278" s="7" t="s">
        <v>2680</v>
      </c>
    </row>
    <row r="3279">
      <c r="A3279" s="7" t="s">
        <v>2680</v>
      </c>
    </row>
    <row r="3280">
      <c r="A3280" s="7" t="s">
        <v>2680</v>
      </c>
    </row>
    <row r="3281">
      <c r="A3281" s="7" t="s">
        <v>2680</v>
      </c>
    </row>
    <row r="3282">
      <c r="A3282" s="7" t="s">
        <v>2680</v>
      </c>
    </row>
    <row r="3283">
      <c r="A3283" s="7" t="s">
        <v>2680</v>
      </c>
    </row>
    <row r="3284">
      <c r="A3284" s="7" t="s">
        <v>2680</v>
      </c>
    </row>
    <row r="3285">
      <c r="A3285" s="7" t="s">
        <v>2680</v>
      </c>
    </row>
    <row r="3286">
      <c r="A3286" s="7" t="s">
        <v>2680</v>
      </c>
    </row>
    <row r="3287">
      <c r="A3287" s="7" t="s">
        <v>2680</v>
      </c>
    </row>
    <row r="3288">
      <c r="A3288" s="7" t="s">
        <v>2680</v>
      </c>
    </row>
    <row r="3289">
      <c r="A3289" s="7" t="s">
        <v>2680</v>
      </c>
    </row>
    <row r="3290">
      <c r="A3290" s="7" t="s">
        <v>2680</v>
      </c>
    </row>
    <row r="3291">
      <c r="A3291" s="7" t="s">
        <v>2680</v>
      </c>
    </row>
    <row r="3292">
      <c r="A3292" s="7" t="s">
        <v>2680</v>
      </c>
    </row>
    <row r="3293">
      <c r="A3293" s="7" t="s">
        <v>2680</v>
      </c>
    </row>
    <row r="3294">
      <c r="A3294" s="7" t="s">
        <v>2680</v>
      </c>
    </row>
    <row r="3295">
      <c r="A3295" s="7" t="s">
        <v>2680</v>
      </c>
    </row>
    <row r="3296">
      <c r="A3296" s="7" t="s">
        <v>2680</v>
      </c>
    </row>
    <row r="3297">
      <c r="A3297" s="7" t="s">
        <v>2680</v>
      </c>
    </row>
    <row r="3298">
      <c r="A3298" s="7" t="s">
        <v>2680</v>
      </c>
    </row>
    <row r="3299">
      <c r="A3299" s="7" t="s">
        <v>2680</v>
      </c>
    </row>
    <row r="3300">
      <c r="A3300" s="7" t="s">
        <v>2680</v>
      </c>
    </row>
    <row r="3301">
      <c r="A3301" s="7" t="s">
        <v>2680</v>
      </c>
    </row>
    <row r="3302">
      <c r="A3302" s="7" t="s">
        <v>2680</v>
      </c>
    </row>
    <row r="3303">
      <c r="A3303" s="7" t="s">
        <v>2680</v>
      </c>
    </row>
    <row r="3304">
      <c r="A3304" s="7" t="s">
        <v>2680</v>
      </c>
    </row>
    <row r="3305">
      <c r="A3305" s="7" t="s">
        <v>2680</v>
      </c>
    </row>
    <row r="3306">
      <c r="A3306" s="7" t="s">
        <v>2680</v>
      </c>
    </row>
    <row r="3307">
      <c r="A3307" s="7" t="s">
        <v>2680</v>
      </c>
    </row>
    <row r="3308">
      <c r="A3308" s="7" t="s">
        <v>2680</v>
      </c>
    </row>
    <row r="3309">
      <c r="A3309" s="7" t="s">
        <v>2680</v>
      </c>
    </row>
    <row r="3310">
      <c r="A3310" s="7" t="s">
        <v>2680</v>
      </c>
    </row>
    <row r="3311">
      <c r="A3311" s="7" t="s">
        <v>2680</v>
      </c>
    </row>
    <row r="3312">
      <c r="A3312" s="7" t="s">
        <v>2680</v>
      </c>
    </row>
    <row r="3313">
      <c r="A3313" s="7" t="s">
        <v>2680</v>
      </c>
    </row>
    <row r="3314">
      <c r="A3314" s="7" t="s">
        <v>2680</v>
      </c>
    </row>
    <row r="3315">
      <c r="A3315" s="7" t="s">
        <v>2680</v>
      </c>
    </row>
    <row r="3316">
      <c r="A3316" s="7" t="s">
        <v>2680</v>
      </c>
    </row>
    <row r="3317">
      <c r="A3317" s="7" t="s">
        <v>2680</v>
      </c>
    </row>
    <row r="3318">
      <c r="A3318" s="7" t="s">
        <v>2680</v>
      </c>
    </row>
    <row r="3319">
      <c r="A3319" s="7" t="s">
        <v>2680</v>
      </c>
    </row>
    <row r="3320">
      <c r="A3320" s="7" t="s">
        <v>2680</v>
      </c>
    </row>
    <row r="3321">
      <c r="A3321" s="7" t="s">
        <v>2680</v>
      </c>
    </row>
    <row r="3322">
      <c r="A3322" s="7" t="s">
        <v>2680</v>
      </c>
    </row>
    <row r="3323">
      <c r="A3323" s="7" t="s">
        <v>2680</v>
      </c>
    </row>
    <row r="3324">
      <c r="A3324" s="7" t="s">
        <v>2680</v>
      </c>
    </row>
    <row r="3325">
      <c r="A3325" s="7" t="s">
        <v>2680</v>
      </c>
    </row>
    <row r="3326">
      <c r="A3326" s="7" t="s">
        <v>2680</v>
      </c>
    </row>
    <row r="3327">
      <c r="A3327" s="7" t="s">
        <v>2680</v>
      </c>
    </row>
    <row r="3328">
      <c r="A3328" s="7" t="s">
        <v>2680</v>
      </c>
    </row>
    <row r="3329">
      <c r="A3329" s="7" t="s">
        <v>2680</v>
      </c>
    </row>
    <row r="3330">
      <c r="A3330" s="7" t="s">
        <v>2680</v>
      </c>
    </row>
    <row r="3331">
      <c r="A3331" s="7" t="s">
        <v>2680</v>
      </c>
    </row>
    <row r="3332">
      <c r="A3332" s="7" t="s">
        <v>2680</v>
      </c>
    </row>
    <row r="3333">
      <c r="A3333" s="7" t="s">
        <v>2680</v>
      </c>
    </row>
    <row r="3334">
      <c r="A3334" s="7" t="s">
        <v>2680</v>
      </c>
    </row>
    <row r="3335">
      <c r="A3335" s="7" t="s">
        <v>2680</v>
      </c>
    </row>
    <row r="3336">
      <c r="A3336" s="7" t="s">
        <v>2680</v>
      </c>
    </row>
    <row r="3337">
      <c r="A3337" s="7" t="s">
        <v>2680</v>
      </c>
    </row>
    <row r="3338">
      <c r="A3338" s="7" t="s">
        <v>2680</v>
      </c>
    </row>
    <row r="3339">
      <c r="A3339" s="7" t="s">
        <v>2680</v>
      </c>
    </row>
    <row r="3340">
      <c r="A3340" s="7" t="s">
        <v>2680</v>
      </c>
    </row>
    <row r="3341">
      <c r="A3341" s="7" t="s">
        <v>2680</v>
      </c>
    </row>
    <row r="3342">
      <c r="A3342" s="7" t="s">
        <v>2680</v>
      </c>
    </row>
    <row r="3343">
      <c r="A3343" s="7" t="s">
        <v>2680</v>
      </c>
    </row>
    <row r="3344">
      <c r="A3344" s="7" t="s">
        <v>2680</v>
      </c>
    </row>
    <row r="3345">
      <c r="A3345" s="7" t="s">
        <v>2680</v>
      </c>
    </row>
    <row r="3346">
      <c r="A3346" s="7" t="s">
        <v>2680</v>
      </c>
    </row>
    <row r="3347">
      <c r="A3347" s="7" t="s">
        <v>2680</v>
      </c>
    </row>
    <row r="3348">
      <c r="A3348" s="7" t="s">
        <v>2680</v>
      </c>
    </row>
    <row r="3349">
      <c r="A3349" s="7" t="s">
        <v>2680</v>
      </c>
    </row>
    <row r="3350">
      <c r="A3350" s="7" t="s">
        <v>2680</v>
      </c>
    </row>
    <row r="3351">
      <c r="A3351" s="7" t="s">
        <v>2680</v>
      </c>
    </row>
    <row r="3352">
      <c r="A3352" s="7" t="s">
        <v>2680</v>
      </c>
    </row>
    <row r="3353">
      <c r="A3353" s="7" t="s">
        <v>2680</v>
      </c>
    </row>
    <row r="3354">
      <c r="A3354" s="7" t="s">
        <v>2680</v>
      </c>
    </row>
    <row r="3355">
      <c r="A3355" s="7" t="s">
        <v>2680</v>
      </c>
    </row>
    <row r="3356">
      <c r="A3356" s="7" t="s">
        <v>2680</v>
      </c>
    </row>
    <row r="3357">
      <c r="A3357" s="7" t="s">
        <v>2680</v>
      </c>
    </row>
    <row r="3358">
      <c r="A3358" s="7" t="s">
        <v>2680</v>
      </c>
    </row>
    <row r="3359">
      <c r="A3359" s="7" t="s">
        <v>2680</v>
      </c>
    </row>
    <row r="3360">
      <c r="A3360" s="7" t="s">
        <v>2680</v>
      </c>
    </row>
    <row r="3361">
      <c r="A3361" s="7" t="s">
        <v>2680</v>
      </c>
    </row>
    <row r="3362">
      <c r="A3362" s="7" t="s">
        <v>2680</v>
      </c>
    </row>
    <row r="3363">
      <c r="A3363" s="7" t="s">
        <v>2680</v>
      </c>
    </row>
    <row r="3364">
      <c r="A3364" s="7" t="s">
        <v>2680</v>
      </c>
    </row>
    <row r="3365">
      <c r="A3365" s="7" t="s">
        <v>2680</v>
      </c>
    </row>
    <row r="3366">
      <c r="A3366" s="7" t="s">
        <v>2680</v>
      </c>
    </row>
    <row r="3367">
      <c r="A3367" s="7" t="s">
        <v>2680</v>
      </c>
    </row>
    <row r="3368">
      <c r="A3368" s="7" t="s">
        <v>2680</v>
      </c>
    </row>
    <row r="3369">
      <c r="A3369" s="7" t="s">
        <v>2680</v>
      </c>
    </row>
    <row r="3370">
      <c r="A3370" s="7" t="s">
        <v>2680</v>
      </c>
    </row>
    <row r="3371">
      <c r="A3371" s="7" t="s">
        <v>2680</v>
      </c>
    </row>
    <row r="3372">
      <c r="A3372" s="7" t="s">
        <v>2680</v>
      </c>
    </row>
    <row r="3373">
      <c r="A3373" s="7" t="s">
        <v>2680</v>
      </c>
    </row>
    <row r="3374">
      <c r="A3374" s="7" t="s">
        <v>2680</v>
      </c>
    </row>
    <row r="3375">
      <c r="A3375" s="7" t="s">
        <v>2680</v>
      </c>
    </row>
    <row r="3376">
      <c r="A3376" s="7" t="s">
        <v>2680</v>
      </c>
    </row>
    <row r="3377">
      <c r="A3377" s="7" t="s">
        <v>2680</v>
      </c>
    </row>
    <row r="3378">
      <c r="A3378" s="7" t="s">
        <v>2680</v>
      </c>
    </row>
    <row r="3379">
      <c r="A3379" s="7" t="s">
        <v>2680</v>
      </c>
    </row>
    <row r="3380">
      <c r="A3380" s="7" t="s">
        <v>2680</v>
      </c>
    </row>
    <row r="3381">
      <c r="A3381" s="7" t="s">
        <v>2680</v>
      </c>
    </row>
    <row r="3382">
      <c r="A3382" s="7" t="s">
        <v>2680</v>
      </c>
    </row>
    <row r="3383">
      <c r="A3383" s="7" t="s">
        <v>2680</v>
      </c>
    </row>
    <row r="3384">
      <c r="A3384" s="7" t="s">
        <v>2680</v>
      </c>
    </row>
    <row r="3385">
      <c r="A3385" s="7" t="s">
        <v>2680</v>
      </c>
    </row>
    <row r="3386">
      <c r="A3386" s="7" t="s">
        <v>2680</v>
      </c>
    </row>
    <row r="3387">
      <c r="A3387" s="7" t="s">
        <v>2680</v>
      </c>
    </row>
    <row r="3388">
      <c r="A3388" s="7" t="s">
        <v>2680</v>
      </c>
    </row>
    <row r="3389">
      <c r="A3389" s="7" t="s">
        <v>2680</v>
      </c>
    </row>
    <row r="3390">
      <c r="A3390" s="7" t="s">
        <v>2680</v>
      </c>
    </row>
    <row r="3391">
      <c r="A3391" s="7" t="s">
        <v>2680</v>
      </c>
    </row>
    <row r="3392">
      <c r="A3392" s="7" t="s">
        <v>2680</v>
      </c>
    </row>
    <row r="3393">
      <c r="A3393" s="7" t="s">
        <v>2680</v>
      </c>
    </row>
    <row r="3394">
      <c r="A3394" s="7" t="s">
        <v>2680</v>
      </c>
    </row>
    <row r="3395">
      <c r="A3395" s="7" t="s">
        <v>2680</v>
      </c>
    </row>
    <row r="3396">
      <c r="A3396" s="7" t="s">
        <v>2680</v>
      </c>
    </row>
    <row r="3397">
      <c r="A3397" s="7" t="s">
        <v>2680</v>
      </c>
    </row>
    <row r="3398">
      <c r="A3398" s="7" t="s">
        <v>2680</v>
      </c>
    </row>
    <row r="3399">
      <c r="A3399" s="7" t="s">
        <v>2680</v>
      </c>
    </row>
    <row r="3400">
      <c r="A3400" s="7" t="s">
        <v>2680</v>
      </c>
    </row>
    <row r="3401">
      <c r="A3401" s="7" t="s">
        <v>2680</v>
      </c>
    </row>
    <row r="3402">
      <c r="A3402" s="7" t="s">
        <v>2680</v>
      </c>
    </row>
    <row r="3403">
      <c r="A3403" s="7" t="s">
        <v>2680</v>
      </c>
    </row>
    <row r="3404">
      <c r="A3404" s="7" t="s">
        <v>2680</v>
      </c>
    </row>
    <row r="3405">
      <c r="A3405" s="7" t="s">
        <v>2680</v>
      </c>
    </row>
    <row r="3406">
      <c r="A3406" s="7" t="s">
        <v>2680</v>
      </c>
    </row>
    <row r="3407">
      <c r="A3407" s="7" t="s">
        <v>2680</v>
      </c>
    </row>
    <row r="3408">
      <c r="A3408" s="7" t="s">
        <v>2680</v>
      </c>
    </row>
    <row r="3409">
      <c r="A3409" s="7" t="s">
        <v>2680</v>
      </c>
    </row>
    <row r="3410">
      <c r="A3410" s="7" t="s">
        <v>2680</v>
      </c>
    </row>
    <row r="3411">
      <c r="A3411" s="7" t="s">
        <v>2680</v>
      </c>
    </row>
    <row r="3412">
      <c r="A3412" s="7" t="s">
        <v>2680</v>
      </c>
    </row>
    <row r="3413">
      <c r="A3413" s="7" t="s">
        <v>2680</v>
      </c>
    </row>
    <row r="3414">
      <c r="A3414" s="7" t="s">
        <v>2680</v>
      </c>
    </row>
    <row r="3415">
      <c r="A3415" s="7" t="s">
        <v>2680</v>
      </c>
    </row>
    <row r="3416">
      <c r="A3416" s="7" t="s">
        <v>2680</v>
      </c>
    </row>
    <row r="3417">
      <c r="A3417" s="7" t="s">
        <v>2680</v>
      </c>
    </row>
    <row r="3418">
      <c r="A3418" s="7" t="s">
        <v>2680</v>
      </c>
    </row>
    <row r="3419">
      <c r="A3419" s="7" t="s">
        <v>2680</v>
      </c>
    </row>
    <row r="3420">
      <c r="A3420" s="7" t="s">
        <v>2680</v>
      </c>
    </row>
    <row r="3421">
      <c r="A3421" s="7" t="s">
        <v>2680</v>
      </c>
    </row>
    <row r="3422">
      <c r="A3422" s="7" t="s">
        <v>2680</v>
      </c>
    </row>
    <row r="3423">
      <c r="A3423" s="7" t="s">
        <v>2680</v>
      </c>
    </row>
    <row r="3424">
      <c r="A3424" s="7" t="s">
        <v>2680</v>
      </c>
    </row>
    <row r="3425">
      <c r="A3425" s="7" t="s">
        <v>2680</v>
      </c>
    </row>
    <row r="3426">
      <c r="A3426" s="7" t="s">
        <v>2680</v>
      </c>
    </row>
    <row r="3427">
      <c r="A3427" s="7" t="s">
        <v>2680</v>
      </c>
    </row>
    <row r="3428">
      <c r="A3428" s="7" t="s">
        <v>2680</v>
      </c>
    </row>
    <row r="3429">
      <c r="A3429" s="7" t="s">
        <v>2680</v>
      </c>
    </row>
    <row r="3430">
      <c r="A3430" s="7" t="s">
        <v>2680</v>
      </c>
    </row>
    <row r="3431">
      <c r="A3431" s="7" t="s">
        <v>2680</v>
      </c>
    </row>
    <row r="3432">
      <c r="A3432" s="7" t="s">
        <v>2680</v>
      </c>
    </row>
    <row r="3433">
      <c r="A3433" s="7" t="s">
        <v>2680</v>
      </c>
    </row>
    <row r="3434">
      <c r="A3434" s="7" t="s">
        <v>2680</v>
      </c>
    </row>
    <row r="3435">
      <c r="A3435" s="7" t="s">
        <v>2680</v>
      </c>
    </row>
    <row r="3436">
      <c r="A3436" s="7" t="s">
        <v>2680</v>
      </c>
    </row>
    <row r="3437">
      <c r="A3437" s="7" t="s">
        <v>2680</v>
      </c>
    </row>
    <row r="3438">
      <c r="A3438" s="7" t="s">
        <v>2680</v>
      </c>
    </row>
    <row r="3439">
      <c r="A3439" s="7" t="s">
        <v>2680</v>
      </c>
    </row>
    <row r="3440">
      <c r="A3440" s="7" t="s">
        <v>2680</v>
      </c>
    </row>
    <row r="3441">
      <c r="A3441" s="7" t="s">
        <v>2680</v>
      </c>
    </row>
    <row r="3442">
      <c r="A3442" s="7" t="s">
        <v>2680</v>
      </c>
    </row>
    <row r="3443">
      <c r="A3443" s="7" t="s">
        <v>2680</v>
      </c>
    </row>
    <row r="3444">
      <c r="A3444" s="7" t="s">
        <v>2680</v>
      </c>
    </row>
    <row r="3445">
      <c r="A3445" s="7" t="s">
        <v>2680</v>
      </c>
    </row>
    <row r="3446">
      <c r="A3446" s="7" t="s">
        <v>2680</v>
      </c>
    </row>
    <row r="3447">
      <c r="A3447" s="7" t="s">
        <v>2680</v>
      </c>
    </row>
    <row r="3448">
      <c r="A3448" s="7" t="s">
        <v>2680</v>
      </c>
    </row>
    <row r="3449">
      <c r="A3449" s="7" t="s">
        <v>2680</v>
      </c>
    </row>
    <row r="3450">
      <c r="A3450" s="7" t="s">
        <v>2680</v>
      </c>
    </row>
    <row r="3451">
      <c r="A3451" s="7" t="s">
        <v>2680</v>
      </c>
    </row>
    <row r="3452">
      <c r="A3452" s="7" t="s">
        <v>2680</v>
      </c>
    </row>
    <row r="3453">
      <c r="A3453" s="7" t="s">
        <v>2680</v>
      </c>
    </row>
    <row r="3454">
      <c r="A3454" s="7" t="s">
        <v>2680</v>
      </c>
    </row>
    <row r="3455">
      <c r="A3455" s="7" t="s">
        <v>2680</v>
      </c>
    </row>
    <row r="3456">
      <c r="A3456" s="7" t="s">
        <v>2680</v>
      </c>
    </row>
    <row r="3457">
      <c r="A3457" s="7" t="s">
        <v>2680</v>
      </c>
    </row>
    <row r="3458">
      <c r="A3458" s="7" t="s">
        <v>2680</v>
      </c>
    </row>
    <row r="3459">
      <c r="A3459" s="7" t="s">
        <v>2680</v>
      </c>
    </row>
    <row r="3460">
      <c r="A3460" s="7" t="s">
        <v>2680</v>
      </c>
    </row>
    <row r="3461">
      <c r="A3461" s="7" t="s">
        <v>2680</v>
      </c>
    </row>
    <row r="3462">
      <c r="A3462" s="7" t="s">
        <v>2680</v>
      </c>
    </row>
    <row r="3463">
      <c r="A3463" s="7" t="s">
        <v>2680</v>
      </c>
    </row>
    <row r="3464">
      <c r="A3464" s="7" t="s">
        <v>2680</v>
      </c>
    </row>
    <row r="3465">
      <c r="A3465" s="7" t="s">
        <v>2680</v>
      </c>
    </row>
    <row r="3466">
      <c r="A3466" s="7" t="s">
        <v>2680</v>
      </c>
    </row>
    <row r="3467">
      <c r="A3467" s="7" t="s">
        <v>2680</v>
      </c>
    </row>
    <row r="3468">
      <c r="A3468" s="7" t="s">
        <v>2680</v>
      </c>
    </row>
    <row r="3469">
      <c r="A3469" s="7" t="s">
        <v>2680</v>
      </c>
    </row>
    <row r="3470">
      <c r="A3470" s="7" t="s">
        <v>2680</v>
      </c>
    </row>
    <row r="3471">
      <c r="A3471" s="7" t="s">
        <v>2680</v>
      </c>
    </row>
    <row r="3472">
      <c r="A3472" s="7" t="s">
        <v>2680</v>
      </c>
    </row>
    <row r="3473">
      <c r="A3473" s="7" t="s">
        <v>2680</v>
      </c>
    </row>
    <row r="3474">
      <c r="A3474" s="7" t="s">
        <v>2680</v>
      </c>
    </row>
    <row r="3475">
      <c r="A3475" s="7" t="s">
        <v>2680</v>
      </c>
    </row>
    <row r="3476">
      <c r="A3476" s="7" t="s">
        <v>2680</v>
      </c>
    </row>
    <row r="3477">
      <c r="A3477" s="7" t="s">
        <v>2680</v>
      </c>
    </row>
    <row r="3478">
      <c r="A3478" s="7" t="s">
        <v>2680</v>
      </c>
    </row>
    <row r="3479">
      <c r="A3479" s="7" t="s">
        <v>2680</v>
      </c>
    </row>
    <row r="3480">
      <c r="A3480" s="7" t="s">
        <v>2680</v>
      </c>
    </row>
    <row r="3481">
      <c r="A3481" s="7" t="s">
        <v>2680</v>
      </c>
    </row>
    <row r="3482">
      <c r="A3482" s="7" t="s">
        <v>2680</v>
      </c>
    </row>
    <row r="3483">
      <c r="A3483" s="7" t="s">
        <v>2680</v>
      </c>
    </row>
    <row r="3484">
      <c r="A3484" s="7" t="s">
        <v>2680</v>
      </c>
    </row>
    <row r="3485">
      <c r="A3485" s="7" t="s">
        <v>2680</v>
      </c>
    </row>
    <row r="3486">
      <c r="A3486" s="7" t="s">
        <v>2680</v>
      </c>
    </row>
    <row r="3487">
      <c r="A3487" s="7" t="s">
        <v>2680</v>
      </c>
    </row>
    <row r="3488">
      <c r="A3488" s="7" t="s">
        <v>2680</v>
      </c>
    </row>
    <row r="3489">
      <c r="A3489" s="7" t="s">
        <v>2680</v>
      </c>
    </row>
    <row r="3490">
      <c r="A3490" s="7" t="s">
        <v>2680</v>
      </c>
    </row>
    <row r="3491">
      <c r="A3491" s="7" t="s">
        <v>2680</v>
      </c>
    </row>
    <row r="3492">
      <c r="A3492" s="7" t="s">
        <v>2680</v>
      </c>
    </row>
    <row r="3493">
      <c r="A3493" s="7" t="s">
        <v>2680</v>
      </c>
    </row>
    <row r="3494">
      <c r="A3494" s="7" t="s">
        <v>2680</v>
      </c>
    </row>
    <row r="3495">
      <c r="A3495" s="7" t="s">
        <v>2680</v>
      </c>
    </row>
    <row r="3496">
      <c r="A3496" s="7" t="s">
        <v>2680</v>
      </c>
    </row>
    <row r="3497">
      <c r="A3497" s="7" t="s">
        <v>2680</v>
      </c>
    </row>
    <row r="3498">
      <c r="A3498" s="7" t="s">
        <v>2680</v>
      </c>
    </row>
    <row r="3499">
      <c r="A3499" s="7" t="s">
        <v>2680</v>
      </c>
    </row>
    <row r="3500">
      <c r="A3500" s="7" t="s">
        <v>2680</v>
      </c>
    </row>
    <row r="3501">
      <c r="A3501" s="7" t="s">
        <v>2680</v>
      </c>
    </row>
    <row r="3502">
      <c r="A3502" s="7" t="s">
        <v>2680</v>
      </c>
    </row>
    <row r="3503">
      <c r="A3503" s="7" t="s">
        <v>2680</v>
      </c>
    </row>
    <row r="3504">
      <c r="A3504" s="7" t="s">
        <v>2680</v>
      </c>
    </row>
    <row r="3505">
      <c r="A3505" s="7" t="s">
        <v>2680</v>
      </c>
    </row>
    <row r="3506">
      <c r="A3506" s="7" t="s">
        <v>2680</v>
      </c>
    </row>
    <row r="3507">
      <c r="A3507" s="7" t="s">
        <v>2680</v>
      </c>
    </row>
    <row r="3508">
      <c r="A3508" s="7" t="s">
        <v>2680</v>
      </c>
    </row>
    <row r="3509">
      <c r="A3509" s="7" t="s">
        <v>2680</v>
      </c>
    </row>
    <row r="3510">
      <c r="A3510" s="7" t="s">
        <v>2680</v>
      </c>
    </row>
    <row r="3511">
      <c r="A3511" s="7" t="s">
        <v>2680</v>
      </c>
    </row>
    <row r="3512">
      <c r="A3512" s="7" t="s">
        <v>2680</v>
      </c>
    </row>
    <row r="3513">
      <c r="A3513" s="7" t="s">
        <v>2680</v>
      </c>
    </row>
    <row r="3514">
      <c r="A3514" s="7" t="s">
        <v>2680</v>
      </c>
    </row>
    <row r="3515">
      <c r="A3515" s="7" t="s">
        <v>2680</v>
      </c>
    </row>
    <row r="3516">
      <c r="A3516" s="7" t="s">
        <v>2680</v>
      </c>
    </row>
    <row r="3517">
      <c r="A3517" s="7" t="s">
        <v>2680</v>
      </c>
    </row>
    <row r="3518">
      <c r="A3518" s="7" t="s">
        <v>2680</v>
      </c>
    </row>
    <row r="3519">
      <c r="A3519" s="7" t="s">
        <v>2680</v>
      </c>
    </row>
    <row r="3520">
      <c r="A3520" s="7" t="s">
        <v>2680</v>
      </c>
    </row>
    <row r="3521">
      <c r="A3521" s="7" t="s">
        <v>2680</v>
      </c>
    </row>
    <row r="3522">
      <c r="A3522" s="7" t="s">
        <v>2680</v>
      </c>
    </row>
    <row r="3523">
      <c r="A3523" s="7" t="s">
        <v>2680</v>
      </c>
    </row>
    <row r="3524">
      <c r="A3524" s="7" t="s">
        <v>2680</v>
      </c>
    </row>
    <row r="3525">
      <c r="A3525" s="7" t="s">
        <v>2680</v>
      </c>
    </row>
    <row r="3526">
      <c r="A3526" s="7" t="s">
        <v>2680</v>
      </c>
    </row>
    <row r="3527">
      <c r="A3527" s="7" t="s">
        <v>2680</v>
      </c>
    </row>
    <row r="3528">
      <c r="A3528" s="7" t="s">
        <v>2680</v>
      </c>
    </row>
    <row r="3529">
      <c r="A3529" s="7" t="s">
        <v>2680</v>
      </c>
    </row>
    <row r="3530">
      <c r="A3530" s="7" t="s">
        <v>2680</v>
      </c>
    </row>
    <row r="3531">
      <c r="A3531" s="7" t="s">
        <v>2680</v>
      </c>
    </row>
    <row r="3532">
      <c r="A3532" s="7" t="s">
        <v>2680</v>
      </c>
    </row>
    <row r="3533">
      <c r="A3533" s="7" t="s">
        <v>2680</v>
      </c>
    </row>
    <row r="3534">
      <c r="A3534" s="7" t="s">
        <v>2680</v>
      </c>
    </row>
    <row r="3535">
      <c r="A3535" s="7" t="s">
        <v>2680</v>
      </c>
    </row>
    <row r="3536">
      <c r="A3536" s="7" t="s">
        <v>2680</v>
      </c>
    </row>
    <row r="3537">
      <c r="A3537" s="7" t="s">
        <v>2680</v>
      </c>
    </row>
    <row r="3538">
      <c r="A3538" s="7" t="s">
        <v>2680</v>
      </c>
    </row>
    <row r="3539">
      <c r="A3539" s="7" t="s">
        <v>2680</v>
      </c>
    </row>
    <row r="3540">
      <c r="A3540" s="7" t="s">
        <v>2680</v>
      </c>
    </row>
    <row r="3541">
      <c r="A3541" s="7" t="s">
        <v>2680</v>
      </c>
    </row>
    <row r="3542">
      <c r="A3542" s="7" t="s">
        <v>2680</v>
      </c>
    </row>
    <row r="3543">
      <c r="A3543" s="7" t="s">
        <v>2680</v>
      </c>
    </row>
    <row r="3544">
      <c r="A3544" s="7" t="s">
        <v>2680</v>
      </c>
    </row>
    <row r="3545">
      <c r="A3545" s="7" t="s">
        <v>2680</v>
      </c>
    </row>
    <row r="3546">
      <c r="A3546" s="7" t="s">
        <v>2680</v>
      </c>
    </row>
    <row r="3547">
      <c r="A3547" s="7" t="s">
        <v>2680</v>
      </c>
    </row>
    <row r="3548">
      <c r="A3548" s="7" t="s">
        <v>2680</v>
      </c>
    </row>
    <row r="3549">
      <c r="A3549" s="7" t="s">
        <v>2680</v>
      </c>
    </row>
    <row r="3550">
      <c r="A3550" s="7" t="s">
        <v>2680</v>
      </c>
    </row>
    <row r="3551">
      <c r="A3551" s="7" t="s">
        <v>2680</v>
      </c>
    </row>
    <row r="3552">
      <c r="A3552" s="7" t="s">
        <v>2680</v>
      </c>
    </row>
    <row r="3553">
      <c r="A3553" s="7" t="s">
        <v>2680</v>
      </c>
    </row>
    <row r="3554">
      <c r="A3554" s="7" t="s">
        <v>2680</v>
      </c>
    </row>
    <row r="3555">
      <c r="A3555" s="7" t="s">
        <v>2680</v>
      </c>
    </row>
    <row r="3556">
      <c r="A3556" s="7" t="s">
        <v>2680</v>
      </c>
    </row>
    <row r="3557">
      <c r="A3557" s="7" t="s">
        <v>2680</v>
      </c>
    </row>
    <row r="3558">
      <c r="A3558" s="7" t="s">
        <v>2680</v>
      </c>
    </row>
    <row r="3559">
      <c r="A3559" s="7" t="s">
        <v>2680</v>
      </c>
    </row>
    <row r="3560">
      <c r="A3560" s="7" t="s">
        <v>2680</v>
      </c>
    </row>
    <row r="3561">
      <c r="A3561" s="7" t="s">
        <v>2680</v>
      </c>
    </row>
    <row r="3562">
      <c r="A3562" s="7" t="s">
        <v>2680</v>
      </c>
    </row>
    <row r="3563">
      <c r="A3563" s="7" t="s">
        <v>2680</v>
      </c>
    </row>
    <row r="3564">
      <c r="A3564" s="7" t="s">
        <v>2680</v>
      </c>
    </row>
    <row r="3565">
      <c r="A3565" s="7" t="s">
        <v>2680</v>
      </c>
    </row>
    <row r="3566">
      <c r="A3566" s="7" t="s">
        <v>2680</v>
      </c>
    </row>
    <row r="3567">
      <c r="A3567" s="7" t="s">
        <v>2680</v>
      </c>
    </row>
    <row r="3568">
      <c r="A3568" s="7" t="s">
        <v>2680</v>
      </c>
    </row>
    <row r="3569">
      <c r="A3569" s="7" t="s">
        <v>2680</v>
      </c>
    </row>
    <row r="3570">
      <c r="A3570" s="7" t="s">
        <v>2680</v>
      </c>
    </row>
    <row r="3571">
      <c r="A3571" s="7" t="s">
        <v>2680</v>
      </c>
    </row>
    <row r="3572">
      <c r="A3572" s="7" t="s">
        <v>2680</v>
      </c>
    </row>
    <row r="3573">
      <c r="A3573" s="7" t="s">
        <v>2680</v>
      </c>
    </row>
    <row r="3574">
      <c r="A3574" s="7" t="s">
        <v>2680</v>
      </c>
    </row>
    <row r="3575">
      <c r="A3575" s="7" t="s">
        <v>2680</v>
      </c>
    </row>
    <row r="3576">
      <c r="A3576" s="7" t="s">
        <v>2680</v>
      </c>
    </row>
    <row r="3577">
      <c r="A3577" s="7" t="s">
        <v>2680</v>
      </c>
    </row>
    <row r="3578">
      <c r="A3578" s="7" t="s">
        <v>2680</v>
      </c>
    </row>
    <row r="3579">
      <c r="A3579" s="7" t="s">
        <v>2680</v>
      </c>
    </row>
    <row r="3580">
      <c r="A3580" s="7" t="s">
        <v>2680</v>
      </c>
    </row>
    <row r="3581">
      <c r="A3581" s="7" t="s">
        <v>2680</v>
      </c>
    </row>
    <row r="3582">
      <c r="A3582" s="7" t="s">
        <v>2680</v>
      </c>
    </row>
    <row r="3583">
      <c r="A3583" s="7" t="s">
        <v>2680</v>
      </c>
    </row>
    <row r="3584">
      <c r="A3584" s="7" t="s">
        <v>2680</v>
      </c>
    </row>
    <row r="3585">
      <c r="A3585" s="7" t="s">
        <v>2680</v>
      </c>
    </row>
    <row r="3586">
      <c r="A3586" s="7" t="s">
        <v>2680</v>
      </c>
    </row>
    <row r="3587">
      <c r="A3587" s="7" t="s">
        <v>2680</v>
      </c>
    </row>
    <row r="3588">
      <c r="A3588" s="7" t="s">
        <v>2680</v>
      </c>
    </row>
    <row r="3589">
      <c r="A3589" s="7" t="s">
        <v>2680</v>
      </c>
    </row>
    <row r="3590">
      <c r="A3590" s="7" t="s">
        <v>2680</v>
      </c>
    </row>
    <row r="3591">
      <c r="A3591" s="7" t="s">
        <v>2680</v>
      </c>
    </row>
    <row r="3592">
      <c r="A3592" s="7" t="s">
        <v>2680</v>
      </c>
    </row>
    <row r="3593">
      <c r="A3593" s="7" t="s">
        <v>2680</v>
      </c>
    </row>
    <row r="3594">
      <c r="A3594" s="7" t="s">
        <v>2680</v>
      </c>
    </row>
    <row r="3595">
      <c r="A3595" s="7" t="s">
        <v>2680</v>
      </c>
    </row>
    <row r="3596">
      <c r="A3596" s="7" t="s">
        <v>2680</v>
      </c>
    </row>
    <row r="3597">
      <c r="A3597" s="7" t="s">
        <v>2680</v>
      </c>
    </row>
    <row r="3598">
      <c r="A3598" s="7" t="s">
        <v>2680</v>
      </c>
    </row>
    <row r="3599">
      <c r="A3599" s="7" t="s">
        <v>2680</v>
      </c>
    </row>
    <row r="3600">
      <c r="A3600" s="7" t="s">
        <v>2680</v>
      </c>
    </row>
    <row r="3601">
      <c r="A3601" s="7" t="s">
        <v>2680</v>
      </c>
    </row>
    <row r="3602">
      <c r="A3602" s="7" t="s">
        <v>2680</v>
      </c>
    </row>
    <row r="3603">
      <c r="A3603" s="7" t="s">
        <v>2680</v>
      </c>
    </row>
    <row r="3604">
      <c r="A3604" s="7" t="s">
        <v>2680</v>
      </c>
    </row>
    <row r="3605">
      <c r="A3605" s="7" t="s">
        <v>2680</v>
      </c>
    </row>
    <row r="3606">
      <c r="A3606" s="7" t="s">
        <v>2680</v>
      </c>
    </row>
    <row r="3607">
      <c r="A3607" s="7" t="s">
        <v>2680</v>
      </c>
    </row>
    <row r="3608">
      <c r="A3608" s="7" t="s">
        <v>2680</v>
      </c>
    </row>
    <row r="3609">
      <c r="A3609" s="7" t="s">
        <v>2680</v>
      </c>
    </row>
    <row r="3610">
      <c r="A3610" s="7" t="s">
        <v>2680</v>
      </c>
    </row>
    <row r="3611">
      <c r="A3611" s="7" t="s">
        <v>2680</v>
      </c>
    </row>
    <row r="3612">
      <c r="A3612" s="7" t="s">
        <v>2680</v>
      </c>
    </row>
    <row r="3613">
      <c r="A3613" s="7" t="s">
        <v>2680</v>
      </c>
    </row>
    <row r="3614">
      <c r="A3614" s="7" t="s">
        <v>2680</v>
      </c>
    </row>
    <row r="3615">
      <c r="A3615" s="7" t="s">
        <v>2680</v>
      </c>
    </row>
    <row r="3616">
      <c r="A3616" s="7" t="s">
        <v>2680</v>
      </c>
    </row>
    <row r="3617">
      <c r="A3617" s="7" t="s">
        <v>2680</v>
      </c>
    </row>
    <row r="3618">
      <c r="A3618" s="7" t="s">
        <v>2680</v>
      </c>
    </row>
    <row r="3619">
      <c r="A3619" s="7" t="s">
        <v>2680</v>
      </c>
    </row>
    <row r="3620">
      <c r="A3620" s="7" t="s">
        <v>2680</v>
      </c>
    </row>
    <row r="3621">
      <c r="A3621" s="7" t="s">
        <v>2680</v>
      </c>
    </row>
    <row r="3622">
      <c r="A3622" s="7" t="s">
        <v>2680</v>
      </c>
    </row>
    <row r="3623">
      <c r="A3623" s="7" t="s">
        <v>2680</v>
      </c>
    </row>
    <row r="3624">
      <c r="A3624" s="7" t="s">
        <v>2680</v>
      </c>
    </row>
    <row r="3625">
      <c r="A3625" s="7" t="s">
        <v>2680</v>
      </c>
    </row>
    <row r="3626">
      <c r="A3626" s="7" t="s">
        <v>2680</v>
      </c>
    </row>
    <row r="3627">
      <c r="A3627" s="7" t="s">
        <v>2680</v>
      </c>
    </row>
    <row r="3628">
      <c r="A3628" s="7" t="s">
        <v>2680</v>
      </c>
    </row>
    <row r="3629">
      <c r="A3629" s="7" t="s">
        <v>2680</v>
      </c>
    </row>
    <row r="3630">
      <c r="A3630" s="7" t="s">
        <v>2680</v>
      </c>
    </row>
    <row r="3631">
      <c r="A3631" s="7" t="s">
        <v>2680</v>
      </c>
    </row>
    <row r="3632">
      <c r="A3632" s="7" t="s">
        <v>2680</v>
      </c>
    </row>
    <row r="3633">
      <c r="A3633" s="7" t="s">
        <v>2680</v>
      </c>
    </row>
    <row r="3634">
      <c r="A3634" s="7" t="s">
        <v>2680</v>
      </c>
    </row>
    <row r="3635">
      <c r="A3635" s="7" t="s">
        <v>2680</v>
      </c>
    </row>
    <row r="3636">
      <c r="A3636" s="7" t="s">
        <v>2680</v>
      </c>
    </row>
    <row r="3637">
      <c r="A3637" s="7" t="s">
        <v>2680</v>
      </c>
    </row>
    <row r="3638">
      <c r="A3638" s="7" t="s">
        <v>2680</v>
      </c>
    </row>
    <row r="3639">
      <c r="A3639" s="7" t="s">
        <v>2680</v>
      </c>
    </row>
    <row r="3640">
      <c r="A3640" s="7" t="s">
        <v>2680</v>
      </c>
    </row>
    <row r="3641">
      <c r="A3641" s="7" t="s">
        <v>2680</v>
      </c>
    </row>
    <row r="3642">
      <c r="A3642" s="7" t="s">
        <v>2680</v>
      </c>
    </row>
    <row r="3643">
      <c r="A3643" s="7" t="s">
        <v>2680</v>
      </c>
    </row>
    <row r="3644">
      <c r="A3644" s="7" t="s">
        <v>2680</v>
      </c>
    </row>
    <row r="3645">
      <c r="A3645" s="7" t="s">
        <v>2680</v>
      </c>
    </row>
    <row r="3646">
      <c r="A3646" s="7" t="s">
        <v>2680</v>
      </c>
    </row>
    <row r="3647">
      <c r="A3647" s="7" t="s">
        <v>2680</v>
      </c>
    </row>
    <row r="3648">
      <c r="A3648" s="7" t="s">
        <v>2680</v>
      </c>
    </row>
    <row r="3649">
      <c r="A3649" s="7" t="s">
        <v>2680</v>
      </c>
    </row>
    <row r="3650">
      <c r="A3650" s="7" t="s">
        <v>2680</v>
      </c>
    </row>
    <row r="3651">
      <c r="A3651" s="7" t="s">
        <v>2680</v>
      </c>
    </row>
    <row r="3652">
      <c r="A3652" s="7" t="s">
        <v>2680</v>
      </c>
    </row>
    <row r="3653">
      <c r="A3653" s="7" t="s">
        <v>2680</v>
      </c>
    </row>
    <row r="3654">
      <c r="A3654" s="7" t="s">
        <v>2680</v>
      </c>
    </row>
    <row r="3655">
      <c r="A3655" s="7" t="s">
        <v>2680</v>
      </c>
    </row>
    <row r="3656">
      <c r="A3656" s="7" t="s">
        <v>2680</v>
      </c>
    </row>
    <row r="3657">
      <c r="A3657" s="7" t="s">
        <v>2680</v>
      </c>
    </row>
    <row r="3658">
      <c r="A3658" s="7" t="s">
        <v>2680</v>
      </c>
    </row>
    <row r="3659">
      <c r="A3659" s="7" t="s">
        <v>2680</v>
      </c>
    </row>
    <row r="3660">
      <c r="A3660" s="7" t="s">
        <v>2680</v>
      </c>
    </row>
    <row r="3661">
      <c r="A3661" s="7" t="s">
        <v>2680</v>
      </c>
    </row>
    <row r="3662">
      <c r="A3662" s="7" t="s">
        <v>2680</v>
      </c>
    </row>
    <row r="3663">
      <c r="A3663" s="7" t="s">
        <v>2680</v>
      </c>
    </row>
    <row r="3664">
      <c r="A3664" s="7" t="s">
        <v>2680</v>
      </c>
    </row>
    <row r="3665">
      <c r="A3665" s="7" t="s">
        <v>2680</v>
      </c>
    </row>
    <row r="3666">
      <c r="A3666" s="7" t="s">
        <v>2680</v>
      </c>
    </row>
    <row r="3667">
      <c r="A3667" s="7" t="s">
        <v>2680</v>
      </c>
    </row>
    <row r="3668">
      <c r="A3668" s="7" t="s">
        <v>2680</v>
      </c>
    </row>
    <row r="3669">
      <c r="A3669" s="7" t="s">
        <v>2680</v>
      </c>
    </row>
    <row r="3670">
      <c r="A3670" s="7" t="s">
        <v>2680</v>
      </c>
    </row>
    <row r="3671">
      <c r="A3671" s="7" t="s">
        <v>2680</v>
      </c>
    </row>
    <row r="3672">
      <c r="A3672" s="7" t="s">
        <v>2680</v>
      </c>
    </row>
    <row r="3673">
      <c r="A3673" s="7" t="s">
        <v>2680</v>
      </c>
    </row>
    <row r="3674">
      <c r="A3674" s="7" t="s">
        <v>2680</v>
      </c>
    </row>
    <row r="3675">
      <c r="A3675" s="7" t="s">
        <v>2680</v>
      </c>
    </row>
    <row r="3676">
      <c r="A3676" s="7" t="s">
        <v>2680</v>
      </c>
    </row>
    <row r="3677">
      <c r="A3677" s="7" t="s">
        <v>2680</v>
      </c>
    </row>
    <row r="3678">
      <c r="A3678" s="7" t="s">
        <v>2680</v>
      </c>
    </row>
    <row r="3679">
      <c r="A3679" s="7" t="s">
        <v>2680</v>
      </c>
    </row>
    <row r="3680">
      <c r="A3680" s="7" t="s">
        <v>2680</v>
      </c>
    </row>
    <row r="3681">
      <c r="A3681" s="7" t="s">
        <v>2680</v>
      </c>
    </row>
    <row r="3682">
      <c r="A3682" s="7" t="s">
        <v>2680</v>
      </c>
    </row>
    <row r="3683">
      <c r="A3683" s="7" t="s">
        <v>2680</v>
      </c>
    </row>
    <row r="3684">
      <c r="A3684" s="7" t="s">
        <v>2680</v>
      </c>
    </row>
    <row r="3685">
      <c r="A3685" s="7" t="s">
        <v>2680</v>
      </c>
    </row>
    <row r="3686">
      <c r="A3686" s="7" t="s">
        <v>2680</v>
      </c>
    </row>
    <row r="3687">
      <c r="A3687" s="7" t="s">
        <v>2680</v>
      </c>
    </row>
    <row r="3688">
      <c r="A3688" s="7" t="s">
        <v>2680</v>
      </c>
    </row>
    <row r="3689">
      <c r="A3689" s="7" t="s">
        <v>2680</v>
      </c>
    </row>
    <row r="3690">
      <c r="A3690" s="7" t="s">
        <v>2680</v>
      </c>
    </row>
    <row r="3691">
      <c r="A3691" s="7" t="s">
        <v>2680</v>
      </c>
    </row>
    <row r="3692">
      <c r="A3692" s="7" t="s">
        <v>2680</v>
      </c>
    </row>
    <row r="3693">
      <c r="A3693" s="7" t="s">
        <v>2680</v>
      </c>
    </row>
    <row r="3694">
      <c r="A3694" s="7" t="s">
        <v>2680</v>
      </c>
    </row>
    <row r="3695">
      <c r="A3695" s="7" t="s">
        <v>2680</v>
      </c>
    </row>
    <row r="3696">
      <c r="A3696" s="7" t="s">
        <v>2680</v>
      </c>
    </row>
    <row r="3697">
      <c r="A3697" s="7" t="s">
        <v>2680</v>
      </c>
    </row>
    <row r="3698">
      <c r="A3698" s="7" t="s">
        <v>2680</v>
      </c>
    </row>
    <row r="3699">
      <c r="A3699" s="7" t="s">
        <v>2680</v>
      </c>
    </row>
    <row r="3700">
      <c r="A3700" s="7" t="s">
        <v>2680</v>
      </c>
    </row>
    <row r="3701">
      <c r="A3701" s="7" t="s">
        <v>2680</v>
      </c>
    </row>
    <row r="3702">
      <c r="A3702" s="7" t="s">
        <v>2680</v>
      </c>
    </row>
    <row r="3703">
      <c r="A3703" s="7" t="s">
        <v>2680</v>
      </c>
    </row>
    <row r="3704">
      <c r="A3704" s="7" t="s">
        <v>2680</v>
      </c>
    </row>
    <row r="3705">
      <c r="A3705" s="7" t="s">
        <v>2680</v>
      </c>
    </row>
    <row r="3706">
      <c r="A3706" s="7" t="s">
        <v>2680</v>
      </c>
    </row>
    <row r="3707">
      <c r="A3707" s="7" t="s">
        <v>2680</v>
      </c>
    </row>
    <row r="3708">
      <c r="A3708" s="7" t="s">
        <v>2680</v>
      </c>
    </row>
    <row r="3709">
      <c r="A3709" s="7" t="s">
        <v>2680</v>
      </c>
    </row>
    <row r="3710">
      <c r="A3710" s="7" t="s">
        <v>2680</v>
      </c>
    </row>
    <row r="3711">
      <c r="A3711" s="7" t="s">
        <v>2680</v>
      </c>
    </row>
    <row r="3712">
      <c r="A3712" s="7" t="s">
        <v>2680</v>
      </c>
    </row>
    <row r="3713">
      <c r="A3713" s="7" t="s">
        <v>2680</v>
      </c>
    </row>
    <row r="3714">
      <c r="A3714" s="7" t="s">
        <v>2680</v>
      </c>
    </row>
    <row r="3715">
      <c r="A3715" s="7" t="s">
        <v>2680</v>
      </c>
    </row>
    <row r="3716">
      <c r="A3716" s="7" t="s">
        <v>2680</v>
      </c>
    </row>
    <row r="3717">
      <c r="A3717" s="7" t="s">
        <v>2680</v>
      </c>
    </row>
    <row r="3718">
      <c r="A3718" s="7" t="s">
        <v>2680</v>
      </c>
    </row>
    <row r="3719">
      <c r="A3719" s="7" t="s">
        <v>2680</v>
      </c>
    </row>
    <row r="3720">
      <c r="A3720" s="7" t="s">
        <v>2680</v>
      </c>
    </row>
    <row r="3721">
      <c r="A3721" s="7" t="s">
        <v>2680</v>
      </c>
    </row>
    <row r="3722">
      <c r="A3722" s="7" t="s">
        <v>2680</v>
      </c>
    </row>
    <row r="3723">
      <c r="A3723" s="7" t="s">
        <v>2680</v>
      </c>
    </row>
    <row r="3724">
      <c r="A3724" s="7" t="s">
        <v>2680</v>
      </c>
    </row>
    <row r="3725">
      <c r="A3725" s="7" t="s">
        <v>2680</v>
      </c>
    </row>
    <row r="3726">
      <c r="A3726" s="7" t="s">
        <v>2680</v>
      </c>
    </row>
    <row r="3727">
      <c r="A3727" s="7" t="s">
        <v>2680</v>
      </c>
    </row>
    <row r="3728">
      <c r="A3728" s="7" t="s">
        <v>2680</v>
      </c>
    </row>
    <row r="3729">
      <c r="A3729" s="7" t="s">
        <v>2680</v>
      </c>
    </row>
    <row r="3730">
      <c r="A3730" s="7" t="s">
        <v>2680</v>
      </c>
    </row>
    <row r="3731">
      <c r="A3731" s="7" t="s">
        <v>2680</v>
      </c>
    </row>
    <row r="3732">
      <c r="A3732" s="7" t="s">
        <v>2680</v>
      </c>
    </row>
    <row r="3733">
      <c r="A3733" s="7" t="s">
        <v>2680</v>
      </c>
    </row>
    <row r="3734">
      <c r="A3734" s="7" t="s">
        <v>2680</v>
      </c>
    </row>
    <row r="3735">
      <c r="A3735" s="7" t="s">
        <v>2680</v>
      </c>
    </row>
    <row r="3736">
      <c r="A3736" s="7" t="s">
        <v>2680</v>
      </c>
    </row>
    <row r="3737">
      <c r="A3737" s="7" t="s">
        <v>2680</v>
      </c>
    </row>
    <row r="3738">
      <c r="A3738" s="7" t="s">
        <v>2680</v>
      </c>
    </row>
    <row r="3739">
      <c r="A3739" s="7" t="s">
        <v>2680</v>
      </c>
    </row>
    <row r="3740">
      <c r="A3740" s="7" t="s">
        <v>2680</v>
      </c>
    </row>
    <row r="3741">
      <c r="A3741" s="7" t="s">
        <v>2680</v>
      </c>
    </row>
    <row r="3742">
      <c r="A3742" s="7" t="s">
        <v>2680</v>
      </c>
    </row>
    <row r="3743">
      <c r="A3743" s="7" t="s">
        <v>2680</v>
      </c>
    </row>
    <row r="3744">
      <c r="A3744" s="7" t="s">
        <v>2680</v>
      </c>
    </row>
    <row r="3745">
      <c r="A3745" s="7" t="s">
        <v>2680</v>
      </c>
    </row>
    <row r="3746">
      <c r="A3746" s="7" t="s">
        <v>2680</v>
      </c>
    </row>
    <row r="3747">
      <c r="A3747" s="7" t="s">
        <v>2680</v>
      </c>
    </row>
    <row r="3748">
      <c r="A3748" s="7" t="s">
        <v>2680</v>
      </c>
    </row>
    <row r="3749">
      <c r="A3749" s="7" t="s">
        <v>2680</v>
      </c>
    </row>
    <row r="3750">
      <c r="A3750" s="7" t="s">
        <v>2680</v>
      </c>
    </row>
    <row r="3751">
      <c r="A3751" s="7" t="s">
        <v>2680</v>
      </c>
    </row>
    <row r="3752">
      <c r="A3752" s="7" t="s">
        <v>2680</v>
      </c>
    </row>
    <row r="3753">
      <c r="A3753" s="7" t="s">
        <v>2680</v>
      </c>
    </row>
    <row r="3754">
      <c r="A3754" s="7" t="s">
        <v>2680</v>
      </c>
    </row>
    <row r="3755">
      <c r="A3755" s="7" t="s">
        <v>2680</v>
      </c>
    </row>
    <row r="3756">
      <c r="A3756" s="7" t="s">
        <v>2680</v>
      </c>
    </row>
    <row r="3757">
      <c r="A3757" s="7" t="s">
        <v>2680</v>
      </c>
    </row>
    <row r="3758">
      <c r="A3758" s="7" t="s">
        <v>2680</v>
      </c>
    </row>
    <row r="3759">
      <c r="A3759" s="7" t="s">
        <v>2680</v>
      </c>
    </row>
    <row r="3760">
      <c r="A3760" s="7" t="s">
        <v>2680</v>
      </c>
    </row>
    <row r="3761">
      <c r="A3761" s="7" t="s">
        <v>2680</v>
      </c>
    </row>
    <row r="3762">
      <c r="A3762" s="7" t="s">
        <v>2680</v>
      </c>
    </row>
    <row r="3763">
      <c r="A3763" s="7" t="s">
        <v>2680</v>
      </c>
    </row>
    <row r="3764">
      <c r="A3764" s="7" t="s">
        <v>2680</v>
      </c>
    </row>
    <row r="3765">
      <c r="A3765" s="7" t="s">
        <v>2680</v>
      </c>
    </row>
    <row r="3766">
      <c r="A3766" s="7" t="s">
        <v>2680</v>
      </c>
    </row>
    <row r="3767">
      <c r="A3767" s="7" t="s">
        <v>2680</v>
      </c>
    </row>
    <row r="3768">
      <c r="A3768" s="7" t="s">
        <v>2680</v>
      </c>
    </row>
    <row r="3769">
      <c r="A3769" s="7" t="s">
        <v>2680</v>
      </c>
    </row>
    <row r="3770">
      <c r="A3770" s="7" t="s">
        <v>2680</v>
      </c>
    </row>
    <row r="3771">
      <c r="A3771" s="7" t="s">
        <v>2680</v>
      </c>
    </row>
    <row r="3772">
      <c r="A3772" s="7" t="s">
        <v>2680</v>
      </c>
    </row>
    <row r="3773">
      <c r="A3773" s="7" t="s">
        <v>2680</v>
      </c>
    </row>
    <row r="3774">
      <c r="A3774" s="7" t="s">
        <v>2680</v>
      </c>
    </row>
    <row r="3775">
      <c r="A3775" s="7" t="s">
        <v>2680</v>
      </c>
    </row>
    <row r="3776">
      <c r="A3776" s="7" t="s">
        <v>2680</v>
      </c>
    </row>
    <row r="3777">
      <c r="A3777" s="7" t="s">
        <v>2680</v>
      </c>
    </row>
    <row r="3778">
      <c r="A3778" s="7" t="s">
        <v>2680</v>
      </c>
    </row>
    <row r="3779">
      <c r="A3779" s="7" t="s">
        <v>2680</v>
      </c>
    </row>
    <row r="3780">
      <c r="A3780" s="7" t="s">
        <v>2680</v>
      </c>
    </row>
    <row r="3781">
      <c r="A3781" s="7" t="s">
        <v>2680</v>
      </c>
    </row>
    <row r="3782">
      <c r="A3782" s="7" t="s">
        <v>2680</v>
      </c>
    </row>
    <row r="3783">
      <c r="A3783" s="7" t="s">
        <v>2680</v>
      </c>
    </row>
    <row r="3784">
      <c r="A3784" s="7" t="s">
        <v>2680</v>
      </c>
    </row>
    <row r="3785">
      <c r="A3785" s="7" t="s">
        <v>2680</v>
      </c>
    </row>
    <row r="3786">
      <c r="A3786" s="7" t="s">
        <v>2680</v>
      </c>
    </row>
    <row r="3787">
      <c r="A3787" s="7" t="s">
        <v>2680</v>
      </c>
    </row>
    <row r="3788">
      <c r="A3788" s="7" t="s">
        <v>2680</v>
      </c>
    </row>
    <row r="3789">
      <c r="A3789" s="7" t="s">
        <v>2680</v>
      </c>
    </row>
    <row r="3790">
      <c r="A3790" s="7" t="s">
        <v>2680</v>
      </c>
    </row>
    <row r="3791">
      <c r="A3791" s="7" t="s">
        <v>2680</v>
      </c>
    </row>
    <row r="3792">
      <c r="A3792" s="7" t="s">
        <v>2680</v>
      </c>
    </row>
    <row r="3793">
      <c r="A3793" s="7" t="s">
        <v>2680</v>
      </c>
    </row>
    <row r="3794">
      <c r="A3794" s="7" t="s">
        <v>2680</v>
      </c>
    </row>
    <row r="3795">
      <c r="A3795" s="7" t="s">
        <v>2680</v>
      </c>
    </row>
    <row r="3796">
      <c r="A3796" s="7" t="s">
        <v>2680</v>
      </c>
    </row>
    <row r="3797">
      <c r="A3797" s="7" t="s">
        <v>2680</v>
      </c>
    </row>
    <row r="3798">
      <c r="A3798" s="7" t="s">
        <v>2680</v>
      </c>
    </row>
    <row r="3799">
      <c r="A3799" s="7" t="s">
        <v>2680</v>
      </c>
    </row>
    <row r="3800">
      <c r="A3800" s="7" t="s">
        <v>2680</v>
      </c>
    </row>
    <row r="3801">
      <c r="A3801" s="7" t="s">
        <v>2680</v>
      </c>
    </row>
    <row r="3802">
      <c r="A3802" s="7" t="s">
        <v>2680</v>
      </c>
    </row>
    <row r="3803">
      <c r="A3803" s="7" t="s">
        <v>2680</v>
      </c>
    </row>
    <row r="3804">
      <c r="A3804" s="7" t="s">
        <v>2680</v>
      </c>
    </row>
    <row r="3805">
      <c r="A3805" s="7" t="s">
        <v>2680</v>
      </c>
    </row>
    <row r="3806">
      <c r="A3806" s="7" t="s">
        <v>2680</v>
      </c>
    </row>
    <row r="3807">
      <c r="A3807" s="7" t="s">
        <v>2680</v>
      </c>
    </row>
    <row r="3808">
      <c r="A3808" s="7" t="s">
        <v>2680</v>
      </c>
    </row>
    <row r="3809">
      <c r="A3809" s="7" t="s">
        <v>2680</v>
      </c>
    </row>
    <row r="3810">
      <c r="A3810" s="7" t="s">
        <v>2680</v>
      </c>
    </row>
    <row r="3811">
      <c r="A3811" s="7" t="s">
        <v>2680</v>
      </c>
    </row>
    <row r="3812">
      <c r="A3812" s="7" t="s">
        <v>2680</v>
      </c>
    </row>
    <row r="3813">
      <c r="A3813" s="7" t="s">
        <v>2680</v>
      </c>
    </row>
    <row r="3814">
      <c r="A3814" s="7" t="s">
        <v>2680</v>
      </c>
    </row>
    <row r="3815">
      <c r="A3815" s="7" t="s">
        <v>2680</v>
      </c>
    </row>
    <row r="3816">
      <c r="A3816" s="7" t="s">
        <v>2680</v>
      </c>
    </row>
    <row r="3817">
      <c r="A3817" s="7" t="s">
        <v>2680</v>
      </c>
    </row>
    <row r="3818">
      <c r="A3818" s="7" t="s">
        <v>2680</v>
      </c>
    </row>
    <row r="3819">
      <c r="A3819" s="7" t="s">
        <v>2680</v>
      </c>
    </row>
    <row r="3820">
      <c r="A3820" s="7" t="s">
        <v>2680</v>
      </c>
    </row>
    <row r="3821">
      <c r="A3821" s="7" t="s">
        <v>2680</v>
      </c>
    </row>
    <row r="3822">
      <c r="A3822" s="7" t="s">
        <v>2680</v>
      </c>
    </row>
    <row r="3823">
      <c r="A3823" s="7" t="s">
        <v>2680</v>
      </c>
    </row>
    <row r="3824">
      <c r="A3824" s="7" t="s">
        <v>2680</v>
      </c>
    </row>
    <row r="3825">
      <c r="A3825" s="7" t="s">
        <v>2680</v>
      </c>
    </row>
    <row r="3826">
      <c r="A3826" s="7" t="s">
        <v>2680</v>
      </c>
    </row>
    <row r="3827">
      <c r="A3827" s="7" t="s">
        <v>2680</v>
      </c>
    </row>
    <row r="3828">
      <c r="A3828" s="7" t="s">
        <v>2680</v>
      </c>
    </row>
    <row r="3829">
      <c r="A3829" s="7" t="s">
        <v>2680</v>
      </c>
    </row>
    <row r="3830">
      <c r="A3830" s="7" t="s">
        <v>2680</v>
      </c>
    </row>
    <row r="3831">
      <c r="A3831" s="7" t="s">
        <v>2680</v>
      </c>
    </row>
    <row r="3832">
      <c r="A3832" s="7" t="s">
        <v>2680</v>
      </c>
    </row>
    <row r="3833">
      <c r="A3833" s="7" t="s">
        <v>2680</v>
      </c>
    </row>
    <row r="3834">
      <c r="A3834" s="7" t="s">
        <v>2680</v>
      </c>
    </row>
    <row r="3835">
      <c r="A3835" s="7" t="s">
        <v>2680</v>
      </c>
    </row>
    <row r="3836">
      <c r="A3836" s="7" t="s">
        <v>2680</v>
      </c>
    </row>
    <row r="3837">
      <c r="A3837" s="7" t="s">
        <v>2680</v>
      </c>
    </row>
    <row r="3838">
      <c r="A3838" s="7" t="s">
        <v>2680</v>
      </c>
    </row>
    <row r="3839">
      <c r="A3839" s="7" t="s">
        <v>2680</v>
      </c>
    </row>
    <row r="3840">
      <c r="A3840" s="7" t="s">
        <v>2680</v>
      </c>
    </row>
    <row r="3841">
      <c r="A3841" s="7" t="s">
        <v>2680</v>
      </c>
    </row>
    <row r="3842">
      <c r="A3842" s="7" t="s">
        <v>2680</v>
      </c>
    </row>
    <row r="3843">
      <c r="A3843" s="7" t="s">
        <v>2680</v>
      </c>
    </row>
    <row r="3844">
      <c r="A3844" s="7" t="s">
        <v>2680</v>
      </c>
    </row>
    <row r="3845">
      <c r="A3845" s="7" t="s">
        <v>2680</v>
      </c>
    </row>
    <row r="3846">
      <c r="A3846" s="7" t="s">
        <v>2680</v>
      </c>
    </row>
    <row r="3847">
      <c r="A3847" s="7" t="s">
        <v>2680</v>
      </c>
    </row>
    <row r="3848">
      <c r="A3848" s="7" t="s">
        <v>2680</v>
      </c>
    </row>
    <row r="3849">
      <c r="A3849" s="7" t="s">
        <v>2680</v>
      </c>
    </row>
    <row r="3850">
      <c r="A3850" s="7" t="s">
        <v>2680</v>
      </c>
    </row>
    <row r="3851">
      <c r="A3851" s="7" t="s">
        <v>2680</v>
      </c>
    </row>
    <row r="3852">
      <c r="A3852" s="7" t="s">
        <v>2680</v>
      </c>
    </row>
    <row r="3853">
      <c r="A3853" s="7" t="s">
        <v>2680</v>
      </c>
    </row>
    <row r="3854">
      <c r="A3854" s="7" t="s">
        <v>2680</v>
      </c>
    </row>
    <row r="3855">
      <c r="A3855" s="7" t="s">
        <v>2680</v>
      </c>
    </row>
    <row r="3856">
      <c r="A3856" s="7" t="s">
        <v>2680</v>
      </c>
    </row>
    <row r="3857">
      <c r="A3857" s="7" t="s">
        <v>2680</v>
      </c>
    </row>
    <row r="3858">
      <c r="A3858" s="7" t="s">
        <v>2680</v>
      </c>
    </row>
    <row r="3859">
      <c r="A3859" s="7" t="s">
        <v>2680</v>
      </c>
    </row>
    <row r="3860">
      <c r="A3860" s="7" t="s">
        <v>2680</v>
      </c>
    </row>
    <row r="3861">
      <c r="A3861" s="7" t="s">
        <v>2680</v>
      </c>
    </row>
    <row r="3862">
      <c r="A3862" s="7" t="s">
        <v>2680</v>
      </c>
    </row>
    <row r="3863">
      <c r="A3863" s="7" t="s">
        <v>2680</v>
      </c>
    </row>
    <row r="3864">
      <c r="A3864" s="7" t="s">
        <v>2680</v>
      </c>
    </row>
    <row r="3865">
      <c r="A3865" s="7" t="s">
        <v>2680</v>
      </c>
    </row>
    <row r="3866">
      <c r="A3866" s="7" t="s">
        <v>2680</v>
      </c>
    </row>
    <row r="3867">
      <c r="A3867" s="7" t="s">
        <v>2680</v>
      </c>
    </row>
    <row r="3868">
      <c r="A3868" s="7" t="s">
        <v>2680</v>
      </c>
    </row>
    <row r="3869">
      <c r="A3869" s="7" t="s">
        <v>2680</v>
      </c>
    </row>
    <row r="3870">
      <c r="A3870" s="7" t="s">
        <v>2680</v>
      </c>
    </row>
    <row r="3871">
      <c r="A3871" s="7" t="s">
        <v>2680</v>
      </c>
    </row>
    <row r="3872">
      <c r="A3872" s="7" t="s">
        <v>2680</v>
      </c>
    </row>
    <row r="3873">
      <c r="A3873" s="7" t="s">
        <v>2680</v>
      </c>
    </row>
    <row r="3874">
      <c r="A3874" s="7" t="s">
        <v>2680</v>
      </c>
    </row>
    <row r="3875">
      <c r="A3875" s="7" t="s">
        <v>2680</v>
      </c>
    </row>
    <row r="3876">
      <c r="A3876" s="7" t="s">
        <v>2680</v>
      </c>
    </row>
    <row r="3877">
      <c r="A3877" s="7" t="s">
        <v>2680</v>
      </c>
    </row>
    <row r="3878">
      <c r="A3878" s="7" t="s">
        <v>2680</v>
      </c>
    </row>
    <row r="3879">
      <c r="A3879" s="7" t="s">
        <v>2680</v>
      </c>
    </row>
    <row r="3880">
      <c r="A3880" s="7" t="s">
        <v>2680</v>
      </c>
    </row>
    <row r="3881">
      <c r="A3881" s="7" t="s">
        <v>2680</v>
      </c>
    </row>
    <row r="3882">
      <c r="A3882" s="7" t="s">
        <v>2680</v>
      </c>
    </row>
    <row r="3883">
      <c r="A3883" s="7" t="s">
        <v>2680</v>
      </c>
    </row>
    <row r="3884">
      <c r="A3884" s="7" t="s">
        <v>2680</v>
      </c>
    </row>
    <row r="3885">
      <c r="A3885" s="7" t="s">
        <v>2680</v>
      </c>
    </row>
    <row r="3886">
      <c r="A3886" s="7" t="s">
        <v>2680</v>
      </c>
    </row>
    <row r="3887">
      <c r="A3887" s="7" t="s">
        <v>2680</v>
      </c>
    </row>
    <row r="3888">
      <c r="A3888" s="7" t="s">
        <v>2680</v>
      </c>
    </row>
    <row r="3889">
      <c r="A3889" s="7" t="s">
        <v>2680</v>
      </c>
    </row>
    <row r="3890">
      <c r="A3890" s="7" t="s">
        <v>2680</v>
      </c>
    </row>
    <row r="3891">
      <c r="A3891" s="7" t="s">
        <v>2680</v>
      </c>
    </row>
    <row r="3892">
      <c r="A3892" s="7" t="s">
        <v>2680</v>
      </c>
    </row>
    <row r="3893">
      <c r="A3893" s="7" t="s">
        <v>2680</v>
      </c>
    </row>
    <row r="3894">
      <c r="A3894" s="7" t="s">
        <v>2680</v>
      </c>
    </row>
    <row r="3895">
      <c r="A3895" s="7" t="s">
        <v>2680</v>
      </c>
    </row>
    <row r="3896">
      <c r="A3896" s="7" t="s">
        <v>2680</v>
      </c>
    </row>
    <row r="3897">
      <c r="A3897" s="7" t="s">
        <v>2680</v>
      </c>
    </row>
    <row r="3898">
      <c r="A3898" s="7" t="s">
        <v>2680</v>
      </c>
    </row>
    <row r="3899">
      <c r="A3899" s="7" t="s">
        <v>2680</v>
      </c>
    </row>
    <row r="3900">
      <c r="A3900" s="7" t="s">
        <v>2680</v>
      </c>
    </row>
    <row r="3901">
      <c r="A3901" s="7" t="s">
        <v>2680</v>
      </c>
    </row>
    <row r="3902">
      <c r="A3902" s="7" t="s">
        <v>2680</v>
      </c>
    </row>
    <row r="3903">
      <c r="A3903" s="7" t="s">
        <v>2680</v>
      </c>
    </row>
    <row r="3904">
      <c r="A3904" s="7" t="s">
        <v>2680</v>
      </c>
    </row>
    <row r="3905">
      <c r="A3905" s="7" t="s">
        <v>2680</v>
      </c>
    </row>
    <row r="3906">
      <c r="A3906" s="7" t="s">
        <v>2680</v>
      </c>
    </row>
    <row r="3907">
      <c r="A3907" s="7" t="s">
        <v>2680</v>
      </c>
    </row>
    <row r="3908">
      <c r="A3908" s="7" t="s">
        <v>2680</v>
      </c>
    </row>
    <row r="3909">
      <c r="A3909" s="7" t="s">
        <v>2680</v>
      </c>
    </row>
    <row r="3910">
      <c r="A3910" s="7" t="s">
        <v>2680</v>
      </c>
    </row>
    <row r="3911">
      <c r="A3911" s="7" t="s">
        <v>2680</v>
      </c>
    </row>
    <row r="3912">
      <c r="A3912" s="7" t="s">
        <v>2680</v>
      </c>
    </row>
    <row r="3913">
      <c r="A3913" s="7" t="s">
        <v>2680</v>
      </c>
    </row>
    <row r="3914">
      <c r="A3914" s="7" t="s">
        <v>2680</v>
      </c>
    </row>
    <row r="3915">
      <c r="A3915" s="7" t="s">
        <v>2680</v>
      </c>
    </row>
    <row r="3916">
      <c r="A3916" s="7" t="s">
        <v>2680</v>
      </c>
    </row>
    <row r="3917">
      <c r="A3917" s="7" t="s">
        <v>2680</v>
      </c>
    </row>
    <row r="3918">
      <c r="A3918" s="7" t="s">
        <v>2680</v>
      </c>
    </row>
    <row r="3919">
      <c r="A3919" s="7" t="s">
        <v>2680</v>
      </c>
    </row>
    <row r="3920">
      <c r="A3920" s="7" t="s">
        <v>2680</v>
      </c>
    </row>
    <row r="3921">
      <c r="A3921" s="7" t="s">
        <v>2680</v>
      </c>
    </row>
    <row r="3922">
      <c r="A3922" s="7" t="s">
        <v>2680</v>
      </c>
    </row>
    <row r="3923">
      <c r="A3923" s="7" t="s">
        <v>2680</v>
      </c>
    </row>
    <row r="3924">
      <c r="A3924" s="7" t="s">
        <v>2680</v>
      </c>
    </row>
    <row r="3925">
      <c r="A3925" s="7" t="s">
        <v>2680</v>
      </c>
    </row>
    <row r="3926">
      <c r="A3926" s="7" t="s">
        <v>2680</v>
      </c>
    </row>
    <row r="3927">
      <c r="A3927" s="7" t="s">
        <v>2680</v>
      </c>
    </row>
    <row r="3928">
      <c r="A3928" s="7" t="s">
        <v>2680</v>
      </c>
    </row>
    <row r="3929">
      <c r="A3929" s="7" t="s">
        <v>2680</v>
      </c>
    </row>
    <row r="3930">
      <c r="A3930" s="7" t="s">
        <v>2680</v>
      </c>
    </row>
    <row r="3931">
      <c r="A3931" s="7" t="s">
        <v>2680</v>
      </c>
    </row>
    <row r="3932">
      <c r="A3932" s="7" t="s">
        <v>2680</v>
      </c>
    </row>
    <row r="3933">
      <c r="A3933" s="7" t="s">
        <v>2680</v>
      </c>
    </row>
    <row r="3934">
      <c r="A3934" s="7" t="s">
        <v>2680</v>
      </c>
    </row>
    <row r="3935">
      <c r="A3935" s="7" t="s">
        <v>2680</v>
      </c>
    </row>
    <row r="3936">
      <c r="A3936" s="7" t="s">
        <v>2680</v>
      </c>
    </row>
    <row r="3937">
      <c r="A3937" s="7" t="s">
        <v>2680</v>
      </c>
    </row>
    <row r="3938">
      <c r="A3938" s="7" t="s">
        <v>2680</v>
      </c>
    </row>
    <row r="3939">
      <c r="A3939" s="7" t="s">
        <v>2680</v>
      </c>
    </row>
    <row r="3940">
      <c r="A3940" s="7" t="s">
        <v>2680</v>
      </c>
    </row>
    <row r="3941">
      <c r="A3941" s="7" t="s">
        <v>2680</v>
      </c>
    </row>
    <row r="3942">
      <c r="A3942" s="7" t="s">
        <v>2680</v>
      </c>
    </row>
    <row r="3943">
      <c r="A3943" s="7" t="s">
        <v>2680</v>
      </c>
    </row>
    <row r="3944">
      <c r="A3944" s="7" t="s">
        <v>2680</v>
      </c>
    </row>
    <row r="3945">
      <c r="A3945" s="7" t="s">
        <v>2680</v>
      </c>
    </row>
    <row r="3946">
      <c r="A3946" s="7" t="s">
        <v>2680</v>
      </c>
    </row>
    <row r="3947">
      <c r="A3947" s="7" t="s">
        <v>2680</v>
      </c>
    </row>
    <row r="3948">
      <c r="A3948" s="7" t="s">
        <v>2680</v>
      </c>
    </row>
    <row r="3949">
      <c r="A3949" s="7" t="s">
        <v>2680</v>
      </c>
    </row>
    <row r="3950">
      <c r="A3950" s="7" t="s">
        <v>2680</v>
      </c>
    </row>
    <row r="3951">
      <c r="A3951" s="7" t="s">
        <v>2680</v>
      </c>
    </row>
    <row r="3952">
      <c r="A3952" s="7" t="s">
        <v>2680</v>
      </c>
    </row>
    <row r="3953">
      <c r="A3953" s="7" t="s">
        <v>2680</v>
      </c>
    </row>
    <row r="3954">
      <c r="A3954" s="7" t="s">
        <v>2680</v>
      </c>
    </row>
    <row r="3955">
      <c r="A3955" s="7" t="s">
        <v>2680</v>
      </c>
    </row>
    <row r="3956">
      <c r="A3956" s="7" t="s">
        <v>2680</v>
      </c>
    </row>
    <row r="3957">
      <c r="A3957" s="7" t="s">
        <v>2680</v>
      </c>
    </row>
    <row r="3958">
      <c r="A3958" s="7" t="s">
        <v>2680</v>
      </c>
    </row>
    <row r="3959">
      <c r="A3959" s="7" t="s">
        <v>2680</v>
      </c>
    </row>
    <row r="3960">
      <c r="A3960" s="7" t="s">
        <v>2680</v>
      </c>
    </row>
    <row r="3961">
      <c r="A3961" s="7" t="s">
        <v>2680</v>
      </c>
    </row>
    <row r="3962">
      <c r="A3962" s="7" t="s">
        <v>2680</v>
      </c>
    </row>
    <row r="3963">
      <c r="A3963" s="7" t="s">
        <v>2680</v>
      </c>
    </row>
    <row r="3964">
      <c r="A3964" s="7" t="s">
        <v>2680</v>
      </c>
    </row>
    <row r="3965">
      <c r="A3965" s="7" t="s">
        <v>2680</v>
      </c>
    </row>
    <row r="3966">
      <c r="A3966" s="7" t="s">
        <v>2680</v>
      </c>
    </row>
    <row r="3967">
      <c r="A3967" s="7" t="s">
        <v>2680</v>
      </c>
    </row>
    <row r="3968">
      <c r="A3968" s="7" t="s">
        <v>2680</v>
      </c>
    </row>
    <row r="3969">
      <c r="A3969" s="7" t="s">
        <v>2680</v>
      </c>
    </row>
    <row r="3970">
      <c r="A3970" s="7" t="s">
        <v>2680</v>
      </c>
    </row>
    <row r="3971">
      <c r="A3971" s="7" t="s">
        <v>2680</v>
      </c>
    </row>
    <row r="3972">
      <c r="A3972" s="7" t="s">
        <v>2680</v>
      </c>
    </row>
    <row r="3973">
      <c r="A3973" s="7" t="s">
        <v>2680</v>
      </c>
    </row>
    <row r="3974">
      <c r="A3974" s="7" t="s">
        <v>2680</v>
      </c>
    </row>
    <row r="3975">
      <c r="A3975"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88"/>
  </cols>
  <sheetData>
    <row r="1">
      <c r="A1" s="1" t="s">
        <v>0</v>
      </c>
      <c r="B1" s="2" t="s">
        <v>5</v>
      </c>
    </row>
    <row r="2">
      <c r="A2" s="1" t="s">
        <v>6323</v>
      </c>
    </row>
    <row r="3">
      <c r="A3" s="7"/>
    </row>
    <row r="4">
      <c r="A4" s="1" t="s">
        <v>6324</v>
      </c>
      <c r="B4" s="2">
        <v>0.0</v>
      </c>
    </row>
    <row r="5">
      <c r="A5" s="1" t="s">
        <v>6325</v>
      </c>
      <c r="B5" s="2">
        <v>1.0</v>
      </c>
    </row>
    <row r="6">
      <c r="A6" s="1" t="s">
        <v>6326</v>
      </c>
      <c r="B6" s="2">
        <v>0.0</v>
      </c>
    </row>
    <row r="7">
      <c r="A7" s="1" t="s">
        <v>6327</v>
      </c>
      <c r="B7" s="2">
        <v>1.0</v>
      </c>
    </row>
    <row r="8">
      <c r="A8" s="1" t="s">
        <v>6328</v>
      </c>
      <c r="B8" s="2">
        <v>0.0</v>
      </c>
    </row>
    <row r="9">
      <c r="A9" s="1" t="s">
        <v>6329</v>
      </c>
      <c r="B9" s="2">
        <v>0.0</v>
      </c>
    </row>
    <row r="10">
      <c r="A10" s="1" t="s">
        <v>6330</v>
      </c>
      <c r="B10" s="2">
        <v>1.0</v>
      </c>
    </row>
    <row r="11">
      <c r="A11" s="1" t="s">
        <v>6331</v>
      </c>
    </row>
    <row r="12">
      <c r="A12" s="1" t="s">
        <v>6332</v>
      </c>
    </row>
    <row r="13">
      <c r="A13" s="1" t="s">
        <v>6333</v>
      </c>
    </row>
    <row r="14">
      <c r="A14" s="1" t="s">
        <v>6334</v>
      </c>
      <c r="B14" s="2">
        <v>1.0</v>
      </c>
    </row>
    <row r="15">
      <c r="A15" s="1" t="s">
        <v>6335</v>
      </c>
      <c r="B15" s="2">
        <v>0.0</v>
      </c>
    </row>
    <row r="16">
      <c r="A16" s="1" t="s">
        <v>6336</v>
      </c>
      <c r="B16" s="2">
        <v>1.0</v>
      </c>
    </row>
    <row r="17">
      <c r="A17" s="1" t="s">
        <v>6337</v>
      </c>
      <c r="B17" s="2">
        <v>1.0</v>
      </c>
    </row>
    <row r="18">
      <c r="A18" s="1" t="s">
        <v>6338</v>
      </c>
      <c r="B18" s="2">
        <v>1.0</v>
      </c>
    </row>
    <row r="19">
      <c r="A19" s="1" t="s">
        <v>6339</v>
      </c>
      <c r="B19" s="2">
        <v>1.0</v>
      </c>
    </row>
    <row r="20">
      <c r="A20" s="1" t="s">
        <v>6340</v>
      </c>
      <c r="B20" s="2">
        <v>0.0</v>
      </c>
    </row>
    <row r="21">
      <c r="A21" s="1" t="s">
        <v>6341</v>
      </c>
      <c r="B21" s="2">
        <v>0.0</v>
      </c>
    </row>
    <row r="22">
      <c r="A22" s="1" t="s">
        <v>6342</v>
      </c>
      <c r="B22" s="2">
        <v>0.0</v>
      </c>
    </row>
    <row r="23">
      <c r="A23" s="1" t="s">
        <v>6343</v>
      </c>
      <c r="B23" s="2">
        <v>0.0</v>
      </c>
    </row>
    <row r="24">
      <c r="A24" s="1" t="s">
        <v>6344</v>
      </c>
      <c r="B24" s="2">
        <v>0.0</v>
      </c>
    </row>
    <row r="25">
      <c r="A25" s="1" t="s">
        <v>6345</v>
      </c>
      <c r="B25" s="2">
        <v>1.0</v>
      </c>
    </row>
    <row r="26">
      <c r="A26" s="1" t="s">
        <v>6346</v>
      </c>
    </row>
    <row r="27">
      <c r="A27" s="1" t="s">
        <v>6347</v>
      </c>
      <c r="B27" s="2">
        <v>0.0</v>
      </c>
    </row>
    <row r="28">
      <c r="A28" s="1" t="s">
        <v>6348</v>
      </c>
      <c r="B28" s="2">
        <v>1.0</v>
      </c>
    </row>
    <row r="29">
      <c r="A29" s="1" t="s">
        <v>6349</v>
      </c>
      <c r="B29" s="2">
        <v>1.0</v>
      </c>
    </row>
    <row r="30">
      <c r="A30" s="1" t="s">
        <v>6350</v>
      </c>
      <c r="B30" s="2">
        <v>0.0</v>
      </c>
    </row>
    <row r="31">
      <c r="A31" s="1" t="s">
        <v>6351</v>
      </c>
      <c r="B31" s="2">
        <v>1.0</v>
      </c>
    </row>
    <row r="32">
      <c r="A32" s="1" t="s">
        <v>6352</v>
      </c>
      <c r="B32" s="2">
        <v>0.0</v>
      </c>
    </row>
    <row r="33">
      <c r="A33" s="1" t="s">
        <v>6353</v>
      </c>
      <c r="B33" s="2">
        <v>0.0</v>
      </c>
    </row>
    <row r="34">
      <c r="A34" s="1" t="s">
        <v>6354</v>
      </c>
      <c r="B34" s="2">
        <v>0.0</v>
      </c>
    </row>
    <row r="35">
      <c r="A35" s="1" t="s">
        <v>6355</v>
      </c>
      <c r="B35" s="2">
        <v>0.0</v>
      </c>
    </row>
    <row r="36">
      <c r="A36" s="1" t="s">
        <v>6356</v>
      </c>
      <c r="B36" s="2">
        <v>0.0</v>
      </c>
    </row>
    <row r="37">
      <c r="A37" s="1" t="s">
        <v>6357</v>
      </c>
      <c r="B37" s="2">
        <v>0.0</v>
      </c>
    </row>
    <row r="38">
      <c r="A38" s="1" t="s">
        <v>6358</v>
      </c>
      <c r="B38" s="2">
        <v>1.0</v>
      </c>
    </row>
    <row r="39">
      <c r="A39" s="1" t="s">
        <v>6359</v>
      </c>
      <c r="B39" s="2">
        <v>0.0</v>
      </c>
    </row>
    <row r="40">
      <c r="A40" s="1" t="s">
        <v>6360</v>
      </c>
      <c r="B40" s="2">
        <v>0.0</v>
      </c>
    </row>
    <row r="41">
      <c r="A41" s="1" t="s">
        <v>6361</v>
      </c>
      <c r="B41" s="2">
        <v>0.0</v>
      </c>
    </row>
    <row r="42">
      <c r="A42" s="1" t="s">
        <v>6362</v>
      </c>
      <c r="B42" s="2">
        <v>0.0</v>
      </c>
    </row>
    <row r="43">
      <c r="A43" s="1" t="s">
        <v>6363</v>
      </c>
      <c r="B43" s="2">
        <v>0.0</v>
      </c>
    </row>
    <row r="44">
      <c r="A44" s="1" t="s">
        <v>6364</v>
      </c>
      <c r="B44" s="2">
        <v>0.0</v>
      </c>
    </row>
    <row r="45">
      <c r="A45" s="1" t="s">
        <v>6365</v>
      </c>
      <c r="B45" s="2">
        <v>0.0</v>
      </c>
    </row>
    <row r="46">
      <c r="A46" s="1" t="s">
        <v>6366</v>
      </c>
    </row>
    <row r="47">
      <c r="A47" s="1" t="s">
        <v>6367</v>
      </c>
      <c r="B47" s="2">
        <v>0.0</v>
      </c>
    </row>
    <row r="48">
      <c r="A48" s="1" t="s">
        <v>6368</v>
      </c>
      <c r="B48" s="2">
        <v>0.0</v>
      </c>
    </row>
    <row r="49">
      <c r="A49" s="1" t="s">
        <v>6369</v>
      </c>
      <c r="B49" s="2">
        <v>0.0</v>
      </c>
    </row>
    <row r="50">
      <c r="A50" s="1" t="s">
        <v>6370</v>
      </c>
      <c r="B50" s="2">
        <v>1.0</v>
      </c>
    </row>
    <row r="51">
      <c r="A51" s="1" t="s">
        <v>6371</v>
      </c>
      <c r="B51" s="2">
        <v>1.0</v>
      </c>
    </row>
    <row r="52">
      <c r="A52" s="1" t="s">
        <v>6372</v>
      </c>
      <c r="B52" s="2">
        <v>0.0</v>
      </c>
    </row>
    <row r="53">
      <c r="A53" s="1" t="s">
        <v>6373</v>
      </c>
      <c r="B53" s="2">
        <v>0.0</v>
      </c>
    </row>
    <row r="54">
      <c r="A54" s="1" t="s">
        <v>6374</v>
      </c>
      <c r="B54" s="2">
        <v>0.0</v>
      </c>
    </row>
    <row r="55">
      <c r="A55" s="1" t="s">
        <v>6375</v>
      </c>
      <c r="B55" s="2">
        <v>1.0</v>
      </c>
    </row>
    <row r="56">
      <c r="A56" s="1" t="s">
        <v>6376</v>
      </c>
      <c r="B56" s="2">
        <v>0.0</v>
      </c>
    </row>
    <row r="57">
      <c r="A57" s="1" t="s">
        <v>6377</v>
      </c>
      <c r="B57" s="2">
        <v>0.0</v>
      </c>
    </row>
    <row r="58">
      <c r="A58" s="1" t="s">
        <v>6378</v>
      </c>
      <c r="B58" s="2">
        <v>0.0</v>
      </c>
    </row>
    <row r="59">
      <c r="A59" s="1" t="s">
        <v>6379</v>
      </c>
      <c r="B59" s="2">
        <v>1.0</v>
      </c>
    </row>
    <row r="60">
      <c r="A60" s="1" t="s">
        <v>6380</v>
      </c>
      <c r="B60" s="2">
        <v>0.0</v>
      </c>
    </row>
    <row r="61">
      <c r="A61" s="1" t="s">
        <v>6381</v>
      </c>
      <c r="B61" s="2">
        <v>0.0</v>
      </c>
    </row>
    <row r="62">
      <c r="A62" s="1" t="s">
        <v>6382</v>
      </c>
      <c r="B62" s="2">
        <v>0.0</v>
      </c>
    </row>
    <row r="63">
      <c r="A63" s="1" t="s">
        <v>6383</v>
      </c>
      <c r="B63" s="2">
        <v>0.0</v>
      </c>
    </row>
    <row r="64">
      <c r="A64" s="1" t="s">
        <v>6384</v>
      </c>
      <c r="B64" s="2">
        <v>0.0</v>
      </c>
    </row>
    <row r="65">
      <c r="A65" s="1" t="s">
        <v>6385</v>
      </c>
      <c r="B65" s="2">
        <v>0.0</v>
      </c>
    </row>
    <row r="66">
      <c r="A66" s="1" t="s">
        <v>6386</v>
      </c>
      <c r="B66" s="2">
        <v>1.0</v>
      </c>
    </row>
    <row r="67">
      <c r="A67" s="1" t="s">
        <v>6387</v>
      </c>
      <c r="B67" s="2">
        <v>1.0</v>
      </c>
    </row>
    <row r="68">
      <c r="A68" s="1" t="s">
        <v>6388</v>
      </c>
      <c r="B68" s="2">
        <v>0.0</v>
      </c>
    </row>
    <row r="69">
      <c r="A69" s="1" t="s">
        <v>6389</v>
      </c>
      <c r="B69" s="2">
        <v>0.0</v>
      </c>
    </row>
    <row r="70">
      <c r="A70" s="1" t="s">
        <v>6390</v>
      </c>
      <c r="B70" s="2">
        <v>0.0</v>
      </c>
    </row>
    <row r="71">
      <c r="A71" s="1" t="s">
        <v>6391</v>
      </c>
      <c r="B71" s="2">
        <v>1.0</v>
      </c>
    </row>
    <row r="72">
      <c r="A72" s="1" t="s">
        <v>6392</v>
      </c>
      <c r="B72" s="2">
        <v>0.0</v>
      </c>
    </row>
    <row r="73">
      <c r="A73" s="1" t="s">
        <v>6393</v>
      </c>
      <c r="B73" s="2">
        <v>0.0</v>
      </c>
    </row>
    <row r="74">
      <c r="A74" s="1" t="s">
        <v>6394</v>
      </c>
      <c r="B74" s="2">
        <v>0.0</v>
      </c>
    </row>
    <row r="75">
      <c r="A75" s="1" t="s">
        <v>6395</v>
      </c>
      <c r="B75" s="2">
        <v>0.0</v>
      </c>
    </row>
    <row r="76">
      <c r="A76" s="1" t="s">
        <v>6396</v>
      </c>
      <c r="B76" s="2">
        <v>0.0</v>
      </c>
    </row>
    <row r="77">
      <c r="A77" s="1" t="s">
        <v>6397</v>
      </c>
      <c r="B77" s="2">
        <v>0.0</v>
      </c>
    </row>
    <row r="78">
      <c r="A78" s="1" t="s">
        <v>6398</v>
      </c>
      <c r="B78" s="2">
        <v>1.0</v>
      </c>
    </row>
    <row r="79">
      <c r="A79" s="1" t="s">
        <v>6399</v>
      </c>
      <c r="B79" s="2">
        <v>0.0</v>
      </c>
    </row>
    <row r="80">
      <c r="A80" s="1" t="s">
        <v>6400</v>
      </c>
      <c r="B80" s="2">
        <v>1.0</v>
      </c>
    </row>
    <row r="81">
      <c r="A81" s="1" t="s">
        <v>6401</v>
      </c>
      <c r="B81" s="2">
        <v>0.0</v>
      </c>
    </row>
    <row r="82">
      <c r="A82" s="1" t="s">
        <v>6402</v>
      </c>
      <c r="B82" s="2">
        <v>1.0</v>
      </c>
    </row>
    <row r="83">
      <c r="A83" s="1" t="s">
        <v>6403</v>
      </c>
      <c r="B83" s="2">
        <v>0.0</v>
      </c>
    </row>
    <row r="84">
      <c r="A84" s="1" t="s">
        <v>6404</v>
      </c>
      <c r="B84" s="2">
        <v>0.0</v>
      </c>
    </row>
    <row r="85">
      <c r="A85" s="1" t="s">
        <v>6405</v>
      </c>
      <c r="B85" s="2">
        <v>1.0</v>
      </c>
    </row>
    <row r="86">
      <c r="A86" s="1" t="s">
        <v>6406</v>
      </c>
    </row>
    <row r="87">
      <c r="A87" s="7"/>
    </row>
    <row r="88">
      <c r="A88" s="1" t="s">
        <v>6407</v>
      </c>
    </row>
    <row r="89">
      <c r="A89" s="7"/>
    </row>
    <row r="90">
      <c r="A90" s="1" t="s">
        <v>6408</v>
      </c>
    </row>
    <row r="91">
      <c r="A91" s="7"/>
    </row>
    <row r="92">
      <c r="A92" s="1" t="s">
        <v>6409</v>
      </c>
      <c r="B92" s="2">
        <v>0.0</v>
      </c>
    </row>
    <row r="93">
      <c r="A93" s="1" t="s">
        <v>6410</v>
      </c>
      <c r="B93" s="2">
        <v>0.0</v>
      </c>
    </row>
    <row r="94">
      <c r="A94" s="1" t="s">
        <v>6411</v>
      </c>
      <c r="B94" s="2">
        <v>1.0</v>
      </c>
    </row>
    <row r="95">
      <c r="A95" s="1" t="s">
        <v>6412</v>
      </c>
      <c r="B95" s="2">
        <v>1.0</v>
      </c>
    </row>
    <row r="96">
      <c r="A96" s="1" t="s">
        <v>6413</v>
      </c>
      <c r="B96" s="2">
        <v>0.0</v>
      </c>
    </row>
    <row r="97">
      <c r="A97" s="1" t="s">
        <v>6414</v>
      </c>
      <c r="B97" s="2">
        <v>1.0</v>
      </c>
    </row>
    <row r="98">
      <c r="A98" s="1" t="s">
        <v>6415</v>
      </c>
      <c r="B98" s="2">
        <v>1.0</v>
      </c>
    </row>
    <row r="99">
      <c r="A99" s="1" t="s">
        <v>6416</v>
      </c>
      <c r="B99" s="2">
        <v>1.0</v>
      </c>
    </row>
    <row r="100">
      <c r="A100" s="1" t="s">
        <v>6417</v>
      </c>
      <c r="B100" s="2">
        <v>1.0</v>
      </c>
    </row>
    <row r="101">
      <c r="A101" s="1" t="s">
        <v>6418</v>
      </c>
      <c r="B101" s="2">
        <v>0.0</v>
      </c>
    </row>
    <row r="102">
      <c r="A102" s="1" t="s">
        <v>6419</v>
      </c>
      <c r="B102" s="2">
        <v>1.0</v>
      </c>
    </row>
    <row r="103">
      <c r="A103" s="1" t="s">
        <v>6420</v>
      </c>
    </row>
    <row r="104">
      <c r="A104" s="1" t="s">
        <v>4568</v>
      </c>
    </row>
    <row r="105">
      <c r="A105" s="1" t="s">
        <v>4569</v>
      </c>
    </row>
    <row r="106">
      <c r="A106" s="1" t="s">
        <v>4570</v>
      </c>
    </row>
    <row r="107">
      <c r="A107" s="1" t="s">
        <v>4571</v>
      </c>
    </row>
    <row r="108">
      <c r="A108" s="7"/>
    </row>
    <row r="109">
      <c r="A109" s="1" t="s">
        <v>6421</v>
      </c>
      <c r="B109" s="2">
        <v>0.0</v>
      </c>
    </row>
    <row r="110">
      <c r="A110" s="1" t="s">
        <v>6422</v>
      </c>
      <c r="B110" s="2">
        <v>0.0</v>
      </c>
    </row>
    <row r="111">
      <c r="A111" s="1" t="s">
        <v>6423</v>
      </c>
      <c r="B111" s="2">
        <v>1.0</v>
      </c>
    </row>
    <row r="112">
      <c r="A112" s="1" t="s">
        <v>6424</v>
      </c>
      <c r="B112" s="2">
        <v>0.0</v>
      </c>
    </row>
    <row r="113">
      <c r="A113" s="1" t="s">
        <v>6425</v>
      </c>
      <c r="B113" s="2">
        <v>1.0</v>
      </c>
    </row>
    <row r="114">
      <c r="A114" s="1" t="s">
        <v>6426</v>
      </c>
    </row>
    <row r="115">
      <c r="A115" s="1" t="s">
        <v>6427</v>
      </c>
    </row>
    <row r="116">
      <c r="A116" s="1" t="s">
        <v>6428</v>
      </c>
    </row>
    <row r="117">
      <c r="A117" s="1" t="s">
        <v>6429</v>
      </c>
    </row>
    <row r="118">
      <c r="A118" s="1" t="s">
        <v>6430</v>
      </c>
    </row>
    <row r="119">
      <c r="A119" s="7"/>
    </row>
    <row r="120">
      <c r="A120" s="1" t="s">
        <v>6431</v>
      </c>
      <c r="B120" s="2">
        <v>0.0</v>
      </c>
    </row>
    <row r="121">
      <c r="A121" s="1" t="s">
        <v>6432</v>
      </c>
      <c r="B121" s="2">
        <v>0.0</v>
      </c>
    </row>
    <row r="122">
      <c r="A122" s="1" t="s">
        <v>6433</v>
      </c>
      <c r="B122" s="2">
        <v>1.0</v>
      </c>
    </row>
    <row r="123">
      <c r="A123" s="1" t="s">
        <v>6434</v>
      </c>
      <c r="B123" s="2">
        <v>1.0</v>
      </c>
    </row>
    <row r="124">
      <c r="A124" s="1" t="s">
        <v>6435</v>
      </c>
      <c r="B124" s="2">
        <v>1.0</v>
      </c>
    </row>
    <row r="125">
      <c r="A125" s="1" t="s">
        <v>6436</v>
      </c>
      <c r="B125" s="2">
        <v>0.0</v>
      </c>
    </row>
    <row r="126">
      <c r="A126" s="1" t="s">
        <v>6437</v>
      </c>
      <c r="B126" s="2">
        <v>1.0</v>
      </c>
    </row>
    <row r="127">
      <c r="A127" s="1" t="s">
        <v>6438</v>
      </c>
      <c r="B127" s="2">
        <v>1.0</v>
      </c>
    </row>
    <row r="128">
      <c r="A128" s="1" t="s">
        <v>6439</v>
      </c>
      <c r="B128" s="2">
        <v>1.0</v>
      </c>
    </row>
    <row r="129">
      <c r="A129" s="1" t="s">
        <v>6440</v>
      </c>
      <c r="B129" s="2">
        <v>1.0</v>
      </c>
    </row>
    <row r="130">
      <c r="A130" s="1" t="s">
        <v>6441</v>
      </c>
      <c r="B130" s="2">
        <v>1.0</v>
      </c>
    </row>
    <row r="131">
      <c r="A131" s="1" t="s">
        <v>6442</v>
      </c>
      <c r="B131" s="2">
        <v>1.0</v>
      </c>
    </row>
    <row r="132">
      <c r="A132" s="1" t="s">
        <v>6443</v>
      </c>
      <c r="B132" s="2">
        <v>0.0</v>
      </c>
    </row>
    <row r="133">
      <c r="A133" s="1" t="s">
        <v>6444</v>
      </c>
      <c r="B133" s="2">
        <v>0.0</v>
      </c>
    </row>
    <row r="134">
      <c r="A134" s="1" t="s">
        <v>6445</v>
      </c>
      <c r="B134" s="2">
        <v>0.0</v>
      </c>
    </row>
    <row r="135">
      <c r="A135" s="1" t="s">
        <v>6446</v>
      </c>
    </row>
    <row r="136">
      <c r="A136" s="1" t="s">
        <v>3728</v>
      </c>
    </row>
    <row r="137">
      <c r="A137" s="1" t="s">
        <v>6447</v>
      </c>
    </row>
    <row r="138">
      <c r="A138" s="7"/>
    </row>
    <row r="139">
      <c r="A139" s="1" t="s">
        <v>6448</v>
      </c>
    </row>
    <row r="140">
      <c r="A140" s="1" t="s">
        <v>6449</v>
      </c>
    </row>
    <row r="141">
      <c r="A141" s="7"/>
    </row>
    <row r="142">
      <c r="A142" s="1" t="s">
        <v>6450</v>
      </c>
    </row>
    <row r="143">
      <c r="A143" s="7"/>
    </row>
    <row r="144">
      <c r="A144" s="1" t="s">
        <v>6451</v>
      </c>
      <c r="B144" s="2">
        <v>1.0</v>
      </c>
    </row>
    <row r="145">
      <c r="A145" s="1" t="s">
        <v>6452</v>
      </c>
      <c r="B145" s="2">
        <v>0.0</v>
      </c>
    </row>
    <row r="146">
      <c r="A146" s="1" t="s">
        <v>6453</v>
      </c>
      <c r="B146" s="2">
        <v>1.0</v>
      </c>
    </row>
    <row r="147">
      <c r="A147" s="1" t="s">
        <v>6454</v>
      </c>
      <c r="B147" s="2">
        <v>0.0</v>
      </c>
    </row>
    <row r="148">
      <c r="A148" s="1" t="s">
        <v>6455</v>
      </c>
      <c r="B148" s="2">
        <v>0.0</v>
      </c>
    </row>
    <row r="149">
      <c r="A149" s="1" t="s">
        <v>6456</v>
      </c>
      <c r="B149" s="2">
        <v>1.0</v>
      </c>
    </row>
    <row r="150">
      <c r="A150" s="1" t="s">
        <v>6457</v>
      </c>
      <c r="B150" s="2">
        <v>0.0</v>
      </c>
    </row>
    <row r="151">
      <c r="A151" s="1" t="s">
        <v>6458</v>
      </c>
      <c r="B151" s="2">
        <v>0.0</v>
      </c>
    </row>
    <row r="152">
      <c r="A152" s="1" t="s">
        <v>6459</v>
      </c>
      <c r="B152" s="2">
        <v>0.0</v>
      </c>
    </row>
    <row r="153">
      <c r="A153" s="1" t="s">
        <v>6460</v>
      </c>
      <c r="B153" s="2">
        <v>0.0</v>
      </c>
    </row>
    <row r="154">
      <c r="A154" s="1" t="s">
        <v>6461</v>
      </c>
      <c r="B154" s="2">
        <v>1.0</v>
      </c>
    </row>
    <row r="155">
      <c r="A155" s="1" t="s">
        <v>6462</v>
      </c>
    </row>
    <row r="156">
      <c r="A156" s="7"/>
    </row>
    <row r="157">
      <c r="A157" s="1" t="s">
        <v>6463</v>
      </c>
    </row>
    <row r="158">
      <c r="A158" s="1" t="s">
        <v>6464</v>
      </c>
    </row>
    <row r="159">
      <c r="A159" s="1" t="s">
        <v>6465</v>
      </c>
    </row>
    <row r="160">
      <c r="A160" s="1" t="s">
        <v>5237</v>
      </c>
      <c r="B160" s="2">
        <v>0.0</v>
      </c>
    </row>
    <row r="161">
      <c r="A161" s="1" t="s">
        <v>6466</v>
      </c>
      <c r="B161" s="2">
        <v>0.0</v>
      </c>
    </row>
    <row r="162">
      <c r="A162" s="1" t="s">
        <v>6467</v>
      </c>
      <c r="B162" s="2">
        <v>1.0</v>
      </c>
    </row>
    <row r="163">
      <c r="A163" s="1" t="s">
        <v>6468</v>
      </c>
      <c r="B163" s="2">
        <v>1.0</v>
      </c>
    </row>
    <row r="164">
      <c r="A164" s="1" t="s">
        <v>6469</v>
      </c>
      <c r="B164" s="2">
        <v>1.0</v>
      </c>
    </row>
    <row r="165">
      <c r="A165" s="1" t="s">
        <v>6470</v>
      </c>
      <c r="B165" s="2">
        <v>0.0</v>
      </c>
    </row>
    <row r="166">
      <c r="A166" s="1" t="s">
        <v>6471</v>
      </c>
      <c r="B166" s="2">
        <v>0.0</v>
      </c>
    </row>
    <row r="167">
      <c r="A167" s="1" t="s">
        <v>6472</v>
      </c>
      <c r="B167" s="2">
        <v>1.0</v>
      </c>
    </row>
    <row r="168">
      <c r="A168" s="1" t="s">
        <v>6473</v>
      </c>
    </row>
    <row r="169">
      <c r="A169" s="1" t="s">
        <v>394</v>
      </c>
      <c r="B169" s="2">
        <v>0.0</v>
      </c>
    </row>
    <row r="170">
      <c r="A170" s="1" t="s">
        <v>6474</v>
      </c>
    </row>
    <row r="171">
      <c r="A171" s="1" t="s">
        <v>6475</v>
      </c>
      <c r="B171" s="2">
        <v>1.0</v>
      </c>
    </row>
    <row r="172">
      <c r="A172" s="1" t="s">
        <v>6476</v>
      </c>
      <c r="B172" s="2">
        <v>1.0</v>
      </c>
    </row>
    <row r="173">
      <c r="A173" s="1" t="s">
        <v>6477</v>
      </c>
      <c r="B173" s="2">
        <v>1.0</v>
      </c>
    </row>
    <row r="174">
      <c r="A174" s="1" t="s">
        <v>6478</v>
      </c>
      <c r="B174" s="2">
        <v>1.0</v>
      </c>
    </row>
    <row r="175">
      <c r="A175" s="1" t="s">
        <v>6479</v>
      </c>
      <c r="B175" s="2">
        <v>1.0</v>
      </c>
    </row>
    <row r="176">
      <c r="A176" s="1" t="s">
        <v>6480</v>
      </c>
      <c r="B176" s="2">
        <v>1.0</v>
      </c>
    </row>
    <row r="177">
      <c r="A177" s="1" t="s">
        <v>6481</v>
      </c>
      <c r="B177" s="2">
        <v>0.0</v>
      </c>
    </row>
    <row r="178">
      <c r="A178" s="1" t="s">
        <v>6482</v>
      </c>
      <c r="B178" s="2">
        <v>0.0</v>
      </c>
    </row>
    <row r="179">
      <c r="A179" s="1" t="s">
        <v>6483</v>
      </c>
    </row>
    <row r="180">
      <c r="A180" s="7"/>
    </row>
    <row r="181">
      <c r="A181" s="1" t="s">
        <v>6484</v>
      </c>
    </row>
    <row r="182">
      <c r="A182" s="7"/>
    </row>
    <row r="183">
      <c r="A183" s="1" t="s">
        <v>6485</v>
      </c>
    </row>
    <row r="184">
      <c r="A184" s="1" t="s">
        <v>6486</v>
      </c>
      <c r="B184" s="2">
        <v>1.0</v>
      </c>
    </row>
    <row r="185">
      <c r="A185" s="1" t="s">
        <v>6487</v>
      </c>
    </row>
    <row r="186">
      <c r="A186" s="1" t="s">
        <v>6488</v>
      </c>
      <c r="B186" s="2">
        <v>0.0</v>
      </c>
    </row>
    <row r="187">
      <c r="A187" s="1" t="s">
        <v>6489</v>
      </c>
      <c r="B187" s="2">
        <v>1.0</v>
      </c>
    </row>
    <row r="188">
      <c r="A188" s="1" t="s">
        <v>6490</v>
      </c>
      <c r="B188" s="2">
        <v>1.0</v>
      </c>
    </row>
    <row r="189">
      <c r="A189" s="1" t="s">
        <v>6491</v>
      </c>
      <c r="B189" s="2">
        <v>0.0</v>
      </c>
    </row>
    <row r="190">
      <c r="A190" s="1" t="s">
        <v>6492</v>
      </c>
    </row>
    <row r="191">
      <c r="A191" s="1" t="s">
        <v>6493</v>
      </c>
      <c r="B191" s="2">
        <v>1.0</v>
      </c>
    </row>
    <row r="192">
      <c r="A192" s="1" t="s">
        <v>6494</v>
      </c>
      <c r="B192" s="2">
        <v>0.0</v>
      </c>
    </row>
    <row r="193">
      <c r="A193" s="1" t="s">
        <v>6495</v>
      </c>
    </row>
    <row r="194">
      <c r="A194" s="7"/>
    </row>
    <row r="195">
      <c r="A195" s="1" t="s">
        <v>6496</v>
      </c>
    </row>
    <row r="196">
      <c r="A196" s="1" t="s">
        <v>6497</v>
      </c>
      <c r="B196" s="2">
        <v>1.0</v>
      </c>
    </row>
    <row r="197">
      <c r="A197" s="1" t="s">
        <v>6498</v>
      </c>
      <c r="B197" s="2">
        <v>1.0</v>
      </c>
    </row>
    <row r="198">
      <c r="A198" s="1" t="s">
        <v>6499</v>
      </c>
      <c r="B198" s="2">
        <v>0.0</v>
      </c>
    </row>
    <row r="199">
      <c r="A199" s="1" t="s">
        <v>6500</v>
      </c>
      <c r="B199" s="2">
        <v>0.0</v>
      </c>
    </row>
    <row r="200">
      <c r="A200" s="1" t="s">
        <v>6501</v>
      </c>
      <c r="B200" s="2">
        <v>0.0</v>
      </c>
    </row>
    <row r="201">
      <c r="A201" s="1" t="s">
        <v>6502</v>
      </c>
      <c r="B201" s="2">
        <v>1.0</v>
      </c>
    </row>
    <row r="202">
      <c r="A202" s="1" t="s">
        <v>6503</v>
      </c>
      <c r="B202" s="2">
        <v>0.0</v>
      </c>
    </row>
    <row r="203">
      <c r="A203" s="1" t="s">
        <v>6504</v>
      </c>
      <c r="B203" s="2">
        <v>0.0</v>
      </c>
    </row>
    <row r="204">
      <c r="A204" s="1" t="s">
        <v>6505</v>
      </c>
      <c r="B204" s="2">
        <v>0.0</v>
      </c>
    </row>
    <row r="205">
      <c r="A205" s="1" t="s">
        <v>6506</v>
      </c>
      <c r="B205" s="2">
        <v>0.0</v>
      </c>
    </row>
    <row r="206">
      <c r="A206" s="1" t="s">
        <v>6507</v>
      </c>
      <c r="B206" s="2">
        <v>0.0</v>
      </c>
    </row>
    <row r="207">
      <c r="A207" s="1" t="s">
        <v>6508</v>
      </c>
      <c r="B207" s="2">
        <v>1.0</v>
      </c>
    </row>
    <row r="208">
      <c r="A208" s="1" t="s">
        <v>6509</v>
      </c>
      <c r="B208" s="2">
        <v>1.0</v>
      </c>
    </row>
    <row r="209">
      <c r="A209" s="1" t="s">
        <v>6510</v>
      </c>
      <c r="B209" s="2">
        <v>0.0</v>
      </c>
    </row>
    <row r="210">
      <c r="A210" s="1" t="s">
        <v>6511</v>
      </c>
      <c r="B210" s="2">
        <v>1.0</v>
      </c>
    </row>
    <row r="211">
      <c r="A211" s="1" t="s">
        <v>6512</v>
      </c>
      <c r="B211" s="2">
        <v>0.0</v>
      </c>
    </row>
    <row r="212">
      <c r="A212" s="1" t="s">
        <v>6513</v>
      </c>
    </row>
    <row r="213">
      <c r="A213" s="7"/>
    </row>
    <row r="214">
      <c r="A214" s="1" t="s">
        <v>6514</v>
      </c>
      <c r="B214" s="2">
        <v>1.0</v>
      </c>
    </row>
    <row r="215">
      <c r="A215" s="1" t="s">
        <v>6515</v>
      </c>
      <c r="B215" s="2">
        <v>1.0</v>
      </c>
    </row>
    <row r="216">
      <c r="A216" s="1" t="s">
        <v>6516</v>
      </c>
      <c r="B216" s="2">
        <v>1.0</v>
      </c>
    </row>
    <row r="217">
      <c r="A217" s="1" t="s">
        <v>6517</v>
      </c>
      <c r="B217" s="2">
        <v>0.0</v>
      </c>
    </row>
    <row r="218">
      <c r="A218" s="1" t="s">
        <v>6518</v>
      </c>
      <c r="B218" s="2">
        <v>1.0</v>
      </c>
    </row>
    <row r="219">
      <c r="A219" s="1" t="s">
        <v>6519</v>
      </c>
      <c r="B219" s="2">
        <v>0.0</v>
      </c>
    </row>
    <row r="220">
      <c r="A220" s="1" t="s">
        <v>6520</v>
      </c>
      <c r="B220" s="2">
        <v>1.0</v>
      </c>
    </row>
    <row r="221">
      <c r="A221" s="1" t="s">
        <v>6521</v>
      </c>
      <c r="B221" s="2">
        <v>0.0</v>
      </c>
    </row>
    <row r="222">
      <c r="A222" s="1" t="s">
        <v>6522</v>
      </c>
      <c r="B222" s="2">
        <v>1.0</v>
      </c>
    </row>
    <row r="223">
      <c r="A223" s="1" t="s">
        <v>6523</v>
      </c>
      <c r="B223" s="2">
        <v>1.0</v>
      </c>
    </row>
    <row r="224">
      <c r="A224" s="1" t="s">
        <v>6524</v>
      </c>
      <c r="B224" s="2">
        <v>0.0</v>
      </c>
    </row>
    <row r="225">
      <c r="A225" s="1" t="s">
        <v>6525</v>
      </c>
      <c r="B225" s="2">
        <v>1.0</v>
      </c>
    </row>
    <row r="226">
      <c r="A226" s="1" t="s">
        <v>6526</v>
      </c>
      <c r="B226" s="2">
        <v>1.0</v>
      </c>
    </row>
    <row r="227">
      <c r="A227" s="1" t="s">
        <v>6527</v>
      </c>
      <c r="B227" s="2">
        <v>0.0</v>
      </c>
    </row>
    <row r="228">
      <c r="A228" s="1" t="s">
        <v>6528</v>
      </c>
      <c r="B228" s="2">
        <v>0.0</v>
      </c>
    </row>
    <row r="229">
      <c r="A229" s="1" t="s">
        <v>6529</v>
      </c>
      <c r="B229" s="2">
        <v>0.0</v>
      </c>
    </row>
    <row r="230">
      <c r="A230" s="1" t="s">
        <v>6530</v>
      </c>
      <c r="B230" s="2">
        <v>0.0</v>
      </c>
    </row>
    <row r="231">
      <c r="A231" s="1" t="s">
        <v>6531</v>
      </c>
      <c r="B231" s="2">
        <v>0.0</v>
      </c>
    </row>
    <row r="232">
      <c r="A232" s="1" t="s">
        <v>6532</v>
      </c>
    </row>
    <row r="233">
      <c r="A233" s="1" t="s">
        <v>4546</v>
      </c>
      <c r="B233" s="2">
        <v>1.0</v>
      </c>
    </row>
    <row r="234">
      <c r="A234" s="1" t="s">
        <v>6533</v>
      </c>
      <c r="B234" s="2">
        <v>1.0</v>
      </c>
    </row>
    <row r="235">
      <c r="A235" s="1" t="s">
        <v>6534</v>
      </c>
      <c r="B235" s="2">
        <v>0.0</v>
      </c>
    </row>
    <row r="236">
      <c r="A236" s="1" t="s">
        <v>6535</v>
      </c>
      <c r="B236" s="2">
        <v>1.0</v>
      </c>
    </row>
    <row r="237">
      <c r="A237" s="1" t="s">
        <v>6536</v>
      </c>
      <c r="B237" s="2">
        <v>0.0</v>
      </c>
    </row>
    <row r="238">
      <c r="A238" s="1" t="s">
        <v>6537</v>
      </c>
      <c r="B238" s="2">
        <v>0.0</v>
      </c>
    </row>
    <row r="239">
      <c r="A239" s="1" t="s">
        <v>6538</v>
      </c>
      <c r="B239" s="2">
        <v>1.0</v>
      </c>
    </row>
    <row r="240">
      <c r="A240" s="1" t="s">
        <v>6539</v>
      </c>
      <c r="B240" s="2">
        <v>1.0</v>
      </c>
    </row>
    <row r="241">
      <c r="A241" s="1" t="s">
        <v>6540</v>
      </c>
    </row>
    <row r="242">
      <c r="A242" s="1" t="s">
        <v>6541</v>
      </c>
      <c r="B242" s="2">
        <v>0.0</v>
      </c>
    </row>
    <row r="243">
      <c r="A243" s="1" t="s">
        <v>6542</v>
      </c>
      <c r="B243" s="2">
        <v>1.0</v>
      </c>
    </row>
    <row r="244">
      <c r="A244" s="1" t="s">
        <v>6543</v>
      </c>
      <c r="B244" s="2">
        <v>1.0</v>
      </c>
    </row>
    <row r="245">
      <c r="A245" s="1" t="s">
        <v>6544</v>
      </c>
      <c r="B245" s="2">
        <v>0.0</v>
      </c>
    </row>
    <row r="246">
      <c r="A246" s="1" t="s">
        <v>6545</v>
      </c>
      <c r="B246" s="2">
        <v>1.0</v>
      </c>
    </row>
    <row r="247">
      <c r="A247" s="1" t="s">
        <v>6546</v>
      </c>
      <c r="B247" s="2">
        <v>1.0</v>
      </c>
    </row>
    <row r="248">
      <c r="A248" s="1" t="s">
        <v>6547</v>
      </c>
      <c r="B248" s="2">
        <v>1.0</v>
      </c>
    </row>
    <row r="249">
      <c r="A249" s="1" t="s">
        <v>6548</v>
      </c>
    </row>
    <row r="250">
      <c r="A250" s="1" t="s">
        <v>6549</v>
      </c>
      <c r="B250" s="2">
        <v>0.0</v>
      </c>
    </row>
    <row r="251">
      <c r="A251" s="1" t="s">
        <v>6550</v>
      </c>
      <c r="B251" s="2">
        <v>0.0</v>
      </c>
    </row>
    <row r="252">
      <c r="A252" s="1" t="s">
        <v>6551</v>
      </c>
      <c r="B252" s="2">
        <v>0.0</v>
      </c>
    </row>
    <row r="253">
      <c r="A253" s="1" t="s">
        <v>6552</v>
      </c>
      <c r="B253" s="2">
        <v>1.0</v>
      </c>
    </row>
    <row r="254">
      <c r="A254" s="1" t="s">
        <v>6553</v>
      </c>
      <c r="B254" s="2">
        <v>0.0</v>
      </c>
    </row>
    <row r="255">
      <c r="A255" s="1" t="s">
        <v>6554</v>
      </c>
      <c r="B255" s="2">
        <v>0.0</v>
      </c>
    </row>
    <row r="256">
      <c r="A256" s="1" t="s">
        <v>6555</v>
      </c>
      <c r="B256" s="2">
        <v>0.0</v>
      </c>
    </row>
    <row r="257">
      <c r="A257" s="1" t="s">
        <v>6556</v>
      </c>
    </row>
    <row r="258">
      <c r="A258" s="1" t="s">
        <v>6557</v>
      </c>
      <c r="B258" s="2">
        <v>1.0</v>
      </c>
    </row>
    <row r="259">
      <c r="A259" s="1" t="s">
        <v>6558</v>
      </c>
      <c r="B259" s="2">
        <v>0.0</v>
      </c>
    </row>
    <row r="260">
      <c r="A260" s="1" t="s">
        <v>6559</v>
      </c>
      <c r="B260" s="2">
        <v>0.0</v>
      </c>
    </row>
    <row r="261">
      <c r="A261" s="1" t="s">
        <v>6560</v>
      </c>
      <c r="B261" s="2">
        <v>0.0</v>
      </c>
    </row>
    <row r="262">
      <c r="A262" s="1" t="s">
        <v>6561</v>
      </c>
      <c r="B262" s="2">
        <v>1.0</v>
      </c>
    </row>
    <row r="263">
      <c r="A263" s="1" t="s">
        <v>6562</v>
      </c>
      <c r="B263" s="2">
        <v>0.0</v>
      </c>
    </row>
    <row r="264">
      <c r="A264" s="1" t="s">
        <v>6563</v>
      </c>
      <c r="B264" s="2">
        <v>0.0</v>
      </c>
    </row>
    <row r="265">
      <c r="A265" s="1" t="s">
        <v>6564</v>
      </c>
      <c r="B265" s="2">
        <v>1.0</v>
      </c>
    </row>
    <row r="266">
      <c r="A266" s="1" t="s">
        <v>6565</v>
      </c>
      <c r="B266" s="2">
        <v>1.0</v>
      </c>
    </row>
    <row r="267">
      <c r="A267" s="1" t="s">
        <v>6566</v>
      </c>
      <c r="B267" s="2">
        <v>1.0</v>
      </c>
    </row>
    <row r="268">
      <c r="A268" s="1" t="s">
        <v>6567</v>
      </c>
      <c r="B268" s="2">
        <v>0.0</v>
      </c>
    </row>
    <row r="269">
      <c r="A269" s="1" t="s">
        <v>6568</v>
      </c>
      <c r="B269" s="2">
        <v>0.0</v>
      </c>
    </row>
    <row r="270">
      <c r="A270" s="1" t="s">
        <v>6569</v>
      </c>
      <c r="B270" s="2">
        <v>1.0</v>
      </c>
    </row>
    <row r="271">
      <c r="A271" s="1" t="s">
        <v>6570</v>
      </c>
      <c r="B271" s="2">
        <v>0.0</v>
      </c>
    </row>
    <row r="272">
      <c r="A272" s="1" t="s">
        <v>6571</v>
      </c>
      <c r="B272" s="2">
        <v>1.0</v>
      </c>
    </row>
    <row r="273">
      <c r="A273" s="1" t="s">
        <v>6572</v>
      </c>
      <c r="B273" s="2">
        <v>0.0</v>
      </c>
    </row>
    <row r="274">
      <c r="A274" s="1" t="s">
        <v>6573</v>
      </c>
      <c r="B274" s="2">
        <v>0.0</v>
      </c>
    </row>
    <row r="275">
      <c r="A275" s="1" t="s">
        <v>6574</v>
      </c>
      <c r="B275" s="2">
        <v>0.0</v>
      </c>
    </row>
    <row r="276">
      <c r="A276" s="1" t="s">
        <v>6575</v>
      </c>
      <c r="B276" s="2">
        <v>0.0</v>
      </c>
    </row>
    <row r="277">
      <c r="A277" s="1" t="s">
        <v>6576</v>
      </c>
      <c r="B277" s="2">
        <v>0.0</v>
      </c>
    </row>
    <row r="278">
      <c r="A278" s="1" t="s">
        <v>6577</v>
      </c>
      <c r="B278" s="2">
        <v>0.0</v>
      </c>
    </row>
    <row r="279">
      <c r="A279" s="1" t="s">
        <v>6578</v>
      </c>
      <c r="B279" s="2">
        <v>0.0</v>
      </c>
    </row>
    <row r="280">
      <c r="A280" s="1" t="s">
        <v>6579</v>
      </c>
      <c r="B280" s="2">
        <v>0.0</v>
      </c>
    </row>
    <row r="281">
      <c r="A281" s="1" t="s">
        <v>6580</v>
      </c>
    </row>
    <row r="282">
      <c r="A282" s="1" t="s">
        <v>5925</v>
      </c>
      <c r="B282" s="2">
        <v>1.0</v>
      </c>
    </row>
    <row r="283">
      <c r="A283" s="1" t="s">
        <v>6581</v>
      </c>
      <c r="B283" s="2">
        <v>1.0</v>
      </c>
    </row>
    <row r="284">
      <c r="A284" s="1" t="s">
        <v>6582</v>
      </c>
    </row>
    <row r="285">
      <c r="A285" s="7"/>
    </row>
    <row r="286">
      <c r="A286" s="1" t="s">
        <v>6583</v>
      </c>
    </row>
    <row r="287">
      <c r="A287" s="1" t="s">
        <v>6584</v>
      </c>
      <c r="B287" s="2">
        <v>1.0</v>
      </c>
    </row>
    <row r="288">
      <c r="A288" s="1" t="s">
        <v>6585</v>
      </c>
      <c r="B288" s="2">
        <v>1.0</v>
      </c>
    </row>
    <row r="289">
      <c r="A289" s="1" t="s">
        <v>6586</v>
      </c>
      <c r="B289" s="2">
        <v>0.0</v>
      </c>
    </row>
    <row r="290">
      <c r="A290" s="1" t="s">
        <v>6587</v>
      </c>
    </row>
    <row r="291">
      <c r="A291" s="7"/>
    </row>
    <row r="292">
      <c r="A292" s="1" t="s">
        <v>6588</v>
      </c>
      <c r="B292" s="2">
        <v>1.0</v>
      </c>
    </row>
    <row r="293">
      <c r="A293" s="1" t="s">
        <v>6589</v>
      </c>
      <c r="B293" s="2">
        <v>1.0</v>
      </c>
    </row>
    <row r="294">
      <c r="A294" s="1" t="s">
        <v>6590</v>
      </c>
      <c r="B294" s="2">
        <v>1.0</v>
      </c>
    </row>
    <row r="295">
      <c r="A295" s="1" t="s">
        <v>6591</v>
      </c>
      <c r="B295" s="2">
        <v>0.0</v>
      </c>
    </row>
    <row r="296">
      <c r="A296" s="1" t="s">
        <v>6592</v>
      </c>
      <c r="B296" s="2">
        <v>0.0</v>
      </c>
    </row>
    <row r="297">
      <c r="A297" s="1" t="s">
        <v>6593</v>
      </c>
      <c r="B297" s="2">
        <v>0.0</v>
      </c>
    </row>
    <row r="298">
      <c r="A298" s="1" t="s">
        <v>6594</v>
      </c>
      <c r="B298" s="2">
        <v>0.0</v>
      </c>
    </row>
    <row r="299">
      <c r="A299" s="1" t="s">
        <v>6595</v>
      </c>
    </row>
    <row r="300">
      <c r="A300" s="1" t="s">
        <v>4150</v>
      </c>
      <c r="B300" s="2">
        <v>1.0</v>
      </c>
    </row>
    <row r="301">
      <c r="A301" s="1" t="s">
        <v>6596</v>
      </c>
      <c r="B301" s="2">
        <v>1.0</v>
      </c>
    </row>
    <row r="302">
      <c r="A302" s="1" t="s">
        <v>6597</v>
      </c>
      <c r="B302" s="2">
        <v>1.0</v>
      </c>
    </row>
    <row r="303">
      <c r="A303" s="1" t="s">
        <v>6598</v>
      </c>
      <c r="B303" s="2">
        <v>1.0</v>
      </c>
    </row>
    <row r="304">
      <c r="A304" s="1" t="s">
        <v>6599</v>
      </c>
    </row>
    <row r="305">
      <c r="A305" s="1" t="s">
        <v>6600</v>
      </c>
    </row>
    <row r="306">
      <c r="A306" s="1" t="s">
        <v>6601</v>
      </c>
      <c r="B306" s="2">
        <v>0.0</v>
      </c>
    </row>
    <row r="307">
      <c r="A307" s="1" t="s">
        <v>6602</v>
      </c>
      <c r="B307" s="2">
        <v>1.0</v>
      </c>
    </row>
    <row r="308">
      <c r="A308" s="1" t="s">
        <v>6603</v>
      </c>
      <c r="B308" s="2">
        <v>0.0</v>
      </c>
    </row>
    <row r="309">
      <c r="A309" s="1" t="s">
        <v>6604</v>
      </c>
      <c r="B309" s="2">
        <v>0.0</v>
      </c>
    </row>
    <row r="310">
      <c r="A310" s="1" t="s">
        <v>6605</v>
      </c>
    </row>
    <row r="311">
      <c r="A311" s="1" t="s">
        <v>4545</v>
      </c>
      <c r="B311" s="2">
        <v>0.0</v>
      </c>
    </row>
    <row r="312">
      <c r="A312" s="1" t="s">
        <v>6606</v>
      </c>
      <c r="B312" s="2">
        <v>1.0</v>
      </c>
    </row>
    <row r="313">
      <c r="A313" s="1" t="s">
        <v>6607</v>
      </c>
      <c r="B313" s="2">
        <v>0.0</v>
      </c>
    </row>
    <row r="314">
      <c r="A314" s="1" t="s">
        <v>6608</v>
      </c>
      <c r="B314" s="2">
        <v>1.0</v>
      </c>
    </row>
    <row r="315">
      <c r="A315" s="1" t="s">
        <v>6609</v>
      </c>
      <c r="B315" s="2">
        <v>0.0</v>
      </c>
    </row>
    <row r="316">
      <c r="A316" s="1" t="s">
        <v>6610</v>
      </c>
      <c r="B316" s="2">
        <v>1.0</v>
      </c>
    </row>
    <row r="317">
      <c r="A317" s="1" t="s">
        <v>6611</v>
      </c>
      <c r="B317" s="2">
        <v>0.0</v>
      </c>
    </row>
    <row r="318">
      <c r="A318" s="1" t="s">
        <v>6612</v>
      </c>
      <c r="B318" s="2">
        <v>0.0</v>
      </c>
    </row>
    <row r="319">
      <c r="A319" s="1" t="s">
        <v>6613</v>
      </c>
      <c r="B319" s="2">
        <v>0.0</v>
      </c>
    </row>
    <row r="320">
      <c r="A320" s="1" t="s">
        <v>6614</v>
      </c>
      <c r="B320" s="2">
        <v>0.0</v>
      </c>
    </row>
    <row r="321">
      <c r="A321" s="1" t="s">
        <v>6615</v>
      </c>
      <c r="B321" s="2">
        <v>0.0</v>
      </c>
    </row>
    <row r="322">
      <c r="A322" s="1" t="s">
        <v>6616</v>
      </c>
      <c r="B322" s="2">
        <v>1.0</v>
      </c>
    </row>
    <row r="323">
      <c r="A323" s="1" t="s">
        <v>6617</v>
      </c>
      <c r="B323" s="2">
        <v>0.0</v>
      </c>
    </row>
    <row r="324">
      <c r="A324" s="1" t="s">
        <v>6618</v>
      </c>
      <c r="B324" s="2">
        <v>1.0</v>
      </c>
    </row>
    <row r="325">
      <c r="A325" s="1" t="s">
        <v>6619</v>
      </c>
    </row>
    <row r="326">
      <c r="A326" s="1" t="s">
        <v>6620</v>
      </c>
      <c r="B326" s="2">
        <v>1.0</v>
      </c>
    </row>
    <row r="327">
      <c r="A327" s="1" t="s">
        <v>6621</v>
      </c>
      <c r="B327" s="2">
        <v>0.0</v>
      </c>
    </row>
    <row r="328">
      <c r="A328" s="1" t="s">
        <v>6622</v>
      </c>
      <c r="B328" s="2">
        <v>1.0</v>
      </c>
    </row>
    <row r="329">
      <c r="A329" s="1" t="s">
        <v>6623</v>
      </c>
      <c r="B329" s="2">
        <v>0.0</v>
      </c>
    </row>
    <row r="330">
      <c r="A330" s="1" t="s">
        <v>6624</v>
      </c>
    </row>
    <row r="331">
      <c r="A331" s="1" t="s">
        <v>6625</v>
      </c>
      <c r="B331" s="2">
        <v>1.0</v>
      </c>
    </row>
    <row r="332">
      <c r="A332" s="1" t="s">
        <v>6626</v>
      </c>
      <c r="B332" s="2">
        <v>1.0</v>
      </c>
    </row>
    <row r="333">
      <c r="A333" s="1" t="s">
        <v>6627</v>
      </c>
      <c r="B333" s="2">
        <v>0.0</v>
      </c>
    </row>
    <row r="334">
      <c r="A334" s="1" t="s">
        <v>6628</v>
      </c>
      <c r="B334" s="2">
        <v>0.0</v>
      </c>
    </row>
    <row r="335">
      <c r="A335" s="1" t="s">
        <v>6629</v>
      </c>
      <c r="B335" s="2">
        <v>1.0</v>
      </c>
    </row>
    <row r="336">
      <c r="A336" s="1" t="s">
        <v>6630</v>
      </c>
      <c r="B336" s="2">
        <v>0.0</v>
      </c>
    </row>
    <row r="337">
      <c r="A337" s="1" t="s">
        <v>6631</v>
      </c>
      <c r="B337" s="2">
        <v>1.0</v>
      </c>
    </row>
    <row r="338">
      <c r="A338" s="1" t="s">
        <v>6632</v>
      </c>
      <c r="B338" s="2">
        <v>1.0</v>
      </c>
    </row>
    <row r="339">
      <c r="A339" s="1" t="s">
        <v>6633</v>
      </c>
      <c r="B339" s="2">
        <v>0.0</v>
      </c>
    </row>
    <row r="340">
      <c r="A340" s="1" t="s">
        <v>6634</v>
      </c>
      <c r="B340" s="2">
        <v>1.0</v>
      </c>
    </row>
    <row r="341">
      <c r="A341" s="1" t="s">
        <v>6635</v>
      </c>
    </row>
    <row r="342">
      <c r="A342" s="1" t="s">
        <v>4150</v>
      </c>
      <c r="B342" s="2">
        <v>0.0</v>
      </c>
    </row>
    <row r="343">
      <c r="A343" s="1" t="s">
        <v>6636</v>
      </c>
    </row>
    <row r="344">
      <c r="A344" s="1" t="s">
        <v>6637</v>
      </c>
      <c r="B344" s="2">
        <v>0.0</v>
      </c>
    </row>
    <row r="345">
      <c r="A345" s="1" t="s">
        <v>6638</v>
      </c>
      <c r="B345" s="2">
        <v>0.0</v>
      </c>
    </row>
    <row r="346">
      <c r="A346" s="1" t="s">
        <v>6639</v>
      </c>
      <c r="B346" s="2">
        <v>0.0</v>
      </c>
    </row>
    <row r="347">
      <c r="A347" s="1" t="s">
        <v>6640</v>
      </c>
      <c r="B347" s="2">
        <v>1.0</v>
      </c>
    </row>
    <row r="348">
      <c r="A348" s="1" t="s">
        <v>6641</v>
      </c>
      <c r="B348" s="2">
        <v>1.0</v>
      </c>
    </row>
    <row r="349">
      <c r="A349" s="1" t="s">
        <v>6642</v>
      </c>
      <c r="B349" s="2">
        <v>1.0</v>
      </c>
    </row>
    <row r="350">
      <c r="A350" s="1" t="s">
        <v>6643</v>
      </c>
      <c r="B350" s="2">
        <v>0.0</v>
      </c>
    </row>
    <row r="351">
      <c r="A351" s="1" t="s">
        <v>6644</v>
      </c>
      <c r="B351" s="2">
        <v>0.0</v>
      </c>
    </row>
    <row r="352">
      <c r="A352" s="1" t="s">
        <v>6645</v>
      </c>
      <c r="B352" s="2">
        <v>1.0</v>
      </c>
    </row>
    <row r="353">
      <c r="A353" s="1" t="s">
        <v>6646</v>
      </c>
      <c r="B353" s="2">
        <v>1.0</v>
      </c>
    </row>
    <row r="354">
      <c r="A354" s="1" t="s">
        <v>6647</v>
      </c>
      <c r="B354" s="2">
        <v>0.0</v>
      </c>
    </row>
    <row r="355">
      <c r="A355" s="1" t="s">
        <v>6648</v>
      </c>
      <c r="B355" s="2">
        <v>0.0</v>
      </c>
    </row>
    <row r="356">
      <c r="A356" s="1" t="s">
        <v>6649</v>
      </c>
      <c r="B356" s="2">
        <v>0.0</v>
      </c>
    </row>
    <row r="357">
      <c r="A357" s="1" t="s">
        <v>6650</v>
      </c>
      <c r="B357" s="2">
        <v>1.0</v>
      </c>
    </row>
    <row r="358">
      <c r="A358" s="1" t="s">
        <v>6651</v>
      </c>
      <c r="B358" s="2">
        <v>1.0</v>
      </c>
    </row>
    <row r="359">
      <c r="A359" s="1" t="s">
        <v>6652</v>
      </c>
      <c r="B359" s="2">
        <v>0.0</v>
      </c>
    </row>
    <row r="360">
      <c r="A360" s="1" t="s">
        <v>6653</v>
      </c>
      <c r="B360" s="2">
        <v>1.0</v>
      </c>
    </row>
    <row r="361">
      <c r="A361" s="1" t="s">
        <v>6654</v>
      </c>
      <c r="B361" s="2">
        <v>0.0</v>
      </c>
    </row>
    <row r="362">
      <c r="A362" s="1" t="s">
        <v>6655</v>
      </c>
      <c r="B362" s="2">
        <v>1.0</v>
      </c>
    </row>
    <row r="363">
      <c r="A363" s="1" t="s">
        <v>6656</v>
      </c>
      <c r="B363" s="2">
        <v>1.0</v>
      </c>
    </row>
    <row r="364">
      <c r="A364" s="1" t="s">
        <v>6657</v>
      </c>
    </row>
    <row r="365">
      <c r="A365" s="1" t="s">
        <v>4637</v>
      </c>
      <c r="B365" s="2">
        <v>0.0</v>
      </c>
    </row>
    <row r="366">
      <c r="A366" s="1" t="s">
        <v>6658</v>
      </c>
      <c r="B366" s="2">
        <v>0.0</v>
      </c>
    </row>
    <row r="367">
      <c r="A367" s="1" t="s">
        <v>6659</v>
      </c>
      <c r="B367" s="2">
        <v>1.0</v>
      </c>
    </row>
    <row r="368">
      <c r="A368" s="1" t="s">
        <v>6660</v>
      </c>
      <c r="B368" s="2">
        <v>1.0</v>
      </c>
    </row>
    <row r="369">
      <c r="A369" s="1" t="s">
        <v>6661</v>
      </c>
      <c r="B369" s="2">
        <v>0.0</v>
      </c>
    </row>
    <row r="370">
      <c r="A370" s="1" t="s">
        <v>6662</v>
      </c>
    </row>
    <row r="371">
      <c r="A371" s="7"/>
    </row>
    <row r="372">
      <c r="A372" s="1" t="s">
        <v>6663</v>
      </c>
      <c r="B372" s="2">
        <v>0.0</v>
      </c>
    </row>
    <row r="373">
      <c r="A373" s="1" t="s">
        <v>6664</v>
      </c>
      <c r="B373" s="2">
        <v>0.0</v>
      </c>
    </row>
    <row r="374">
      <c r="A374" s="1" t="s">
        <v>6665</v>
      </c>
      <c r="B374" s="2">
        <v>0.0</v>
      </c>
    </row>
    <row r="375">
      <c r="A375" s="1" t="s">
        <v>6666</v>
      </c>
      <c r="B375" s="2">
        <v>0.0</v>
      </c>
    </row>
    <row r="376">
      <c r="A376" s="1" t="s">
        <v>6667</v>
      </c>
      <c r="B376" s="2">
        <v>0.0</v>
      </c>
    </row>
    <row r="377">
      <c r="A377" s="1" t="s">
        <v>6668</v>
      </c>
      <c r="B377" s="2">
        <v>1.0</v>
      </c>
    </row>
    <row r="378">
      <c r="A378" s="1" t="s">
        <v>6669</v>
      </c>
    </row>
    <row r="379">
      <c r="A379" s="11" t="s">
        <v>6670</v>
      </c>
      <c r="B379" s="2">
        <v>0.0</v>
      </c>
    </row>
    <row r="380">
      <c r="A380" s="1" t="s">
        <v>6671</v>
      </c>
      <c r="B380" s="2">
        <v>1.0</v>
      </c>
    </row>
    <row r="381">
      <c r="A381" s="1" t="s">
        <v>6672</v>
      </c>
      <c r="B381" s="2">
        <v>1.0</v>
      </c>
    </row>
    <row r="382">
      <c r="A382" s="1" t="s">
        <v>6673</v>
      </c>
      <c r="B382" s="2">
        <v>0.0</v>
      </c>
    </row>
    <row r="383">
      <c r="A383" s="1" t="s">
        <v>6674</v>
      </c>
      <c r="B383" s="2">
        <v>0.0</v>
      </c>
    </row>
    <row r="384">
      <c r="A384" s="1" t="s">
        <v>6675</v>
      </c>
      <c r="B384" s="2">
        <v>1.0</v>
      </c>
    </row>
    <row r="385">
      <c r="A385" s="1" t="s">
        <v>6676</v>
      </c>
      <c r="B385" s="2">
        <v>0.0</v>
      </c>
    </row>
    <row r="386">
      <c r="A386" s="1" t="s">
        <v>6677</v>
      </c>
      <c r="B386" s="2">
        <v>0.0</v>
      </c>
    </row>
    <row r="387">
      <c r="A387" s="1" t="s">
        <v>6678</v>
      </c>
    </row>
    <row r="388">
      <c r="A388" s="7"/>
    </row>
    <row r="389">
      <c r="A389" s="1" t="s">
        <v>6679</v>
      </c>
      <c r="B389" s="2">
        <v>1.0</v>
      </c>
    </row>
    <row r="390">
      <c r="A390" s="1" t="s">
        <v>6680</v>
      </c>
      <c r="B390" s="2">
        <v>0.0</v>
      </c>
    </row>
    <row r="391">
      <c r="A391" s="1" t="s">
        <v>6681</v>
      </c>
      <c r="B391" s="2">
        <v>1.0</v>
      </c>
    </row>
    <row r="392">
      <c r="A392" s="1" t="s">
        <v>6682</v>
      </c>
      <c r="B392" s="2">
        <v>1.0</v>
      </c>
    </row>
    <row r="393">
      <c r="A393" s="1" t="s">
        <v>6683</v>
      </c>
      <c r="B393" s="2">
        <v>1.0</v>
      </c>
    </row>
    <row r="394">
      <c r="A394" s="1" t="s">
        <v>6684</v>
      </c>
      <c r="B394" s="2">
        <v>0.0</v>
      </c>
    </row>
    <row r="395">
      <c r="A395" s="1" t="s">
        <v>6685</v>
      </c>
      <c r="B395" s="2">
        <v>0.0</v>
      </c>
    </row>
    <row r="396">
      <c r="A396" s="1" t="s">
        <v>3210</v>
      </c>
    </row>
    <row r="397">
      <c r="A397" s="1" t="s">
        <v>6124</v>
      </c>
    </row>
    <row r="398">
      <c r="A398" s="1" t="s">
        <v>4542</v>
      </c>
    </row>
    <row r="399">
      <c r="A399" s="1" t="s">
        <v>6686</v>
      </c>
    </row>
    <row r="400">
      <c r="A400" s="1" t="s">
        <v>6687</v>
      </c>
    </row>
    <row r="401">
      <c r="A401" s="1" t="s">
        <v>5603</v>
      </c>
    </row>
    <row r="402">
      <c r="A402" s="1" t="s">
        <v>4784</v>
      </c>
      <c r="B402" s="2">
        <v>1.0</v>
      </c>
    </row>
    <row r="403">
      <c r="A403" s="1" t="s">
        <v>6688</v>
      </c>
      <c r="B403" s="2">
        <v>0.0</v>
      </c>
    </row>
    <row r="404">
      <c r="A404" s="1" t="s">
        <v>6689</v>
      </c>
      <c r="B404" s="2">
        <v>0.0</v>
      </c>
    </row>
    <row r="405">
      <c r="A405" s="1" t="s">
        <v>6690</v>
      </c>
      <c r="B405" s="2">
        <v>1.0</v>
      </c>
    </row>
    <row r="406">
      <c r="A406" s="1" t="s">
        <v>6691</v>
      </c>
      <c r="B406" s="2">
        <v>0.0</v>
      </c>
    </row>
    <row r="407">
      <c r="A407" s="1" t="s">
        <v>6692</v>
      </c>
      <c r="B407" s="2">
        <v>0.0</v>
      </c>
    </row>
    <row r="408">
      <c r="A408" s="1" t="s">
        <v>6693</v>
      </c>
      <c r="B408" s="2">
        <v>0.0</v>
      </c>
    </row>
    <row r="409">
      <c r="A409" s="1" t="s">
        <v>6694</v>
      </c>
    </row>
    <row r="410">
      <c r="A410" s="7"/>
    </row>
    <row r="411">
      <c r="A411" s="1" t="s">
        <v>6695</v>
      </c>
    </row>
    <row r="412">
      <c r="A412" s="1" t="s">
        <v>6696</v>
      </c>
    </row>
    <row r="413">
      <c r="A413" s="1" t="s">
        <v>6697</v>
      </c>
    </row>
    <row r="414">
      <c r="A414" s="1" t="s">
        <v>6698</v>
      </c>
    </row>
    <row r="415">
      <c r="A415" s="1" t="s">
        <v>6699</v>
      </c>
    </row>
    <row r="416">
      <c r="A416" s="1" t="s">
        <v>6700</v>
      </c>
      <c r="B416" s="2">
        <v>0.0</v>
      </c>
    </row>
    <row r="417">
      <c r="A417" s="1" t="s">
        <v>6701</v>
      </c>
      <c r="B417" s="2">
        <v>1.0</v>
      </c>
    </row>
    <row r="418">
      <c r="A418" s="1" t="s">
        <v>6702</v>
      </c>
      <c r="B418" s="2">
        <v>0.0</v>
      </c>
    </row>
    <row r="419">
      <c r="A419" s="1" t="s">
        <v>6703</v>
      </c>
      <c r="B419" s="2">
        <v>0.0</v>
      </c>
    </row>
    <row r="420">
      <c r="A420" s="1" t="s">
        <v>6704</v>
      </c>
      <c r="B420" s="2">
        <v>0.0</v>
      </c>
    </row>
    <row r="421">
      <c r="A421" s="1" t="s">
        <v>6705</v>
      </c>
      <c r="B421" s="2">
        <v>0.0</v>
      </c>
    </row>
    <row r="422">
      <c r="A422" s="1" t="s">
        <v>6706</v>
      </c>
      <c r="B422" s="2">
        <v>1.0</v>
      </c>
    </row>
    <row r="423">
      <c r="A423" s="1" t="s">
        <v>6707</v>
      </c>
      <c r="B423" s="2">
        <v>0.0</v>
      </c>
    </row>
    <row r="424">
      <c r="A424" s="1" t="s">
        <v>6708</v>
      </c>
      <c r="B424" s="2">
        <v>0.0</v>
      </c>
    </row>
    <row r="425">
      <c r="A425" s="1" t="s">
        <v>6709</v>
      </c>
      <c r="B425" s="2">
        <v>1.0</v>
      </c>
    </row>
    <row r="426">
      <c r="A426" s="1" t="s">
        <v>6710</v>
      </c>
      <c r="B426" s="2">
        <v>0.0</v>
      </c>
    </row>
    <row r="427">
      <c r="A427" s="1" t="s">
        <v>6711</v>
      </c>
    </row>
    <row r="428">
      <c r="A428" s="1" t="s">
        <v>6712</v>
      </c>
      <c r="B428" s="2">
        <v>1.0</v>
      </c>
    </row>
    <row r="429">
      <c r="A429" s="1" t="s">
        <v>6713</v>
      </c>
      <c r="B429" s="2">
        <v>1.0</v>
      </c>
    </row>
    <row r="430">
      <c r="A430" s="1" t="s">
        <v>6714</v>
      </c>
      <c r="B430" s="2">
        <v>0.0</v>
      </c>
    </row>
    <row r="431">
      <c r="A431" s="1" t="s">
        <v>6715</v>
      </c>
      <c r="B431" s="2">
        <v>1.0</v>
      </c>
    </row>
    <row r="432">
      <c r="A432" s="1" t="s">
        <v>6716</v>
      </c>
    </row>
    <row r="433">
      <c r="A433" s="1" t="s">
        <v>6717</v>
      </c>
      <c r="B433" s="2">
        <v>0.0</v>
      </c>
    </row>
    <row r="434">
      <c r="A434" s="1" t="s">
        <v>6718</v>
      </c>
      <c r="B434" s="2">
        <v>1.0</v>
      </c>
    </row>
    <row r="435">
      <c r="A435" s="1" t="s">
        <v>6719</v>
      </c>
      <c r="B435" s="2">
        <v>1.0</v>
      </c>
    </row>
    <row r="436">
      <c r="A436" s="1" t="s">
        <v>6720</v>
      </c>
      <c r="B436" s="2">
        <v>0.0</v>
      </c>
    </row>
    <row r="437">
      <c r="A437" s="1" t="s">
        <v>6721</v>
      </c>
      <c r="B437" s="2">
        <v>1.0</v>
      </c>
    </row>
    <row r="438">
      <c r="A438" s="1" t="s">
        <v>6722</v>
      </c>
      <c r="B438" s="2">
        <v>1.0</v>
      </c>
    </row>
    <row r="439">
      <c r="A439" s="1" t="s">
        <v>6723</v>
      </c>
      <c r="B439" s="2">
        <v>0.0</v>
      </c>
    </row>
    <row r="440">
      <c r="A440" s="1" t="s">
        <v>6724</v>
      </c>
      <c r="B440" s="2">
        <v>1.0</v>
      </c>
    </row>
    <row r="441">
      <c r="A441" s="1" t="s">
        <v>6725</v>
      </c>
      <c r="B441" s="2">
        <v>0.0</v>
      </c>
    </row>
    <row r="442">
      <c r="A442" s="1" t="s">
        <v>6726</v>
      </c>
      <c r="B442" s="2">
        <v>0.0</v>
      </c>
    </row>
    <row r="443">
      <c r="A443" s="1" t="s">
        <v>6727</v>
      </c>
      <c r="B443" s="2">
        <v>0.0</v>
      </c>
    </row>
    <row r="444">
      <c r="A444" s="1" t="s">
        <v>6728</v>
      </c>
      <c r="B444" s="2">
        <v>1.0</v>
      </c>
    </row>
    <row r="445">
      <c r="A445" s="1" t="s">
        <v>6729</v>
      </c>
      <c r="B445" s="2">
        <v>0.0</v>
      </c>
    </row>
    <row r="446">
      <c r="A446" s="1" t="s">
        <v>6730</v>
      </c>
      <c r="B446" s="2">
        <v>0.0</v>
      </c>
    </row>
    <row r="447">
      <c r="A447" s="1" t="s">
        <v>6731</v>
      </c>
      <c r="B447" s="2">
        <v>0.0</v>
      </c>
    </row>
    <row r="448">
      <c r="A448" s="1" t="s">
        <v>6732</v>
      </c>
      <c r="B448" s="2">
        <v>1.0</v>
      </c>
    </row>
    <row r="449">
      <c r="A449" s="1" t="s">
        <v>6733</v>
      </c>
    </row>
    <row r="450">
      <c r="A450" s="7"/>
    </row>
    <row r="451">
      <c r="A451" s="1" t="s">
        <v>6734</v>
      </c>
    </row>
    <row r="452">
      <c r="A452" s="1" t="s">
        <v>6735</v>
      </c>
      <c r="B452" s="2">
        <v>0.0</v>
      </c>
    </row>
    <row r="453">
      <c r="A453" s="1" t="s">
        <v>6736</v>
      </c>
      <c r="B453" s="2">
        <v>0.0</v>
      </c>
    </row>
    <row r="454">
      <c r="A454" s="1" t="s">
        <v>6737</v>
      </c>
      <c r="B454" s="2">
        <v>0.0</v>
      </c>
    </row>
    <row r="455">
      <c r="A455" s="1" t="s">
        <v>6738</v>
      </c>
      <c r="B455" s="2">
        <v>0.0</v>
      </c>
    </row>
    <row r="456">
      <c r="A456" s="1" t="s">
        <v>6739</v>
      </c>
      <c r="B456" s="2">
        <v>1.0</v>
      </c>
    </row>
    <row r="457">
      <c r="A457" s="1" t="s">
        <v>6740</v>
      </c>
      <c r="B457" s="2">
        <v>0.0</v>
      </c>
    </row>
    <row r="458">
      <c r="A458" s="1" t="s">
        <v>6741</v>
      </c>
      <c r="B458" s="2">
        <v>1.0</v>
      </c>
    </row>
    <row r="459">
      <c r="A459" s="1" t="s">
        <v>6742</v>
      </c>
      <c r="B459" s="2">
        <v>0.0</v>
      </c>
    </row>
    <row r="460">
      <c r="A460" s="1" t="s">
        <v>6743</v>
      </c>
      <c r="B460" s="2">
        <v>0.0</v>
      </c>
    </row>
    <row r="461">
      <c r="A461" s="11" t="s">
        <v>6744</v>
      </c>
      <c r="B461" s="2">
        <v>1.0</v>
      </c>
    </row>
    <row r="462">
      <c r="A462" s="1" t="s">
        <v>6745</v>
      </c>
      <c r="B462" s="2">
        <v>1.0</v>
      </c>
    </row>
    <row r="463">
      <c r="A463" s="1" t="s">
        <v>6746</v>
      </c>
      <c r="B463" s="2">
        <v>1.0</v>
      </c>
    </row>
    <row r="464">
      <c r="A464" s="1" t="s">
        <v>6747</v>
      </c>
      <c r="B464" s="2">
        <v>0.0</v>
      </c>
    </row>
    <row r="465">
      <c r="A465" s="1" t="s">
        <v>6748</v>
      </c>
      <c r="B465" s="2">
        <v>1.0</v>
      </c>
    </row>
    <row r="466">
      <c r="A466" s="1" t="s">
        <v>6749</v>
      </c>
    </row>
    <row r="467">
      <c r="A467" s="7"/>
    </row>
    <row r="468">
      <c r="A468" s="1" t="s">
        <v>6750</v>
      </c>
      <c r="B468" s="2">
        <v>1.0</v>
      </c>
    </row>
    <row r="469">
      <c r="A469" s="1" t="s">
        <v>6751</v>
      </c>
      <c r="B469" s="2">
        <v>1.0</v>
      </c>
    </row>
    <row r="470">
      <c r="A470" s="1" t="s">
        <v>6752</v>
      </c>
      <c r="B470" s="2">
        <v>0.0</v>
      </c>
    </row>
    <row r="471">
      <c r="A471" s="1" t="s">
        <v>6753</v>
      </c>
      <c r="B471" s="2">
        <v>1.0</v>
      </c>
    </row>
    <row r="472">
      <c r="A472" s="1" t="s">
        <v>6754</v>
      </c>
      <c r="B472" s="2">
        <v>0.0</v>
      </c>
    </row>
    <row r="473">
      <c r="A473" s="1" t="s">
        <v>6755</v>
      </c>
      <c r="B473" s="2">
        <v>0.0</v>
      </c>
    </row>
    <row r="474">
      <c r="A474" s="1" t="s">
        <v>6756</v>
      </c>
      <c r="B474" s="2">
        <v>1.0</v>
      </c>
    </row>
    <row r="475">
      <c r="A475" s="1" t="s">
        <v>6757</v>
      </c>
      <c r="B475" s="2">
        <v>1.0</v>
      </c>
    </row>
    <row r="476">
      <c r="A476" s="1" t="s">
        <v>6758</v>
      </c>
    </row>
    <row r="477">
      <c r="A477" s="1" t="s">
        <v>6759</v>
      </c>
    </row>
    <row r="478">
      <c r="A478" s="7"/>
    </row>
    <row r="479">
      <c r="A479" s="1" t="s">
        <v>6760</v>
      </c>
      <c r="B479" s="2">
        <v>0.0</v>
      </c>
    </row>
    <row r="480">
      <c r="A480" s="1" t="s">
        <v>6761</v>
      </c>
      <c r="B480" s="2">
        <v>0.0</v>
      </c>
    </row>
    <row r="481">
      <c r="A481" s="1" t="s">
        <v>6762</v>
      </c>
    </row>
    <row r="482">
      <c r="A482" s="7"/>
    </row>
    <row r="483">
      <c r="A483" s="1" t="s">
        <v>6763</v>
      </c>
      <c r="B483" s="2">
        <v>0.0</v>
      </c>
    </row>
    <row r="484">
      <c r="A484" s="1" t="s">
        <v>6764</v>
      </c>
      <c r="B484" s="2">
        <v>0.0</v>
      </c>
    </row>
    <row r="485">
      <c r="A485" s="1" t="s">
        <v>6765</v>
      </c>
      <c r="B485" s="2">
        <v>1.0</v>
      </c>
    </row>
    <row r="486">
      <c r="A486" s="1" t="s">
        <v>6766</v>
      </c>
      <c r="B486" s="2">
        <v>0.0</v>
      </c>
    </row>
    <row r="487">
      <c r="A487" s="1" t="s">
        <v>6767</v>
      </c>
      <c r="B487" s="2">
        <v>0.0</v>
      </c>
    </row>
    <row r="488">
      <c r="A488" s="1" t="s">
        <v>6768</v>
      </c>
      <c r="B488" s="2">
        <v>1.0</v>
      </c>
    </row>
    <row r="489">
      <c r="A489" s="1" t="s">
        <v>6769</v>
      </c>
    </row>
    <row r="490">
      <c r="A490" s="1" t="s">
        <v>6770</v>
      </c>
    </row>
    <row r="491">
      <c r="A491" s="1" t="s">
        <v>1915</v>
      </c>
      <c r="B491" s="2">
        <v>0.0</v>
      </c>
    </row>
    <row r="492">
      <c r="A492" s="1" t="s">
        <v>6771</v>
      </c>
      <c r="B492" s="2">
        <v>1.0</v>
      </c>
    </row>
    <row r="493">
      <c r="A493" s="1" t="s">
        <v>6772</v>
      </c>
      <c r="B493" s="2">
        <v>0.0</v>
      </c>
    </row>
    <row r="494">
      <c r="A494" s="1" t="s">
        <v>6773</v>
      </c>
    </row>
    <row r="495">
      <c r="A495" s="7"/>
    </row>
    <row r="496">
      <c r="A496" s="1" t="s">
        <v>6774</v>
      </c>
      <c r="B496" s="2">
        <v>1.0</v>
      </c>
    </row>
    <row r="497">
      <c r="A497" s="1" t="s">
        <v>6775</v>
      </c>
      <c r="B497" s="2">
        <v>0.0</v>
      </c>
    </row>
    <row r="498">
      <c r="A498" s="1" t="s">
        <v>6776</v>
      </c>
      <c r="B498" s="2">
        <v>0.0</v>
      </c>
    </row>
    <row r="499">
      <c r="A499" s="1" t="s">
        <v>6777</v>
      </c>
      <c r="B499" s="2">
        <v>0.0</v>
      </c>
    </row>
    <row r="500">
      <c r="A500" s="1" t="s">
        <v>6778</v>
      </c>
      <c r="B500" s="2">
        <v>1.0</v>
      </c>
    </row>
    <row r="501">
      <c r="A501" s="1" t="s">
        <v>6779</v>
      </c>
    </row>
    <row r="502">
      <c r="A502" s="7"/>
    </row>
    <row r="503">
      <c r="A503" s="1" t="s">
        <v>6780</v>
      </c>
    </row>
    <row r="504">
      <c r="A504" s="7"/>
    </row>
    <row r="505">
      <c r="A505" s="1" t="s">
        <v>5363</v>
      </c>
      <c r="B505" s="2">
        <v>1.0</v>
      </c>
    </row>
    <row r="506">
      <c r="A506" s="1" t="s">
        <v>6781</v>
      </c>
    </row>
    <row r="507">
      <c r="A507" s="1" t="s">
        <v>6782</v>
      </c>
    </row>
    <row r="508">
      <c r="A508" s="1" t="s">
        <v>6783</v>
      </c>
      <c r="B508" s="2">
        <v>0.0</v>
      </c>
    </row>
    <row r="509">
      <c r="A509" s="1" t="s">
        <v>6784</v>
      </c>
      <c r="B509" s="2">
        <v>1.0</v>
      </c>
    </row>
    <row r="510">
      <c r="A510" s="1" t="s">
        <v>6785</v>
      </c>
      <c r="B510" s="2">
        <v>0.0</v>
      </c>
    </row>
    <row r="511">
      <c r="A511" s="1" t="s">
        <v>6786</v>
      </c>
      <c r="B511" s="2">
        <v>1.0</v>
      </c>
    </row>
    <row r="512">
      <c r="A512" s="1" t="s">
        <v>6787</v>
      </c>
      <c r="B512" s="2">
        <v>0.0</v>
      </c>
    </row>
    <row r="513">
      <c r="A513" s="1" t="s">
        <v>6788</v>
      </c>
      <c r="B513" s="2">
        <v>1.0</v>
      </c>
    </row>
    <row r="514">
      <c r="A514" s="1" t="s">
        <v>6789</v>
      </c>
      <c r="B514" s="2">
        <v>1.0</v>
      </c>
    </row>
    <row r="515">
      <c r="A515" s="1" t="s">
        <v>6790</v>
      </c>
      <c r="B515" s="2">
        <v>0.0</v>
      </c>
    </row>
    <row r="516">
      <c r="A516" s="1" t="s">
        <v>6791</v>
      </c>
      <c r="B516" s="2">
        <v>1.0</v>
      </c>
    </row>
    <row r="517">
      <c r="A517" s="1" t="s">
        <v>6792</v>
      </c>
      <c r="B517" s="2">
        <v>1.0</v>
      </c>
    </row>
    <row r="518">
      <c r="A518" s="1" t="s">
        <v>6793</v>
      </c>
    </row>
    <row r="519">
      <c r="A519" s="1" t="s">
        <v>6794</v>
      </c>
    </row>
    <row r="520">
      <c r="A520" s="1" t="s">
        <v>6795</v>
      </c>
    </row>
    <row r="521">
      <c r="A521" s="1" t="s">
        <v>6796</v>
      </c>
    </row>
    <row r="522">
      <c r="A522" s="1" t="s">
        <v>6797</v>
      </c>
    </row>
    <row r="523">
      <c r="A523" s="1" t="s">
        <v>6798</v>
      </c>
    </row>
    <row r="524">
      <c r="A524" s="7"/>
    </row>
    <row r="525">
      <c r="A525" s="1" t="s">
        <v>4193</v>
      </c>
      <c r="B525" s="2">
        <v>0.0</v>
      </c>
    </row>
    <row r="526">
      <c r="A526" s="1" t="s">
        <v>6799</v>
      </c>
      <c r="B526" s="2">
        <v>1.0</v>
      </c>
    </row>
    <row r="527">
      <c r="A527" s="1" t="s">
        <v>6800</v>
      </c>
      <c r="B527" s="2">
        <v>1.0</v>
      </c>
    </row>
    <row r="528">
      <c r="A528" s="1" t="s">
        <v>6801</v>
      </c>
      <c r="B528" s="2">
        <v>1.0</v>
      </c>
    </row>
    <row r="529">
      <c r="A529" s="1" t="s">
        <v>6802</v>
      </c>
      <c r="B529" s="2">
        <v>1.0</v>
      </c>
    </row>
    <row r="530">
      <c r="A530" s="1" t="s">
        <v>6803</v>
      </c>
      <c r="B530" s="2">
        <v>1.0</v>
      </c>
    </row>
    <row r="531">
      <c r="A531" s="1" t="s">
        <v>6804</v>
      </c>
      <c r="B531" s="2">
        <v>0.0</v>
      </c>
    </row>
    <row r="532">
      <c r="A532" s="1" t="s">
        <v>6805</v>
      </c>
      <c r="B532" s="2">
        <v>0.0</v>
      </c>
    </row>
    <row r="533">
      <c r="A533" s="1" t="s">
        <v>6806</v>
      </c>
    </row>
    <row r="534">
      <c r="A534" s="1" t="s">
        <v>6807</v>
      </c>
    </row>
    <row r="535">
      <c r="A535" s="1" t="s">
        <v>6808</v>
      </c>
      <c r="B535" s="2">
        <v>0.0</v>
      </c>
    </row>
    <row r="536">
      <c r="A536" s="1" t="s">
        <v>6809</v>
      </c>
    </row>
    <row r="537">
      <c r="A537" s="7"/>
    </row>
    <row r="538">
      <c r="A538" s="1" t="s">
        <v>6810</v>
      </c>
    </row>
    <row r="539">
      <c r="A539" s="1" t="s">
        <v>3879</v>
      </c>
      <c r="B539" s="2">
        <v>1.0</v>
      </c>
    </row>
    <row r="540">
      <c r="A540" s="1" t="s">
        <v>6811</v>
      </c>
      <c r="B540" s="2">
        <v>0.0</v>
      </c>
    </row>
    <row r="541">
      <c r="A541" s="1" t="s">
        <v>6812</v>
      </c>
      <c r="B541" s="2">
        <v>0.0</v>
      </c>
    </row>
    <row r="542">
      <c r="A542" s="1" t="s">
        <v>6813</v>
      </c>
      <c r="B542" s="2">
        <v>0.0</v>
      </c>
    </row>
    <row r="543">
      <c r="A543" s="1" t="s">
        <v>6814</v>
      </c>
      <c r="B543" s="2">
        <v>0.0</v>
      </c>
    </row>
    <row r="544">
      <c r="A544" s="1" t="s">
        <v>6815</v>
      </c>
      <c r="B544" s="2">
        <v>0.0</v>
      </c>
    </row>
    <row r="545">
      <c r="A545" s="1" t="s">
        <v>6816</v>
      </c>
      <c r="B545" s="2">
        <v>1.0</v>
      </c>
    </row>
    <row r="546">
      <c r="A546" s="1" t="s">
        <v>6817</v>
      </c>
      <c r="B546" s="2">
        <v>0.0</v>
      </c>
    </row>
    <row r="547">
      <c r="A547" s="1" t="s">
        <v>6818</v>
      </c>
      <c r="B547" s="2">
        <v>0.0</v>
      </c>
    </row>
    <row r="548">
      <c r="A548" s="1" t="s">
        <v>6819</v>
      </c>
      <c r="B548" s="2">
        <v>1.0</v>
      </c>
    </row>
    <row r="549">
      <c r="A549" s="1" t="s">
        <v>6820</v>
      </c>
      <c r="B549" s="2">
        <v>0.0</v>
      </c>
    </row>
    <row r="550">
      <c r="A550" s="1" t="s">
        <v>6821</v>
      </c>
      <c r="B550" s="2">
        <v>0.0</v>
      </c>
    </row>
    <row r="551">
      <c r="A551" s="1" t="s">
        <v>6822</v>
      </c>
      <c r="B551" s="2">
        <v>0.0</v>
      </c>
    </row>
    <row r="552">
      <c r="A552" s="1" t="s">
        <v>6823</v>
      </c>
      <c r="B552" s="2">
        <v>0.0</v>
      </c>
    </row>
    <row r="553">
      <c r="A553" s="1" t="s">
        <v>6824</v>
      </c>
      <c r="B553" s="2">
        <v>1.0</v>
      </c>
    </row>
    <row r="554">
      <c r="A554" s="1" t="s">
        <v>6825</v>
      </c>
      <c r="B554" s="2">
        <v>0.0</v>
      </c>
    </row>
    <row r="555">
      <c r="A555" s="1" t="s">
        <v>6826</v>
      </c>
      <c r="B555" s="2">
        <v>0.0</v>
      </c>
    </row>
    <row r="556">
      <c r="A556" s="1" t="s">
        <v>6827</v>
      </c>
      <c r="B556" s="2">
        <v>0.0</v>
      </c>
    </row>
    <row r="557">
      <c r="A557" s="1" t="s">
        <v>6828</v>
      </c>
      <c r="B557" s="2">
        <v>0.0</v>
      </c>
    </row>
    <row r="558">
      <c r="A558" s="1" t="s">
        <v>6829</v>
      </c>
      <c r="B558" s="2">
        <v>0.0</v>
      </c>
    </row>
    <row r="559">
      <c r="A559" s="1" t="s">
        <v>6830</v>
      </c>
      <c r="B559" s="2">
        <v>0.0</v>
      </c>
    </row>
    <row r="560">
      <c r="A560" s="1" t="s">
        <v>6831</v>
      </c>
    </row>
    <row r="561">
      <c r="A561" s="7"/>
    </row>
    <row r="562">
      <c r="A562" s="1" t="s">
        <v>6832</v>
      </c>
      <c r="B562" s="2">
        <v>1.0</v>
      </c>
    </row>
    <row r="563">
      <c r="A563" s="1" t="s">
        <v>6833</v>
      </c>
      <c r="B563" s="2">
        <v>1.0</v>
      </c>
    </row>
    <row r="564">
      <c r="A564" s="1" t="s">
        <v>6834</v>
      </c>
      <c r="B564" s="2">
        <v>0.0</v>
      </c>
    </row>
    <row r="565">
      <c r="A565" s="1" t="s">
        <v>6835</v>
      </c>
    </row>
    <row r="566">
      <c r="A566" s="1" t="s">
        <v>6836</v>
      </c>
    </row>
    <row r="567">
      <c r="A567" s="1" t="s">
        <v>6837</v>
      </c>
      <c r="B567" s="2">
        <v>1.0</v>
      </c>
    </row>
    <row r="568">
      <c r="A568" s="1" t="s">
        <v>6838</v>
      </c>
      <c r="B568" s="2">
        <v>1.0</v>
      </c>
    </row>
    <row r="569">
      <c r="A569" s="1" t="s">
        <v>6839</v>
      </c>
      <c r="B569" s="2">
        <v>1.0</v>
      </c>
    </row>
    <row r="570">
      <c r="A570" s="1" t="s">
        <v>6840</v>
      </c>
      <c r="B570" s="2">
        <v>0.0</v>
      </c>
    </row>
    <row r="571">
      <c r="A571" s="1" t="s">
        <v>6841</v>
      </c>
      <c r="B571" s="2">
        <v>0.0</v>
      </c>
    </row>
    <row r="572">
      <c r="A572" s="1" t="s">
        <v>6842</v>
      </c>
      <c r="B572" s="2">
        <v>1.0</v>
      </c>
    </row>
    <row r="573">
      <c r="A573" s="1" t="s">
        <v>6843</v>
      </c>
      <c r="B573" s="2">
        <v>1.0</v>
      </c>
    </row>
    <row r="574">
      <c r="A574" s="1" t="s">
        <v>6844</v>
      </c>
    </row>
    <row r="575">
      <c r="A575" s="1" t="s">
        <v>6845</v>
      </c>
    </row>
    <row r="576">
      <c r="A576" s="1" t="s">
        <v>6846</v>
      </c>
    </row>
    <row r="577">
      <c r="A577" s="1" t="s">
        <v>6847</v>
      </c>
    </row>
    <row r="578">
      <c r="A578" s="1" t="s">
        <v>6848</v>
      </c>
    </row>
    <row r="579">
      <c r="A579" s="7"/>
    </row>
    <row r="580">
      <c r="A580" s="1" t="s">
        <v>398</v>
      </c>
      <c r="B580" s="2">
        <v>1.0</v>
      </c>
    </row>
    <row r="581">
      <c r="A581" s="1" t="s">
        <v>6849</v>
      </c>
      <c r="B581" s="2">
        <v>0.0</v>
      </c>
    </row>
    <row r="582">
      <c r="A582" s="1" t="s">
        <v>6850</v>
      </c>
    </row>
    <row r="583">
      <c r="A583" s="1" t="s">
        <v>6851</v>
      </c>
    </row>
    <row r="584">
      <c r="A584" s="1" t="s">
        <v>6852</v>
      </c>
    </row>
    <row r="585">
      <c r="A585" s="1" t="s">
        <v>6853</v>
      </c>
    </row>
    <row r="586">
      <c r="A586" s="1" t="s">
        <v>6854</v>
      </c>
    </row>
    <row r="587">
      <c r="A587" s="7"/>
    </row>
    <row r="588">
      <c r="A588" s="1" t="s">
        <v>6855</v>
      </c>
    </row>
    <row r="589">
      <c r="A589" s="7"/>
    </row>
    <row r="590">
      <c r="A590" s="1" t="s">
        <v>6856</v>
      </c>
      <c r="B590" s="2">
        <v>0.0</v>
      </c>
    </row>
    <row r="591">
      <c r="A591" s="1" t="s">
        <v>6857</v>
      </c>
      <c r="B591" s="2">
        <v>0.0</v>
      </c>
    </row>
    <row r="592">
      <c r="A592" s="1" t="s">
        <v>6858</v>
      </c>
      <c r="B592" s="2">
        <v>0.0</v>
      </c>
    </row>
    <row r="593">
      <c r="A593" s="1" t="s">
        <v>6859</v>
      </c>
      <c r="B593" s="2">
        <v>0.0</v>
      </c>
    </row>
    <row r="594">
      <c r="A594" s="1" t="s">
        <v>6860</v>
      </c>
      <c r="B594" s="2">
        <v>0.0</v>
      </c>
    </row>
    <row r="595">
      <c r="A595" s="1" t="s">
        <v>6861</v>
      </c>
    </row>
    <row r="596">
      <c r="A596" s="1" t="s">
        <v>6862</v>
      </c>
    </row>
    <row r="597">
      <c r="A597" s="1" t="s">
        <v>6863</v>
      </c>
      <c r="B597" s="2">
        <v>1.0</v>
      </c>
    </row>
    <row r="598">
      <c r="A598" s="1" t="s">
        <v>6864</v>
      </c>
    </row>
    <row r="599">
      <c r="A599" s="1" t="s">
        <v>4784</v>
      </c>
      <c r="B599" s="2">
        <v>1.0</v>
      </c>
    </row>
    <row r="600">
      <c r="A600" s="1" t="s">
        <v>6865</v>
      </c>
      <c r="B600" s="2">
        <v>0.0</v>
      </c>
    </row>
    <row r="601">
      <c r="A601" s="1" t="s">
        <v>6866</v>
      </c>
      <c r="B601" s="2">
        <v>0.0</v>
      </c>
    </row>
    <row r="602">
      <c r="A602" s="1" t="s">
        <v>6867</v>
      </c>
      <c r="B602" s="2">
        <v>0.0</v>
      </c>
    </row>
    <row r="603">
      <c r="A603" s="1" t="s">
        <v>4595</v>
      </c>
    </row>
    <row r="604">
      <c r="A604" s="1" t="s">
        <v>4596</v>
      </c>
    </row>
    <row r="605">
      <c r="A605" s="1" t="s">
        <v>6868</v>
      </c>
    </row>
    <row r="606">
      <c r="A606" s="1" t="s">
        <v>4597</v>
      </c>
    </row>
    <row r="607">
      <c r="A607" s="1" t="s">
        <v>6869</v>
      </c>
      <c r="B607" s="2">
        <v>0.0</v>
      </c>
    </row>
    <row r="608">
      <c r="A608" s="1" t="s">
        <v>6870</v>
      </c>
      <c r="B608" s="2">
        <v>0.0</v>
      </c>
    </row>
    <row r="609">
      <c r="A609" s="1" t="s">
        <v>6871</v>
      </c>
      <c r="B609" s="2">
        <v>1.0</v>
      </c>
    </row>
    <row r="610">
      <c r="A610" s="1" t="s">
        <v>6872</v>
      </c>
      <c r="B610" s="2">
        <v>0.0</v>
      </c>
    </row>
    <row r="611">
      <c r="A611" s="1" t="s">
        <v>6873</v>
      </c>
      <c r="B611" s="2">
        <v>0.0</v>
      </c>
    </row>
    <row r="612">
      <c r="A612" s="1" t="s">
        <v>6874</v>
      </c>
      <c r="B612" s="2">
        <v>0.0</v>
      </c>
    </row>
    <row r="613">
      <c r="A613" s="1" t="s">
        <v>6875</v>
      </c>
      <c r="B613" s="2">
        <v>0.0</v>
      </c>
    </row>
    <row r="614">
      <c r="A614" s="1" t="s">
        <v>6876</v>
      </c>
      <c r="B614" s="2">
        <v>0.0</v>
      </c>
    </row>
    <row r="615">
      <c r="A615" s="1" t="s">
        <v>6877</v>
      </c>
    </row>
    <row r="616">
      <c r="A616" s="1" t="s">
        <v>6878</v>
      </c>
    </row>
    <row r="617">
      <c r="A617" s="1" t="s">
        <v>6879</v>
      </c>
      <c r="B617" s="2">
        <v>1.0</v>
      </c>
    </row>
    <row r="618">
      <c r="A618" s="1" t="s">
        <v>6880</v>
      </c>
      <c r="B618" s="2">
        <v>1.0</v>
      </c>
    </row>
    <row r="619">
      <c r="A619" s="1" t="s">
        <v>6881</v>
      </c>
      <c r="B619" s="2">
        <v>1.0</v>
      </c>
    </row>
    <row r="620">
      <c r="A620" s="1" t="s">
        <v>6882</v>
      </c>
      <c r="B620" s="2">
        <v>1.0</v>
      </c>
    </row>
    <row r="621">
      <c r="A621" s="1" t="s">
        <v>6883</v>
      </c>
    </row>
    <row r="622">
      <c r="A622" s="7"/>
    </row>
    <row r="623">
      <c r="A623" s="1" t="s">
        <v>4483</v>
      </c>
      <c r="B623" s="2">
        <v>0.0</v>
      </c>
    </row>
    <row r="624">
      <c r="A624" s="1" t="s">
        <v>6884</v>
      </c>
      <c r="B624" s="2">
        <v>0.0</v>
      </c>
    </row>
    <row r="625">
      <c r="A625" s="1" t="s">
        <v>6885</v>
      </c>
      <c r="B625" s="2">
        <v>0.0</v>
      </c>
    </row>
    <row r="626">
      <c r="A626" s="1" t="s">
        <v>6886</v>
      </c>
      <c r="B626" s="2">
        <v>0.0</v>
      </c>
    </row>
    <row r="627">
      <c r="A627" s="1" t="s">
        <v>6887</v>
      </c>
      <c r="B627" s="2">
        <v>0.0</v>
      </c>
    </row>
    <row r="628">
      <c r="A628" s="1" t="s">
        <v>5503</v>
      </c>
    </row>
    <row r="629">
      <c r="A629" s="1" t="s">
        <v>6888</v>
      </c>
    </row>
    <row r="630">
      <c r="A630" s="1" t="s">
        <v>6889</v>
      </c>
    </row>
    <row r="631">
      <c r="A631" s="1" t="s">
        <v>6890</v>
      </c>
    </row>
    <row r="632">
      <c r="A632" s="1" t="s">
        <v>6891</v>
      </c>
    </row>
    <row r="633">
      <c r="A633" s="7"/>
    </row>
    <row r="634">
      <c r="A634" s="1" t="s">
        <v>6892</v>
      </c>
      <c r="B634" s="2">
        <v>0.0</v>
      </c>
    </row>
    <row r="635">
      <c r="A635" s="1" t="s">
        <v>6893</v>
      </c>
      <c r="B635" s="2">
        <v>0.0</v>
      </c>
    </row>
    <row r="636">
      <c r="A636" s="1" t="s">
        <v>6894</v>
      </c>
      <c r="B636" s="2">
        <v>0.0</v>
      </c>
    </row>
    <row r="637">
      <c r="A637" s="1" t="s">
        <v>6895</v>
      </c>
      <c r="B637" s="2">
        <v>1.0</v>
      </c>
    </row>
    <row r="638">
      <c r="A638" s="1" t="s">
        <v>6896</v>
      </c>
      <c r="B638" s="2">
        <v>1.0</v>
      </c>
    </row>
    <row r="639">
      <c r="A639" s="1" t="s">
        <v>6897</v>
      </c>
      <c r="B639" s="2">
        <v>1.0</v>
      </c>
    </row>
    <row r="640">
      <c r="A640" s="1" t="s">
        <v>6898</v>
      </c>
      <c r="B640" s="2">
        <v>1.0</v>
      </c>
    </row>
    <row r="641">
      <c r="A641" s="1" t="s">
        <v>6899</v>
      </c>
      <c r="B641" s="2">
        <v>0.0</v>
      </c>
    </row>
    <row r="642">
      <c r="A642" s="1" t="s">
        <v>6900</v>
      </c>
    </row>
    <row r="643">
      <c r="A643" s="7"/>
    </row>
    <row r="644">
      <c r="A644" s="1" t="s">
        <v>4546</v>
      </c>
    </row>
    <row r="645">
      <c r="A645" s="1" t="s">
        <v>4545</v>
      </c>
      <c r="B645" s="2">
        <v>0.0</v>
      </c>
    </row>
    <row r="646">
      <c r="A646" s="1" t="s">
        <v>6901</v>
      </c>
      <c r="B646" s="2">
        <v>1.0</v>
      </c>
    </row>
    <row r="647">
      <c r="A647" s="1" t="s">
        <v>6902</v>
      </c>
      <c r="B647" s="2">
        <v>1.0</v>
      </c>
    </row>
    <row r="648">
      <c r="A648" s="1" t="s">
        <v>6903</v>
      </c>
      <c r="B648" s="2">
        <v>0.0</v>
      </c>
    </row>
    <row r="649">
      <c r="A649" s="1" t="s">
        <v>6904</v>
      </c>
      <c r="B649" s="2">
        <v>0.0</v>
      </c>
    </row>
    <row r="650">
      <c r="A650" s="1" t="s">
        <v>6905</v>
      </c>
      <c r="B650" s="2">
        <v>0.0</v>
      </c>
    </row>
    <row r="651">
      <c r="A651" s="1" t="s">
        <v>6906</v>
      </c>
      <c r="B651" s="2">
        <v>1.0</v>
      </c>
    </row>
    <row r="652">
      <c r="A652" s="1" t="s">
        <v>6907</v>
      </c>
      <c r="B652" s="2">
        <v>0.0</v>
      </c>
    </row>
    <row r="653">
      <c r="A653" s="1" t="s">
        <v>6908</v>
      </c>
      <c r="B653" s="2">
        <v>1.0</v>
      </c>
    </row>
    <row r="654">
      <c r="A654" s="1" t="s">
        <v>6909</v>
      </c>
      <c r="B654" s="2">
        <v>0.0</v>
      </c>
    </row>
    <row r="655">
      <c r="A655" s="1" t="s">
        <v>6910</v>
      </c>
      <c r="B655" s="2">
        <v>1.0</v>
      </c>
    </row>
    <row r="656">
      <c r="A656" s="1" t="s">
        <v>6911</v>
      </c>
      <c r="B656" s="2">
        <v>1.0</v>
      </c>
    </row>
    <row r="657">
      <c r="A657" s="1" t="s">
        <v>6912</v>
      </c>
      <c r="B657" s="2">
        <v>0.0</v>
      </c>
    </row>
    <row r="658">
      <c r="A658" s="1" t="s">
        <v>6913</v>
      </c>
      <c r="B658" s="2">
        <v>0.0</v>
      </c>
    </row>
    <row r="659">
      <c r="A659" s="1" t="s">
        <v>6914</v>
      </c>
      <c r="B659" s="2">
        <v>0.0</v>
      </c>
    </row>
    <row r="660">
      <c r="A660" s="1" t="s">
        <v>6915</v>
      </c>
      <c r="B660" s="2">
        <v>1.0</v>
      </c>
    </row>
    <row r="661">
      <c r="A661" s="1" t="s">
        <v>6916</v>
      </c>
      <c r="B661" s="2">
        <v>0.0</v>
      </c>
    </row>
    <row r="662">
      <c r="A662" s="1" t="s">
        <v>6917</v>
      </c>
      <c r="B662" s="2">
        <v>1.0</v>
      </c>
    </row>
    <row r="663">
      <c r="A663" s="1" t="s">
        <v>6918</v>
      </c>
      <c r="B663" s="2">
        <v>1.0</v>
      </c>
    </row>
    <row r="664">
      <c r="A664" s="1" t="s">
        <v>6919</v>
      </c>
      <c r="B664" s="2">
        <v>1.0</v>
      </c>
    </row>
    <row r="665">
      <c r="A665" s="1" t="s">
        <v>6920</v>
      </c>
      <c r="B665" s="2">
        <v>0.0</v>
      </c>
    </row>
    <row r="666">
      <c r="A666" s="1" t="s">
        <v>6921</v>
      </c>
      <c r="B666" s="2">
        <v>0.0</v>
      </c>
    </row>
    <row r="667">
      <c r="A667" s="1" t="s">
        <v>6922</v>
      </c>
      <c r="B667" s="2">
        <v>0.0</v>
      </c>
    </row>
    <row r="668">
      <c r="A668" s="1" t="s">
        <v>6923</v>
      </c>
      <c r="B668" s="2">
        <v>1.0</v>
      </c>
    </row>
    <row r="669">
      <c r="A669" s="1" t="s">
        <v>6924</v>
      </c>
      <c r="B669" s="2">
        <v>0.0</v>
      </c>
    </row>
    <row r="670">
      <c r="A670" s="1" t="s">
        <v>6925</v>
      </c>
      <c r="B670" s="2">
        <v>0.0</v>
      </c>
    </row>
    <row r="671">
      <c r="A671" s="1" t="s">
        <v>6926</v>
      </c>
      <c r="B671" s="2">
        <v>0.0</v>
      </c>
    </row>
    <row r="672">
      <c r="A672" s="1" t="s">
        <v>6927</v>
      </c>
      <c r="B672" s="2">
        <v>0.0</v>
      </c>
    </row>
    <row r="673">
      <c r="A673" s="1" t="s">
        <v>6928</v>
      </c>
      <c r="B673" s="2">
        <v>0.0</v>
      </c>
    </row>
    <row r="674">
      <c r="A674" s="1" t="s">
        <v>6929</v>
      </c>
      <c r="B674" s="2">
        <v>0.0</v>
      </c>
    </row>
    <row r="675">
      <c r="A675" s="1" t="s">
        <v>6930</v>
      </c>
      <c r="B675" s="2">
        <v>0.0</v>
      </c>
    </row>
    <row r="676">
      <c r="A676" s="1" t="s">
        <v>6931</v>
      </c>
    </row>
    <row r="677">
      <c r="A677" s="1" t="s">
        <v>6932</v>
      </c>
      <c r="B677" s="2">
        <v>1.0</v>
      </c>
    </row>
    <row r="678">
      <c r="A678" s="1" t="s">
        <v>6933</v>
      </c>
      <c r="B678" s="2">
        <v>0.0</v>
      </c>
    </row>
    <row r="679">
      <c r="A679" s="1" t="s">
        <v>6934</v>
      </c>
      <c r="B679" s="2">
        <v>1.0</v>
      </c>
    </row>
    <row r="680">
      <c r="A680" s="1" t="s">
        <v>6935</v>
      </c>
      <c r="B680" s="2">
        <v>1.0</v>
      </c>
    </row>
    <row r="681">
      <c r="A681" s="1" t="s">
        <v>6936</v>
      </c>
      <c r="B681" s="2">
        <v>1.0</v>
      </c>
    </row>
    <row r="682">
      <c r="A682" s="1" t="s">
        <v>6937</v>
      </c>
      <c r="B682" s="2">
        <v>0.0</v>
      </c>
    </row>
    <row r="683">
      <c r="A683" s="1" t="s">
        <v>6938</v>
      </c>
      <c r="B683" s="2">
        <v>0.0</v>
      </c>
    </row>
    <row r="684">
      <c r="A684" s="1" t="s">
        <v>6939</v>
      </c>
      <c r="B684" s="2">
        <v>1.0</v>
      </c>
    </row>
    <row r="685">
      <c r="A685" s="1" t="s">
        <v>6940</v>
      </c>
      <c r="B685" s="2">
        <v>0.0</v>
      </c>
    </row>
    <row r="686">
      <c r="A686" s="1" t="s">
        <v>6941</v>
      </c>
      <c r="B686" s="2">
        <v>1.0</v>
      </c>
    </row>
    <row r="687">
      <c r="A687" s="1" t="s">
        <v>6942</v>
      </c>
      <c r="B687" s="2">
        <v>0.0</v>
      </c>
    </row>
    <row r="688">
      <c r="A688" s="1" t="s">
        <v>6943</v>
      </c>
      <c r="B688" s="2">
        <v>0.0</v>
      </c>
    </row>
    <row r="689">
      <c r="A689" s="1" t="s">
        <v>6944</v>
      </c>
      <c r="B689" s="2">
        <v>0.0</v>
      </c>
    </row>
    <row r="690">
      <c r="A690" s="1" t="s">
        <v>6945</v>
      </c>
    </row>
    <row r="691">
      <c r="A691" s="7"/>
    </row>
    <row r="692">
      <c r="A692" s="1" t="s">
        <v>6946</v>
      </c>
    </row>
    <row r="693">
      <c r="A693" s="7"/>
    </row>
    <row r="694">
      <c r="A694" s="22" t="s">
        <v>6947</v>
      </c>
      <c r="B694" s="2">
        <v>0.0</v>
      </c>
    </row>
    <row r="695">
      <c r="A695" s="1" t="s">
        <v>6948</v>
      </c>
      <c r="B695" s="2">
        <v>0.0</v>
      </c>
    </row>
    <row r="696">
      <c r="A696" s="1" t="s">
        <v>6240</v>
      </c>
    </row>
    <row r="697">
      <c r="A697" s="1" t="s">
        <v>6949</v>
      </c>
    </row>
    <row r="698">
      <c r="A698" s="7"/>
    </row>
    <row r="699">
      <c r="A699" s="1" t="s">
        <v>6950</v>
      </c>
    </row>
    <row r="700">
      <c r="A700" s="7"/>
    </row>
    <row r="701">
      <c r="A701" s="1" t="s">
        <v>6951</v>
      </c>
    </row>
    <row r="702">
      <c r="A702" s="7"/>
    </row>
    <row r="703">
      <c r="A703" s="1" t="s">
        <v>6952</v>
      </c>
      <c r="B703" s="2">
        <v>0.0</v>
      </c>
    </row>
    <row r="704">
      <c r="A704" s="1" t="s">
        <v>6953</v>
      </c>
      <c r="B704" s="2">
        <v>0.0</v>
      </c>
    </row>
    <row r="705">
      <c r="A705" s="1" t="s">
        <v>6954</v>
      </c>
      <c r="B705" s="2">
        <v>1.0</v>
      </c>
    </row>
    <row r="706">
      <c r="A706" s="1" t="s">
        <v>6955</v>
      </c>
      <c r="B706" s="2">
        <v>1.0</v>
      </c>
    </row>
    <row r="707">
      <c r="A707" s="1" t="s">
        <v>6956</v>
      </c>
      <c r="B707" s="2">
        <v>0.0</v>
      </c>
    </row>
    <row r="708">
      <c r="A708" s="1" t="s">
        <v>6957</v>
      </c>
      <c r="B708" s="2">
        <v>0.0</v>
      </c>
    </row>
    <row r="709">
      <c r="A709" s="1" t="s">
        <v>6958</v>
      </c>
      <c r="B709" s="2">
        <v>1.0</v>
      </c>
    </row>
    <row r="710">
      <c r="A710" s="1" t="s">
        <v>6959</v>
      </c>
      <c r="B710" s="2">
        <v>1.0</v>
      </c>
    </row>
    <row r="711">
      <c r="A711" s="1" t="s">
        <v>6960</v>
      </c>
      <c r="B711" s="2">
        <v>0.0</v>
      </c>
    </row>
    <row r="712">
      <c r="A712" s="1" t="s">
        <v>6961</v>
      </c>
      <c r="B712" s="2">
        <v>1.0</v>
      </c>
    </row>
    <row r="713">
      <c r="A713" s="1" t="s">
        <v>6962</v>
      </c>
      <c r="B713" s="2">
        <v>0.0</v>
      </c>
    </row>
    <row r="714">
      <c r="A714" s="1" t="s">
        <v>6963</v>
      </c>
      <c r="B714" s="2">
        <v>0.0</v>
      </c>
    </row>
    <row r="715">
      <c r="A715" s="1" t="s">
        <v>6964</v>
      </c>
      <c r="B715" s="2">
        <v>1.0</v>
      </c>
    </row>
    <row r="716">
      <c r="A716" s="1" t="s">
        <v>6965</v>
      </c>
      <c r="B716" s="2">
        <v>0.0</v>
      </c>
    </row>
    <row r="717">
      <c r="A717" s="1" t="s">
        <v>6966</v>
      </c>
      <c r="B717" s="2">
        <v>1.0</v>
      </c>
    </row>
    <row r="718">
      <c r="A718" s="1" t="s">
        <v>6967</v>
      </c>
      <c r="B718" s="2">
        <v>0.0</v>
      </c>
    </row>
    <row r="719">
      <c r="A719" s="1" t="s">
        <v>6968</v>
      </c>
    </row>
    <row r="720">
      <c r="A720" s="1" t="s">
        <v>4546</v>
      </c>
    </row>
    <row r="721">
      <c r="A721" s="1" t="s">
        <v>4545</v>
      </c>
      <c r="B721" s="2">
        <v>0.0</v>
      </c>
    </row>
    <row r="722">
      <c r="A722" s="1" t="s">
        <v>6969</v>
      </c>
    </row>
    <row r="723">
      <c r="A723" s="1" t="s">
        <v>6970</v>
      </c>
    </row>
    <row r="724">
      <c r="A724" s="7"/>
    </row>
    <row r="725">
      <c r="A725" s="1" t="s">
        <v>6971</v>
      </c>
      <c r="B725" s="2">
        <v>0.0</v>
      </c>
    </row>
    <row r="726">
      <c r="A726" s="1" t="s">
        <v>6972</v>
      </c>
      <c r="B726" s="2">
        <v>1.0</v>
      </c>
    </row>
    <row r="727">
      <c r="A727" s="1" t="s">
        <v>6973</v>
      </c>
      <c r="B727" s="2">
        <v>0.0</v>
      </c>
    </row>
    <row r="728">
      <c r="A728" s="1" t="s">
        <v>6974</v>
      </c>
      <c r="B728" s="2">
        <v>1.0</v>
      </c>
    </row>
    <row r="729">
      <c r="A729" s="1" t="s">
        <v>6975</v>
      </c>
      <c r="B729" s="2">
        <v>1.0</v>
      </c>
    </row>
    <row r="730">
      <c r="A730" s="1" t="s">
        <v>6976</v>
      </c>
      <c r="B730" s="2">
        <v>1.0</v>
      </c>
    </row>
    <row r="731">
      <c r="A731" s="1" t="s">
        <v>6977</v>
      </c>
      <c r="B731" s="2">
        <v>0.0</v>
      </c>
    </row>
    <row r="732">
      <c r="A732" s="1" t="s">
        <v>6978</v>
      </c>
      <c r="B732" s="2">
        <v>0.0</v>
      </c>
    </row>
    <row r="733">
      <c r="A733" s="1" t="s">
        <v>6979</v>
      </c>
      <c r="B733" s="2">
        <v>1.0</v>
      </c>
    </row>
    <row r="734">
      <c r="A734" s="1" t="s">
        <v>6980</v>
      </c>
      <c r="B734" s="2">
        <v>1.0</v>
      </c>
    </row>
    <row r="735">
      <c r="A735" s="1" t="s">
        <v>6981</v>
      </c>
      <c r="B735" s="2">
        <v>1.0</v>
      </c>
    </row>
    <row r="736">
      <c r="A736" s="1" t="s">
        <v>6982</v>
      </c>
      <c r="B736" s="2">
        <v>0.0</v>
      </c>
    </row>
    <row r="737">
      <c r="A737" s="1" t="s">
        <v>6983</v>
      </c>
      <c r="B737" s="2">
        <v>0.0</v>
      </c>
    </row>
    <row r="738">
      <c r="A738" s="1" t="s">
        <v>6984</v>
      </c>
      <c r="B738" s="2">
        <v>1.0</v>
      </c>
    </row>
    <row r="739">
      <c r="A739" s="1" t="s">
        <v>6985</v>
      </c>
      <c r="B739" s="2">
        <v>1.0</v>
      </c>
    </row>
    <row r="740">
      <c r="A740" s="1" t="s">
        <v>6986</v>
      </c>
      <c r="B740" s="2">
        <v>1.0</v>
      </c>
    </row>
    <row r="741">
      <c r="A741" s="1" t="s">
        <v>6987</v>
      </c>
      <c r="B741" s="2">
        <v>1.0</v>
      </c>
    </row>
    <row r="742">
      <c r="A742" s="1" t="s">
        <v>6988</v>
      </c>
      <c r="B742" s="2">
        <v>1.0</v>
      </c>
    </row>
    <row r="743">
      <c r="A743" s="1" t="s">
        <v>6989</v>
      </c>
      <c r="B743" s="2">
        <v>1.0</v>
      </c>
    </row>
    <row r="744">
      <c r="A744" s="1" t="s">
        <v>6990</v>
      </c>
      <c r="B744" s="2">
        <v>1.0</v>
      </c>
    </row>
    <row r="745">
      <c r="A745" s="1" t="s">
        <v>6991</v>
      </c>
      <c r="B745" s="2">
        <v>1.0</v>
      </c>
    </row>
    <row r="746">
      <c r="A746" s="1" t="s">
        <v>6992</v>
      </c>
      <c r="B746" s="2">
        <v>0.0</v>
      </c>
    </row>
    <row r="747">
      <c r="A747" s="1" t="s">
        <v>6993</v>
      </c>
      <c r="B747" s="2">
        <v>1.0</v>
      </c>
    </row>
    <row r="748">
      <c r="A748" s="1" t="s">
        <v>6994</v>
      </c>
      <c r="B748" s="2">
        <v>1.0</v>
      </c>
    </row>
    <row r="749">
      <c r="A749" s="1" t="s">
        <v>6995</v>
      </c>
      <c r="B749" s="2">
        <v>1.0</v>
      </c>
    </row>
    <row r="750">
      <c r="A750" s="1" t="s">
        <v>6996</v>
      </c>
      <c r="B750" s="2">
        <v>1.0</v>
      </c>
    </row>
    <row r="751">
      <c r="A751" s="1" t="s">
        <v>6997</v>
      </c>
    </row>
    <row r="752">
      <c r="A752" s="1" t="s">
        <v>6998</v>
      </c>
      <c r="B752" s="2">
        <v>0.0</v>
      </c>
    </row>
    <row r="753">
      <c r="A753" s="1" t="s">
        <v>6999</v>
      </c>
      <c r="B753" s="2">
        <v>1.0</v>
      </c>
    </row>
    <row r="754">
      <c r="A754" s="1" t="s">
        <v>7000</v>
      </c>
      <c r="B754" s="2">
        <v>0.0</v>
      </c>
    </row>
    <row r="755">
      <c r="A755" s="1" t="s">
        <v>7001</v>
      </c>
      <c r="B755" s="2">
        <v>1.0</v>
      </c>
    </row>
    <row r="756">
      <c r="A756" s="1" t="s">
        <v>7002</v>
      </c>
      <c r="B756" s="2">
        <v>0.0</v>
      </c>
    </row>
    <row r="757">
      <c r="A757" s="1" t="s">
        <v>7003</v>
      </c>
    </row>
    <row r="758">
      <c r="A758" s="1" t="s">
        <v>7004</v>
      </c>
    </row>
    <row r="759">
      <c r="A759" s="1" t="s">
        <v>7005</v>
      </c>
    </row>
    <row r="760">
      <c r="A760" s="1" t="s">
        <v>7006</v>
      </c>
    </row>
    <row r="761">
      <c r="A761" s="1" t="s">
        <v>7007</v>
      </c>
    </row>
    <row r="762">
      <c r="A762" s="1" t="s">
        <v>7008</v>
      </c>
    </row>
    <row r="763">
      <c r="A763" s="1" t="s">
        <v>7009</v>
      </c>
    </row>
    <row r="764">
      <c r="A764" s="1" t="s">
        <v>7010</v>
      </c>
    </row>
    <row r="765">
      <c r="A765" s="22" t="s">
        <v>7011</v>
      </c>
      <c r="B765" s="2">
        <v>0.0</v>
      </c>
    </row>
    <row r="766">
      <c r="A766" s="1" t="s">
        <v>7012</v>
      </c>
    </row>
    <row r="767">
      <c r="A767" s="1" t="s">
        <v>4546</v>
      </c>
    </row>
    <row r="768">
      <c r="A768" s="1" t="s">
        <v>4545</v>
      </c>
      <c r="B768" s="2">
        <v>0.0</v>
      </c>
    </row>
    <row r="769">
      <c r="A769" s="1" t="s">
        <v>7013</v>
      </c>
      <c r="B769" s="2">
        <v>0.0</v>
      </c>
    </row>
    <row r="770">
      <c r="A770" s="1" t="s">
        <v>7014</v>
      </c>
      <c r="B770" s="2">
        <v>1.0</v>
      </c>
    </row>
    <row r="771">
      <c r="A771" s="1" t="s">
        <v>7015</v>
      </c>
      <c r="B771" s="2">
        <v>0.0</v>
      </c>
    </row>
    <row r="772">
      <c r="A772" s="1" t="s">
        <v>7016</v>
      </c>
      <c r="B772" s="2">
        <v>0.0</v>
      </c>
    </row>
    <row r="773">
      <c r="A773" s="1" t="s">
        <v>7017</v>
      </c>
    </row>
    <row r="774">
      <c r="A774" s="1" t="s">
        <v>707</v>
      </c>
    </row>
    <row r="775">
      <c r="A775" s="1" t="s">
        <v>709</v>
      </c>
      <c r="B775" s="2">
        <v>1.0</v>
      </c>
    </row>
    <row r="776">
      <c r="A776" s="1" t="s">
        <v>7018</v>
      </c>
      <c r="B776" s="2">
        <v>0.0</v>
      </c>
    </row>
    <row r="777">
      <c r="A777" s="1" t="s">
        <v>7019</v>
      </c>
      <c r="B777" s="2">
        <v>0.0</v>
      </c>
    </row>
    <row r="778">
      <c r="A778" s="1" t="s">
        <v>7020</v>
      </c>
      <c r="B778" s="2">
        <v>0.0</v>
      </c>
    </row>
    <row r="779">
      <c r="A779" s="1" t="s">
        <v>7021</v>
      </c>
      <c r="B779" s="2">
        <v>1.0</v>
      </c>
    </row>
    <row r="780">
      <c r="A780" s="1" t="s">
        <v>7022</v>
      </c>
      <c r="B780" s="2">
        <v>1.0</v>
      </c>
    </row>
    <row r="781">
      <c r="A781" s="1" t="s">
        <v>7023</v>
      </c>
      <c r="B781" s="2">
        <v>0.0</v>
      </c>
    </row>
    <row r="782">
      <c r="A782" s="1" t="s">
        <v>7024</v>
      </c>
      <c r="B782" s="2">
        <v>0.0</v>
      </c>
    </row>
    <row r="783">
      <c r="A783" s="1" t="s">
        <v>7025</v>
      </c>
      <c r="B783" s="2">
        <v>1.0</v>
      </c>
    </row>
    <row r="784">
      <c r="A784" s="1" t="s">
        <v>7026</v>
      </c>
      <c r="B784" s="2">
        <v>0.0</v>
      </c>
    </row>
    <row r="785">
      <c r="A785" s="1" t="s">
        <v>7027</v>
      </c>
      <c r="B785" s="2">
        <v>1.0</v>
      </c>
    </row>
    <row r="786">
      <c r="A786" s="1" t="s">
        <v>7028</v>
      </c>
      <c r="B786" s="2">
        <v>1.0</v>
      </c>
    </row>
    <row r="787">
      <c r="A787" s="1" t="s">
        <v>7029</v>
      </c>
      <c r="B787" s="2">
        <v>0.0</v>
      </c>
    </row>
    <row r="788">
      <c r="A788" s="1" t="s">
        <v>7030</v>
      </c>
      <c r="B788" s="2">
        <v>0.0</v>
      </c>
    </row>
    <row r="789">
      <c r="A789" s="11" t="s">
        <v>7031</v>
      </c>
      <c r="B789" s="2">
        <v>0.0</v>
      </c>
    </row>
    <row r="790">
      <c r="A790" s="1" t="s">
        <v>7032</v>
      </c>
      <c r="B790" s="2">
        <v>1.0</v>
      </c>
    </row>
    <row r="791">
      <c r="A791" s="1" t="s">
        <v>7033</v>
      </c>
      <c r="B791" s="2">
        <v>0.0</v>
      </c>
    </row>
    <row r="792">
      <c r="A792" s="1" t="s">
        <v>7034</v>
      </c>
    </row>
    <row r="793">
      <c r="A793" s="7"/>
    </row>
    <row r="794">
      <c r="A794" s="1" t="s">
        <v>4483</v>
      </c>
      <c r="B794" s="2">
        <v>0.0</v>
      </c>
    </row>
    <row r="795">
      <c r="A795" s="1" t="s">
        <v>7035</v>
      </c>
    </row>
    <row r="796">
      <c r="A796" s="1" t="s">
        <v>4150</v>
      </c>
      <c r="B796" s="2">
        <v>0.0</v>
      </c>
    </row>
    <row r="797">
      <c r="A797" s="1" t="s">
        <v>7036</v>
      </c>
      <c r="B797" s="2">
        <v>1.0</v>
      </c>
    </row>
    <row r="798">
      <c r="A798" s="1" t="s">
        <v>7037</v>
      </c>
      <c r="B798" s="2">
        <v>0.0</v>
      </c>
    </row>
    <row r="799">
      <c r="A799" s="1" t="s">
        <v>7038</v>
      </c>
      <c r="B799" s="2">
        <v>0.0</v>
      </c>
    </row>
    <row r="800">
      <c r="A800" s="1" t="s">
        <v>7039</v>
      </c>
      <c r="B800" s="2">
        <v>0.0</v>
      </c>
    </row>
    <row r="801">
      <c r="A801" s="1" t="s">
        <v>7040</v>
      </c>
      <c r="B801" s="2">
        <v>1.0</v>
      </c>
    </row>
    <row r="802">
      <c r="A802" s="1" t="s">
        <v>7041</v>
      </c>
    </row>
    <row r="803">
      <c r="A803" s="7"/>
    </row>
    <row r="804">
      <c r="A804" s="1" t="s">
        <v>7042</v>
      </c>
      <c r="B804" s="2">
        <v>0.0</v>
      </c>
    </row>
    <row r="805">
      <c r="A805" s="1" t="s">
        <v>7043</v>
      </c>
      <c r="B805" s="2">
        <v>1.0</v>
      </c>
    </row>
    <row r="806">
      <c r="A806" s="1" t="s">
        <v>7044</v>
      </c>
      <c r="B806" s="2">
        <v>0.0</v>
      </c>
    </row>
    <row r="807">
      <c r="A807" s="1" t="s">
        <v>7045</v>
      </c>
    </row>
    <row r="808">
      <c r="A808" s="1" t="s">
        <v>7046</v>
      </c>
    </row>
    <row r="809">
      <c r="A809" s="1" t="s">
        <v>7047</v>
      </c>
    </row>
    <row r="810">
      <c r="A810" s="1" t="s">
        <v>7048</v>
      </c>
      <c r="B810" s="2">
        <v>1.0</v>
      </c>
    </row>
    <row r="811">
      <c r="A811" s="1" t="s">
        <v>7049</v>
      </c>
      <c r="B811" s="2">
        <v>1.0</v>
      </c>
    </row>
    <row r="812">
      <c r="A812" s="1" t="s">
        <v>7050</v>
      </c>
      <c r="B812" s="2">
        <v>1.0</v>
      </c>
    </row>
    <row r="813">
      <c r="A813" s="1" t="s">
        <v>7051</v>
      </c>
      <c r="B813" s="2">
        <v>0.0</v>
      </c>
    </row>
    <row r="814">
      <c r="A814" s="1" t="s">
        <v>7052</v>
      </c>
    </row>
    <row r="815">
      <c r="A815" s="22" t="s">
        <v>7053</v>
      </c>
    </row>
    <row r="816">
      <c r="A816" s="1" t="s">
        <v>5965</v>
      </c>
      <c r="B816" s="2">
        <v>0.0</v>
      </c>
    </row>
    <row r="817">
      <c r="A817" s="1" t="s">
        <v>7054</v>
      </c>
      <c r="B817" s="2">
        <v>0.0</v>
      </c>
    </row>
    <row r="818">
      <c r="A818" s="1" t="s">
        <v>7055</v>
      </c>
      <c r="B818" s="2">
        <v>1.0</v>
      </c>
    </row>
    <row r="819">
      <c r="A819" s="1" t="s">
        <v>7056</v>
      </c>
      <c r="B819" s="2">
        <v>0.0</v>
      </c>
    </row>
    <row r="820">
      <c r="A820" s="1" t="s">
        <v>7057</v>
      </c>
    </row>
    <row r="821">
      <c r="A821" s="1" t="s">
        <v>5036</v>
      </c>
      <c r="B821" s="2">
        <v>0.0</v>
      </c>
    </row>
    <row r="822">
      <c r="A822" s="1" t="s">
        <v>7058</v>
      </c>
      <c r="B822" s="2">
        <v>1.0</v>
      </c>
    </row>
    <row r="823">
      <c r="A823" s="1" t="s">
        <v>7059</v>
      </c>
      <c r="B823" s="2">
        <v>1.0</v>
      </c>
    </row>
    <row r="824">
      <c r="A824" s="1" t="s">
        <v>7060</v>
      </c>
      <c r="B824" s="2">
        <v>0.0</v>
      </c>
    </row>
    <row r="825">
      <c r="A825" s="1" t="s">
        <v>7061</v>
      </c>
      <c r="B825" s="2">
        <v>0.0</v>
      </c>
    </row>
    <row r="826">
      <c r="A826" s="1" t="s">
        <v>7062</v>
      </c>
      <c r="B826" s="2">
        <v>1.0</v>
      </c>
    </row>
    <row r="827">
      <c r="A827" s="1" t="s">
        <v>7063</v>
      </c>
      <c r="B827" s="2">
        <v>1.0</v>
      </c>
    </row>
    <row r="828">
      <c r="A828" s="1" t="s">
        <v>7064</v>
      </c>
      <c r="B828" s="2">
        <v>1.0</v>
      </c>
    </row>
    <row r="829">
      <c r="A829" s="1" t="s">
        <v>7065</v>
      </c>
      <c r="B829" s="2">
        <v>0.0</v>
      </c>
    </row>
    <row r="830">
      <c r="A830" s="1" t="s">
        <v>7066</v>
      </c>
      <c r="B830" s="2">
        <v>0.0</v>
      </c>
    </row>
    <row r="831">
      <c r="A831" s="1" t="s">
        <v>7067</v>
      </c>
      <c r="B831" s="2">
        <v>0.0</v>
      </c>
    </row>
    <row r="832">
      <c r="A832" s="1" t="s">
        <v>7068</v>
      </c>
      <c r="B832" s="2">
        <v>0.0</v>
      </c>
    </row>
    <row r="833">
      <c r="A833" s="1" t="s">
        <v>7069</v>
      </c>
      <c r="B833" s="2">
        <v>1.0</v>
      </c>
    </row>
    <row r="834">
      <c r="A834" s="1" t="s">
        <v>7070</v>
      </c>
      <c r="B834" s="2">
        <v>0.0</v>
      </c>
    </row>
    <row r="835">
      <c r="A835" s="1" t="s">
        <v>7071</v>
      </c>
      <c r="B835" s="2">
        <v>1.0</v>
      </c>
    </row>
    <row r="836">
      <c r="A836" s="1" t="s">
        <v>7072</v>
      </c>
      <c r="B836" s="2">
        <v>0.0</v>
      </c>
    </row>
    <row r="837">
      <c r="A837" s="1" t="s">
        <v>7073</v>
      </c>
      <c r="B837" s="2">
        <v>0.0</v>
      </c>
    </row>
    <row r="838">
      <c r="A838" s="1" t="s">
        <v>7074</v>
      </c>
      <c r="B838" s="2">
        <v>0.0</v>
      </c>
    </row>
    <row r="839">
      <c r="A839" s="1" t="s">
        <v>7075</v>
      </c>
      <c r="B839" s="2">
        <v>1.0</v>
      </c>
    </row>
    <row r="840">
      <c r="A840" s="1" t="s">
        <v>7076</v>
      </c>
      <c r="B840" s="2">
        <v>1.0</v>
      </c>
    </row>
    <row r="841">
      <c r="A841" s="1" t="s">
        <v>7077</v>
      </c>
      <c r="B841" s="2">
        <v>0.0</v>
      </c>
    </row>
    <row r="842">
      <c r="A842" s="1" t="s">
        <v>7078</v>
      </c>
      <c r="B842" s="2">
        <v>1.0</v>
      </c>
    </row>
    <row r="843">
      <c r="A843" s="1" t="s">
        <v>7079</v>
      </c>
      <c r="B843" s="2">
        <v>1.0</v>
      </c>
    </row>
    <row r="844">
      <c r="A844" s="1" t="s">
        <v>7080</v>
      </c>
      <c r="B844" s="2">
        <v>0.0</v>
      </c>
    </row>
    <row r="845">
      <c r="A845" s="1" t="s">
        <v>7081</v>
      </c>
      <c r="B845" s="2">
        <v>0.0</v>
      </c>
    </row>
    <row r="846">
      <c r="A846" s="1" t="s">
        <v>7082</v>
      </c>
    </row>
    <row r="847">
      <c r="A847" s="1" t="s">
        <v>7083</v>
      </c>
    </row>
    <row r="848">
      <c r="A848" s="1" t="s">
        <v>7084</v>
      </c>
      <c r="B848" s="2">
        <v>1.0</v>
      </c>
    </row>
    <row r="849">
      <c r="A849" s="1" t="s">
        <v>7085</v>
      </c>
      <c r="B849" s="2">
        <v>0.0</v>
      </c>
    </row>
    <row r="850">
      <c r="A850" s="1" t="s">
        <v>7086</v>
      </c>
      <c r="B850" s="2">
        <v>0.0</v>
      </c>
    </row>
    <row r="851">
      <c r="A851" s="1" t="s">
        <v>7087</v>
      </c>
    </row>
    <row r="852">
      <c r="A852" s="7"/>
    </row>
    <row r="853">
      <c r="A853" s="1" t="s">
        <v>7088</v>
      </c>
    </row>
    <row r="854">
      <c r="A854" s="1" t="s">
        <v>7089</v>
      </c>
      <c r="B854" s="2">
        <v>0.0</v>
      </c>
    </row>
    <row r="855">
      <c r="A855" s="1" t="s">
        <v>7090</v>
      </c>
    </row>
    <row r="856">
      <c r="A856" s="7"/>
    </row>
    <row r="857">
      <c r="A857" s="1" t="s">
        <v>7091</v>
      </c>
      <c r="B857" s="2">
        <v>0.0</v>
      </c>
    </row>
    <row r="858">
      <c r="A858" s="1" t="s">
        <v>7092</v>
      </c>
      <c r="B858" s="2">
        <v>0.0</v>
      </c>
    </row>
    <row r="859">
      <c r="A859" s="1" t="s">
        <v>7093</v>
      </c>
      <c r="B859" s="2">
        <v>1.0</v>
      </c>
    </row>
    <row r="860">
      <c r="A860" s="1" t="s">
        <v>7094</v>
      </c>
      <c r="B860" s="2">
        <v>0.0</v>
      </c>
    </row>
    <row r="861">
      <c r="A861" s="1" t="s">
        <v>7095</v>
      </c>
      <c r="B861" s="2">
        <v>0.0</v>
      </c>
    </row>
    <row r="862">
      <c r="A862" s="1" t="s">
        <v>7096</v>
      </c>
      <c r="B862" s="2">
        <v>0.0</v>
      </c>
    </row>
    <row r="863">
      <c r="A863" s="1" t="s">
        <v>7097</v>
      </c>
      <c r="B863" s="2">
        <v>1.0</v>
      </c>
    </row>
    <row r="864">
      <c r="A864" s="1" t="s">
        <v>7098</v>
      </c>
      <c r="B864" s="2">
        <v>0.0</v>
      </c>
    </row>
    <row r="865">
      <c r="A865" s="1" t="s">
        <v>7099</v>
      </c>
      <c r="B865" s="2">
        <v>0.0</v>
      </c>
    </row>
    <row r="866">
      <c r="A866" s="1" t="s">
        <v>7100</v>
      </c>
      <c r="B866" s="2">
        <v>0.0</v>
      </c>
    </row>
    <row r="867">
      <c r="A867" s="1" t="s">
        <v>7101</v>
      </c>
      <c r="B867" s="2">
        <v>1.0</v>
      </c>
    </row>
    <row r="868">
      <c r="A868" s="1" t="s">
        <v>7102</v>
      </c>
      <c r="B868" s="2">
        <v>0.0</v>
      </c>
    </row>
    <row r="869">
      <c r="A869" s="1" t="s">
        <v>7103</v>
      </c>
      <c r="B869" s="2">
        <v>1.0</v>
      </c>
    </row>
    <row r="870">
      <c r="A870" s="1" t="s">
        <v>7104</v>
      </c>
      <c r="B870" s="2">
        <v>0.0</v>
      </c>
    </row>
    <row r="871">
      <c r="A871" s="1" t="s">
        <v>7105</v>
      </c>
      <c r="B871" s="2">
        <v>0.0</v>
      </c>
    </row>
    <row r="872">
      <c r="A872" s="1" t="s">
        <v>7106</v>
      </c>
      <c r="B872" s="2">
        <v>0.0</v>
      </c>
    </row>
    <row r="873">
      <c r="A873" s="1" t="s">
        <v>7107</v>
      </c>
      <c r="B873" s="2">
        <v>0.0</v>
      </c>
    </row>
    <row r="874">
      <c r="A874" s="1" t="s">
        <v>7108</v>
      </c>
      <c r="B874" s="2">
        <v>1.0</v>
      </c>
    </row>
    <row r="875">
      <c r="A875" s="1" t="s">
        <v>7109</v>
      </c>
      <c r="B875" s="2">
        <v>0.0</v>
      </c>
    </row>
    <row r="876">
      <c r="A876" s="1" t="s">
        <v>7110</v>
      </c>
      <c r="B876" s="2">
        <v>1.0</v>
      </c>
    </row>
    <row r="877">
      <c r="A877" s="1" t="s">
        <v>7111</v>
      </c>
      <c r="B877" s="2">
        <v>1.0</v>
      </c>
    </row>
    <row r="878">
      <c r="A878" s="1" t="s">
        <v>7112</v>
      </c>
      <c r="B878" s="2">
        <v>0.0</v>
      </c>
    </row>
    <row r="879">
      <c r="A879" s="1" t="s">
        <v>7113</v>
      </c>
      <c r="B879" s="2">
        <v>1.0</v>
      </c>
    </row>
    <row r="880">
      <c r="A880" s="1" t="s">
        <v>7114</v>
      </c>
      <c r="B880" s="2">
        <v>1.0</v>
      </c>
    </row>
    <row r="881">
      <c r="A881" s="1" t="s">
        <v>7115</v>
      </c>
      <c r="B881" s="2">
        <v>1.0</v>
      </c>
    </row>
    <row r="882">
      <c r="A882" s="1" t="s">
        <v>7116</v>
      </c>
      <c r="B882" s="2">
        <v>1.0</v>
      </c>
    </row>
    <row r="883">
      <c r="A883" s="1" t="s">
        <v>7117</v>
      </c>
      <c r="B883" s="2">
        <v>0.0</v>
      </c>
    </row>
    <row r="884">
      <c r="A884" s="1" t="s">
        <v>7118</v>
      </c>
      <c r="B884" s="2">
        <v>1.0</v>
      </c>
    </row>
    <row r="885">
      <c r="A885" s="1" t="s">
        <v>7119</v>
      </c>
      <c r="B885" s="2">
        <v>0.0</v>
      </c>
    </row>
    <row r="886">
      <c r="A886" s="1" t="s">
        <v>7120</v>
      </c>
    </row>
    <row r="887">
      <c r="A887" s="1" t="s">
        <v>7121</v>
      </c>
      <c r="B887" s="2">
        <v>1.0</v>
      </c>
    </row>
    <row r="888">
      <c r="A888" s="1" t="s">
        <v>7122</v>
      </c>
      <c r="B888" s="2">
        <v>0.0</v>
      </c>
    </row>
    <row r="889">
      <c r="A889" s="1" t="s">
        <v>7123</v>
      </c>
      <c r="B889" s="2">
        <v>1.0</v>
      </c>
    </row>
    <row r="890">
      <c r="A890" s="1" t="s">
        <v>7124</v>
      </c>
      <c r="B890" s="2">
        <v>0.0</v>
      </c>
    </row>
    <row r="891">
      <c r="A891" s="1" t="s">
        <v>7125</v>
      </c>
      <c r="B891" s="2">
        <v>1.0</v>
      </c>
    </row>
    <row r="892">
      <c r="A892" s="1" t="s">
        <v>7126</v>
      </c>
      <c r="B892" s="2">
        <v>1.0</v>
      </c>
    </row>
    <row r="893">
      <c r="A893" s="1" t="s">
        <v>7127</v>
      </c>
      <c r="B893" s="2">
        <v>0.0</v>
      </c>
    </row>
    <row r="894">
      <c r="A894" s="1" t="s">
        <v>7128</v>
      </c>
      <c r="B894" s="2">
        <v>0.0</v>
      </c>
    </row>
    <row r="895">
      <c r="A895" s="1" t="s">
        <v>7129</v>
      </c>
      <c r="B895" s="2">
        <v>1.0</v>
      </c>
    </row>
    <row r="896">
      <c r="A896" s="1" t="s">
        <v>7130</v>
      </c>
      <c r="B896" s="2">
        <v>1.0</v>
      </c>
    </row>
    <row r="897">
      <c r="A897" s="1" t="s">
        <v>7131</v>
      </c>
      <c r="B897" s="2">
        <v>0.0</v>
      </c>
    </row>
    <row r="898">
      <c r="A898" s="1" t="s">
        <v>7132</v>
      </c>
      <c r="B898" s="2">
        <v>1.0</v>
      </c>
    </row>
    <row r="899">
      <c r="A899" s="1" t="s">
        <v>7133</v>
      </c>
      <c r="B899" s="2">
        <v>1.0</v>
      </c>
    </row>
    <row r="900">
      <c r="A900" s="1" t="s">
        <v>7134</v>
      </c>
      <c r="B900" s="2">
        <v>0.0</v>
      </c>
    </row>
    <row r="901">
      <c r="A901" s="1" t="s">
        <v>7135</v>
      </c>
      <c r="B901" s="2">
        <v>0.0</v>
      </c>
    </row>
    <row r="902">
      <c r="A902" s="1" t="s">
        <v>7136</v>
      </c>
      <c r="B902" s="2">
        <v>0.0</v>
      </c>
    </row>
    <row r="903">
      <c r="A903" s="1" t="s">
        <v>7137</v>
      </c>
      <c r="B903" s="2">
        <v>1.0</v>
      </c>
    </row>
    <row r="904">
      <c r="A904" s="1" t="s">
        <v>7138</v>
      </c>
    </row>
    <row r="905">
      <c r="A905" s="7"/>
    </row>
    <row r="906">
      <c r="A906" s="1" t="s">
        <v>7139</v>
      </c>
      <c r="B906" s="2">
        <v>1.0</v>
      </c>
    </row>
    <row r="907">
      <c r="A907" s="1" t="s">
        <v>7140</v>
      </c>
      <c r="B907" s="2">
        <v>1.0</v>
      </c>
    </row>
    <row r="908">
      <c r="A908" s="1" t="s">
        <v>7141</v>
      </c>
      <c r="B908" s="2">
        <v>0.0</v>
      </c>
    </row>
    <row r="909">
      <c r="A909" s="1" t="s">
        <v>7142</v>
      </c>
      <c r="B909" s="2">
        <v>1.0</v>
      </c>
    </row>
    <row r="910">
      <c r="A910" s="1" t="s">
        <v>7143</v>
      </c>
      <c r="B910" s="2">
        <v>1.0</v>
      </c>
    </row>
    <row r="911">
      <c r="A911" s="1" t="s">
        <v>7144</v>
      </c>
      <c r="B911" s="2">
        <v>0.0</v>
      </c>
    </row>
    <row r="912">
      <c r="A912" s="1" t="s">
        <v>7145</v>
      </c>
      <c r="B912" s="2">
        <v>1.0</v>
      </c>
    </row>
    <row r="913">
      <c r="A913" s="1" t="s">
        <v>7146</v>
      </c>
      <c r="B913" s="2">
        <v>1.0</v>
      </c>
    </row>
    <row r="914">
      <c r="A914" s="1" t="s">
        <v>7147</v>
      </c>
    </row>
    <row r="915">
      <c r="A915" s="1" t="s">
        <v>7148</v>
      </c>
      <c r="B915" s="2">
        <v>1.0</v>
      </c>
    </row>
    <row r="916">
      <c r="A916" s="1" t="s">
        <v>7149</v>
      </c>
      <c r="B916" s="2">
        <v>1.0</v>
      </c>
    </row>
    <row r="917">
      <c r="A917" s="1" t="s">
        <v>7150</v>
      </c>
      <c r="B917" s="2">
        <v>0.0</v>
      </c>
    </row>
    <row r="918">
      <c r="A918" s="1" t="s">
        <v>7151</v>
      </c>
      <c r="B918" s="2">
        <v>1.0</v>
      </c>
    </row>
    <row r="919">
      <c r="A919" s="1" t="s">
        <v>7152</v>
      </c>
      <c r="B919" s="2">
        <v>0.0</v>
      </c>
    </row>
    <row r="920">
      <c r="A920" s="1" t="s">
        <v>7153</v>
      </c>
      <c r="B920" s="2">
        <v>0.0</v>
      </c>
    </row>
    <row r="921">
      <c r="A921" s="1" t="s">
        <v>7154</v>
      </c>
      <c r="B921" s="2">
        <v>1.0</v>
      </c>
    </row>
    <row r="922">
      <c r="A922" s="1" t="s">
        <v>7155</v>
      </c>
      <c r="B922" s="2">
        <v>1.0</v>
      </c>
    </row>
    <row r="923">
      <c r="A923" s="1" t="s">
        <v>7156</v>
      </c>
      <c r="B923" s="2">
        <v>0.0</v>
      </c>
    </row>
    <row r="924">
      <c r="A924" s="1" t="s">
        <v>7157</v>
      </c>
      <c r="B924" s="2">
        <v>1.0</v>
      </c>
    </row>
    <row r="925">
      <c r="A925" s="1" t="s">
        <v>7158</v>
      </c>
      <c r="B925" s="2">
        <v>1.0</v>
      </c>
    </row>
    <row r="926">
      <c r="A926" s="1" t="s">
        <v>7159</v>
      </c>
      <c r="B926" s="2">
        <v>1.0</v>
      </c>
    </row>
    <row r="927">
      <c r="A927" s="1" t="s">
        <v>7160</v>
      </c>
      <c r="B927" s="2">
        <v>1.0</v>
      </c>
    </row>
    <row r="928">
      <c r="A928" s="1" t="s">
        <v>7161</v>
      </c>
      <c r="B928" s="2">
        <v>0.0</v>
      </c>
    </row>
    <row r="929">
      <c r="A929" s="1" t="s">
        <v>7162</v>
      </c>
      <c r="B929" s="2">
        <v>0.0</v>
      </c>
    </row>
    <row r="930">
      <c r="A930" s="1" t="s">
        <v>7163</v>
      </c>
      <c r="B930" s="2">
        <v>1.0</v>
      </c>
    </row>
    <row r="931">
      <c r="A931" s="1" t="s">
        <v>7164</v>
      </c>
      <c r="B931" s="2">
        <v>1.0</v>
      </c>
    </row>
    <row r="932">
      <c r="A932" s="1" t="s">
        <v>7165</v>
      </c>
      <c r="B932" s="2">
        <v>0.0</v>
      </c>
    </row>
    <row r="933">
      <c r="A933" s="1" t="s">
        <v>7166</v>
      </c>
      <c r="B933" s="2">
        <v>0.0</v>
      </c>
    </row>
    <row r="934">
      <c r="A934" s="1" t="s">
        <v>7167</v>
      </c>
      <c r="B934" s="2">
        <v>1.0</v>
      </c>
    </row>
    <row r="935">
      <c r="A935" s="1" t="s">
        <v>7168</v>
      </c>
      <c r="B935" s="2">
        <v>1.0</v>
      </c>
    </row>
    <row r="936">
      <c r="A936" s="1" t="s">
        <v>7169</v>
      </c>
      <c r="B936" s="2">
        <v>1.0</v>
      </c>
    </row>
    <row r="937">
      <c r="A937" s="1" t="s">
        <v>7170</v>
      </c>
      <c r="B937" s="2">
        <v>0.0</v>
      </c>
    </row>
    <row r="938">
      <c r="A938" s="1" t="s">
        <v>7171</v>
      </c>
      <c r="B938" s="2">
        <v>1.0</v>
      </c>
    </row>
    <row r="939">
      <c r="A939" s="1" t="s">
        <v>7172</v>
      </c>
      <c r="B939" s="2">
        <v>1.0</v>
      </c>
    </row>
    <row r="940">
      <c r="A940" s="1" t="s">
        <v>7173</v>
      </c>
      <c r="B940" s="2">
        <v>0.0</v>
      </c>
    </row>
    <row r="941">
      <c r="A941" s="1" t="s">
        <v>7174</v>
      </c>
      <c r="B941" s="2">
        <v>1.0</v>
      </c>
    </row>
    <row r="942">
      <c r="A942" s="1" t="s">
        <v>7175</v>
      </c>
      <c r="B942" s="2">
        <v>1.0</v>
      </c>
    </row>
    <row r="943">
      <c r="A943" s="1" t="s">
        <v>7176</v>
      </c>
      <c r="B943" s="2">
        <v>1.0</v>
      </c>
    </row>
    <row r="944">
      <c r="A944" s="1" t="s">
        <v>7177</v>
      </c>
      <c r="B944" s="2">
        <v>1.0</v>
      </c>
    </row>
    <row r="945">
      <c r="A945" s="1" t="s">
        <v>7178</v>
      </c>
    </row>
    <row r="946">
      <c r="A946" s="1" t="s">
        <v>4546</v>
      </c>
      <c r="B946" s="2">
        <v>0.0</v>
      </c>
    </row>
    <row r="947">
      <c r="A947" s="1" t="s">
        <v>7179</v>
      </c>
      <c r="B947" s="2">
        <v>0.0</v>
      </c>
    </row>
    <row r="948">
      <c r="A948" s="11" t="s">
        <v>7180</v>
      </c>
      <c r="B948" s="2">
        <v>0.0</v>
      </c>
    </row>
    <row r="949">
      <c r="A949" s="1" t="s">
        <v>7181</v>
      </c>
      <c r="B949" s="2">
        <v>0.0</v>
      </c>
    </row>
    <row r="950">
      <c r="A950" s="1" t="s">
        <v>7182</v>
      </c>
      <c r="B950" s="2">
        <v>0.0</v>
      </c>
    </row>
    <row r="951">
      <c r="A951" s="1" t="s">
        <v>7183</v>
      </c>
      <c r="B951" s="2">
        <v>0.0</v>
      </c>
    </row>
    <row r="952">
      <c r="A952" s="1" t="s">
        <v>7184</v>
      </c>
      <c r="B952" s="2">
        <v>1.0</v>
      </c>
    </row>
    <row r="953">
      <c r="A953" s="1" t="s">
        <v>7185</v>
      </c>
    </row>
    <row r="954">
      <c r="A954" s="7"/>
    </row>
    <row r="955">
      <c r="A955" s="1" t="s">
        <v>7186</v>
      </c>
      <c r="B955" s="2">
        <v>0.0</v>
      </c>
    </row>
    <row r="956">
      <c r="A956" s="11" t="s">
        <v>7187</v>
      </c>
      <c r="B956" s="2">
        <v>0.0</v>
      </c>
    </row>
    <row r="957">
      <c r="A957" s="1" t="s">
        <v>7188</v>
      </c>
      <c r="B957" s="2">
        <v>1.0</v>
      </c>
    </row>
    <row r="958">
      <c r="A958" s="1" t="s">
        <v>7189</v>
      </c>
      <c r="B958" s="2">
        <v>0.0</v>
      </c>
    </row>
    <row r="959">
      <c r="A959" s="1" t="s">
        <v>7190</v>
      </c>
      <c r="B959" s="2">
        <v>0.0</v>
      </c>
    </row>
    <row r="960">
      <c r="A960" s="1" t="s">
        <v>7191</v>
      </c>
      <c r="B960" s="2">
        <v>1.0</v>
      </c>
    </row>
    <row r="961">
      <c r="A961" s="1" t="s">
        <v>7192</v>
      </c>
      <c r="B961" s="2">
        <v>1.0</v>
      </c>
    </row>
    <row r="962">
      <c r="A962" s="1" t="s">
        <v>7193</v>
      </c>
      <c r="B962" s="2">
        <v>1.0</v>
      </c>
    </row>
    <row r="963">
      <c r="A963" s="1" t="s">
        <v>7194</v>
      </c>
      <c r="B963" s="2">
        <v>0.0</v>
      </c>
    </row>
    <row r="964">
      <c r="A964" s="1" t="s">
        <v>7195</v>
      </c>
      <c r="B964" s="2">
        <v>0.0</v>
      </c>
    </row>
    <row r="965">
      <c r="A965" s="1" t="s">
        <v>7196</v>
      </c>
      <c r="B965" s="2">
        <v>0.0</v>
      </c>
    </row>
    <row r="966">
      <c r="A966" s="1" t="s">
        <v>7197</v>
      </c>
      <c r="B966" s="2">
        <v>1.0</v>
      </c>
    </row>
    <row r="967">
      <c r="A967" s="1" t="s">
        <v>7198</v>
      </c>
      <c r="B967" s="2">
        <v>0.0</v>
      </c>
    </row>
    <row r="968">
      <c r="A968" s="1" t="s">
        <v>7199</v>
      </c>
      <c r="B968" s="2">
        <v>0.0</v>
      </c>
    </row>
    <row r="969">
      <c r="A969" s="1" t="s">
        <v>7200</v>
      </c>
      <c r="B969" s="2">
        <v>0.0</v>
      </c>
    </row>
    <row r="970">
      <c r="A970" s="1" t="s">
        <v>7201</v>
      </c>
      <c r="B970" s="2">
        <v>0.0</v>
      </c>
    </row>
    <row r="971">
      <c r="A971" s="1" t="s">
        <v>7202</v>
      </c>
      <c r="B971" s="2">
        <v>0.0</v>
      </c>
    </row>
    <row r="972">
      <c r="A972" s="1" t="s">
        <v>7203</v>
      </c>
      <c r="B972" s="2">
        <v>1.0</v>
      </c>
    </row>
    <row r="973">
      <c r="A973" s="1" t="s">
        <v>7204</v>
      </c>
      <c r="B973" s="2">
        <v>0.0</v>
      </c>
    </row>
    <row r="974">
      <c r="A974" s="1" t="s">
        <v>7205</v>
      </c>
      <c r="B974" s="2">
        <v>1.0</v>
      </c>
    </row>
    <row r="975">
      <c r="A975" s="1" t="s">
        <v>7206</v>
      </c>
      <c r="B975" s="2">
        <v>0.0</v>
      </c>
    </row>
    <row r="976">
      <c r="A976" s="1" t="s">
        <v>7207</v>
      </c>
      <c r="B976" s="2">
        <v>1.0</v>
      </c>
    </row>
    <row r="977">
      <c r="A977" s="1" t="s">
        <v>7208</v>
      </c>
      <c r="B977" s="2">
        <v>0.0</v>
      </c>
    </row>
    <row r="978">
      <c r="A978" s="1" t="s">
        <v>7209</v>
      </c>
      <c r="B978" s="2">
        <v>1.0</v>
      </c>
    </row>
    <row r="979">
      <c r="A979" s="1" t="s">
        <v>7210</v>
      </c>
      <c r="B979" s="2">
        <v>1.0</v>
      </c>
    </row>
    <row r="980">
      <c r="A980" s="1" t="s">
        <v>7211</v>
      </c>
      <c r="B980" s="2">
        <v>1.0</v>
      </c>
    </row>
    <row r="981">
      <c r="A981" s="1" t="s">
        <v>7212</v>
      </c>
      <c r="B981" s="2">
        <v>0.0</v>
      </c>
    </row>
    <row r="982">
      <c r="A982" s="1" t="s">
        <v>7213</v>
      </c>
    </row>
    <row r="983">
      <c r="A983" s="7"/>
    </row>
    <row r="984">
      <c r="A984" s="1" t="s">
        <v>7214</v>
      </c>
      <c r="B984" s="2">
        <v>1.0</v>
      </c>
    </row>
    <row r="985">
      <c r="A985" s="1" t="s">
        <v>7215</v>
      </c>
      <c r="B985" s="2">
        <v>1.0</v>
      </c>
    </row>
    <row r="986">
      <c r="A986" s="1" t="s">
        <v>7216</v>
      </c>
      <c r="B986" s="2">
        <v>0.0</v>
      </c>
    </row>
    <row r="987">
      <c r="A987" s="1" t="s">
        <v>6172</v>
      </c>
    </row>
    <row r="988">
      <c r="A988" s="1" t="s">
        <v>4150</v>
      </c>
      <c r="B988" s="2">
        <v>0.0</v>
      </c>
    </row>
    <row r="989">
      <c r="A989" s="1" t="s">
        <v>7217</v>
      </c>
      <c r="B989" s="2">
        <v>0.0</v>
      </c>
    </row>
    <row r="990">
      <c r="A990" s="1" t="s">
        <v>7218</v>
      </c>
      <c r="B990" s="2">
        <v>1.0</v>
      </c>
    </row>
    <row r="991">
      <c r="A991" s="1" t="s">
        <v>7219</v>
      </c>
    </row>
    <row r="992">
      <c r="A992" s="7"/>
    </row>
    <row r="993">
      <c r="A993" s="1" t="s">
        <v>5762</v>
      </c>
      <c r="B993" s="2">
        <v>0.0</v>
      </c>
    </row>
    <row r="994">
      <c r="A994" s="1" t="s">
        <v>7220</v>
      </c>
      <c r="B994" s="2">
        <v>1.0</v>
      </c>
    </row>
    <row r="995">
      <c r="A995" s="1" t="s">
        <v>7221</v>
      </c>
      <c r="B995" s="2">
        <v>0.0</v>
      </c>
    </row>
    <row r="996">
      <c r="A996" s="1" t="s">
        <v>7222</v>
      </c>
      <c r="B996" s="2">
        <v>1.0</v>
      </c>
    </row>
    <row r="997">
      <c r="A997" s="1" t="s">
        <v>7223</v>
      </c>
    </row>
    <row r="998">
      <c r="A998" s="1" t="s">
        <v>7224</v>
      </c>
    </row>
    <row r="999">
      <c r="A999" s="1" t="s">
        <v>7225</v>
      </c>
      <c r="B999" s="2">
        <v>1.0</v>
      </c>
    </row>
    <row r="1000">
      <c r="A1000" s="1" t="s">
        <v>7226</v>
      </c>
      <c r="B1000" s="2">
        <v>1.0</v>
      </c>
    </row>
    <row r="1001">
      <c r="A1001" s="1" t="s">
        <v>7227</v>
      </c>
      <c r="B1001" s="2">
        <v>1.0</v>
      </c>
    </row>
    <row r="1002">
      <c r="A1002" s="1" t="s">
        <v>7228</v>
      </c>
      <c r="B1002" s="2">
        <v>1.0</v>
      </c>
    </row>
    <row r="1003">
      <c r="A1003" s="1" t="s">
        <v>7229</v>
      </c>
      <c r="B1003" s="2">
        <v>1.0</v>
      </c>
    </row>
    <row r="1004">
      <c r="A1004" s="1" t="s">
        <v>7230</v>
      </c>
      <c r="B1004" s="2">
        <v>0.0</v>
      </c>
    </row>
    <row r="1005">
      <c r="A1005" s="1" t="s">
        <v>7231</v>
      </c>
    </row>
    <row r="1006">
      <c r="A1006" s="7"/>
    </row>
    <row r="1007">
      <c r="A1007" s="1" t="s">
        <v>7224</v>
      </c>
      <c r="B1007" s="2">
        <v>1.0</v>
      </c>
    </row>
    <row r="1008">
      <c r="A1008" s="1" t="s">
        <v>7232</v>
      </c>
      <c r="B1008" s="2">
        <v>0.0</v>
      </c>
    </row>
    <row r="1009">
      <c r="A1009" s="1" t="s">
        <v>7233</v>
      </c>
    </row>
    <row r="1010">
      <c r="A1010" s="1" t="s">
        <v>7234</v>
      </c>
      <c r="B1010" s="2">
        <v>1.0</v>
      </c>
    </row>
    <row r="1011">
      <c r="A1011" s="1" t="s">
        <v>7235</v>
      </c>
      <c r="B1011" s="2">
        <v>0.0</v>
      </c>
    </row>
    <row r="1012">
      <c r="A1012" s="1" t="s">
        <v>7236</v>
      </c>
      <c r="B1012" s="2">
        <v>1.0</v>
      </c>
    </row>
    <row r="1013">
      <c r="A1013" s="1" t="s">
        <v>7237</v>
      </c>
      <c r="B1013" s="2">
        <v>1.0</v>
      </c>
    </row>
    <row r="1014">
      <c r="A1014" s="1" t="s">
        <v>7238</v>
      </c>
      <c r="B1014" s="2">
        <v>0.0</v>
      </c>
    </row>
    <row r="1015">
      <c r="A1015" s="1" t="s">
        <v>6446</v>
      </c>
    </row>
    <row r="1016">
      <c r="A1016" s="1" t="s">
        <v>3728</v>
      </c>
    </row>
    <row r="1017">
      <c r="A1017" s="1" t="s">
        <v>7239</v>
      </c>
    </row>
    <row r="1018">
      <c r="A1018" s="1" t="s">
        <v>7240</v>
      </c>
    </row>
    <row r="1019">
      <c r="A1019" s="1" t="s">
        <v>7241</v>
      </c>
    </row>
    <row r="1020">
      <c r="A1020" s="7"/>
    </row>
    <row r="1021">
      <c r="A1021" s="1" t="s">
        <v>7242</v>
      </c>
      <c r="B1021" s="2">
        <v>1.0</v>
      </c>
    </row>
    <row r="1022">
      <c r="A1022" s="1" t="s">
        <v>7243</v>
      </c>
      <c r="B1022" s="2">
        <v>1.0</v>
      </c>
    </row>
    <row r="1023">
      <c r="A1023" s="1" t="s">
        <v>7244</v>
      </c>
      <c r="B1023" s="2">
        <v>1.0</v>
      </c>
    </row>
    <row r="1024">
      <c r="A1024" s="1" t="s">
        <v>7245</v>
      </c>
      <c r="B1024" s="2">
        <v>0.0</v>
      </c>
    </row>
    <row r="1025">
      <c r="A1025" s="1" t="s">
        <v>7246</v>
      </c>
      <c r="B1025" s="2">
        <v>1.0</v>
      </c>
    </row>
    <row r="1026">
      <c r="A1026" s="1" t="s">
        <v>7247</v>
      </c>
      <c r="B1026" s="2">
        <v>1.0</v>
      </c>
    </row>
    <row r="1027">
      <c r="A1027" s="1" t="s">
        <v>7248</v>
      </c>
    </row>
    <row r="1028">
      <c r="A1028" s="7"/>
    </row>
    <row r="1029">
      <c r="A1029" s="1" t="s">
        <v>7249</v>
      </c>
      <c r="B1029" s="2">
        <v>0.0</v>
      </c>
    </row>
    <row r="1030">
      <c r="A1030" s="1" t="s">
        <v>7250</v>
      </c>
      <c r="B1030" s="2">
        <v>1.0</v>
      </c>
    </row>
    <row r="1031">
      <c r="A1031" s="1" t="s">
        <v>7251</v>
      </c>
      <c r="B1031" s="2">
        <v>0.0</v>
      </c>
    </row>
    <row r="1032">
      <c r="A1032" s="1" t="s">
        <v>7252</v>
      </c>
      <c r="B1032" s="2">
        <v>0.0</v>
      </c>
    </row>
    <row r="1033">
      <c r="A1033" s="1" t="s">
        <v>7253</v>
      </c>
      <c r="B1033" s="2">
        <v>1.0</v>
      </c>
    </row>
    <row r="1034">
      <c r="A1034" s="1" t="s">
        <v>7254</v>
      </c>
      <c r="B1034" s="2">
        <v>0.0</v>
      </c>
    </row>
    <row r="1035">
      <c r="A1035" s="1" t="s">
        <v>7255</v>
      </c>
      <c r="B1035" s="2">
        <v>0.0</v>
      </c>
    </row>
    <row r="1036">
      <c r="A1036" s="1" t="s">
        <v>7256</v>
      </c>
      <c r="B1036" s="2">
        <v>1.0</v>
      </c>
    </row>
    <row r="1037">
      <c r="A1037" s="1" t="s">
        <v>7257</v>
      </c>
      <c r="B1037" s="2">
        <v>1.0</v>
      </c>
    </row>
    <row r="1038">
      <c r="A1038" s="1" t="s">
        <v>7258</v>
      </c>
      <c r="B1038" s="2">
        <v>1.0</v>
      </c>
    </row>
    <row r="1039">
      <c r="A1039" s="1" t="s">
        <v>7259</v>
      </c>
      <c r="B1039" s="2">
        <v>0.0</v>
      </c>
    </row>
    <row r="1040">
      <c r="A1040" s="1" t="s">
        <v>7260</v>
      </c>
      <c r="B1040" s="2">
        <v>1.0</v>
      </c>
    </row>
    <row r="1041">
      <c r="A1041" s="1" t="s">
        <v>7261</v>
      </c>
      <c r="B1041" s="2">
        <v>0.0</v>
      </c>
    </row>
    <row r="1042">
      <c r="A1042" s="1" t="s">
        <v>7262</v>
      </c>
      <c r="B1042" s="2">
        <v>0.0</v>
      </c>
    </row>
    <row r="1043">
      <c r="A1043" s="1" t="s">
        <v>7263</v>
      </c>
      <c r="B1043" s="2">
        <v>1.0</v>
      </c>
    </row>
    <row r="1044">
      <c r="A1044" s="1" t="s">
        <v>7264</v>
      </c>
      <c r="B1044" s="2">
        <v>1.0</v>
      </c>
    </row>
    <row r="1045">
      <c r="A1045" s="1" t="s">
        <v>7265</v>
      </c>
      <c r="B1045" s="2">
        <v>0.0</v>
      </c>
    </row>
    <row r="1046">
      <c r="A1046" s="1" t="s">
        <v>7266</v>
      </c>
      <c r="B1046" s="2">
        <v>1.0</v>
      </c>
    </row>
    <row r="1047">
      <c r="A1047" s="1" t="s">
        <v>7267</v>
      </c>
      <c r="B1047" s="2">
        <v>1.0</v>
      </c>
    </row>
    <row r="1048">
      <c r="A1048" s="1" t="s">
        <v>7268</v>
      </c>
      <c r="B1048" s="2">
        <v>0.0</v>
      </c>
    </row>
    <row r="1049">
      <c r="A1049" s="1" t="s">
        <v>7269</v>
      </c>
    </row>
    <row r="1050">
      <c r="A1050" s="1" t="s">
        <v>6488</v>
      </c>
      <c r="B1050" s="2">
        <v>0.0</v>
      </c>
    </row>
    <row r="1051">
      <c r="A1051" s="1" t="s">
        <v>7270</v>
      </c>
      <c r="B1051" s="2">
        <v>1.0</v>
      </c>
    </row>
    <row r="1052">
      <c r="A1052" s="1" t="s">
        <v>7271</v>
      </c>
      <c r="B1052" s="2">
        <v>1.0</v>
      </c>
    </row>
    <row r="1053">
      <c r="A1053" s="1" t="s">
        <v>7272</v>
      </c>
      <c r="B1053" s="2">
        <v>1.0</v>
      </c>
    </row>
    <row r="1054">
      <c r="A1054" s="1" t="s">
        <v>7273</v>
      </c>
      <c r="B1054" s="2">
        <v>1.0</v>
      </c>
    </row>
    <row r="1055">
      <c r="A1055" s="1" t="s">
        <v>7274</v>
      </c>
      <c r="B1055" s="2">
        <v>1.0</v>
      </c>
    </row>
    <row r="1056">
      <c r="A1056" s="1" t="s">
        <v>7275</v>
      </c>
      <c r="B1056" s="2">
        <v>1.0</v>
      </c>
    </row>
    <row r="1057">
      <c r="A1057" s="1" t="s">
        <v>7276</v>
      </c>
      <c r="B1057" s="2">
        <v>0.0</v>
      </c>
    </row>
    <row r="1058">
      <c r="A1058" s="1" t="s">
        <v>7277</v>
      </c>
      <c r="B1058" s="2">
        <v>0.0</v>
      </c>
    </row>
    <row r="1059">
      <c r="A1059" s="1" t="s">
        <v>7278</v>
      </c>
      <c r="B1059" s="2">
        <v>0.0</v>
      </c>
    </row>
    <row r="1060">
      <c r="A1060" s="1" t="s">
        <v>7279</v>
      </c>
      <c r="B1060" s="2">
        <v>1.0</v>
      </c>
    </row>
    <row r="1061">
      <c r="A1061" s="1" t="s">
        <v>7280</v>
      </c>
      <c r="B1061" s="2">
        <v>0.0</v>
      </c>
    </row>
    <row r="1062">
      <c r="A1062" s="1" t="s">
        <v>7281</v>
      </c>
      <c r="B1062" s="2">
        <v>0.0</v>
      </c>
    </row>
    <row r="1063">
      <c r="A1063" s="1" t="s">
        <v>7282</v>
      </c>
      <c r="B1063" s="2">
        <v>1.0</v>
      </c>
    </row>
    <row r="1064">
      <c r="A1064" s="1" t="s">
        <v>7283</v>
      </c>
      <c r="B1064" s="2">
        <v>0.0</v>
      </c>
    </row>
    <row r="1065">
      <c r="A1065" s="1" t="s">
        <v>7284</v>
      </c>
      <c r="B1065" s="2">
        <v>1.0</v>
      </c>
    </row>
    <row r="1066">
      <c r="A1066" s="1" t="s">
        <v>6923</v>
      </c>
      <c r="B1066" s="2">
        <v>0.0</v>
      </c>
    </row>
    <row r="1067">
      <c r="A1067" s="1" t="s">
        <v>7285</v>
      </c>
      <c r="B1067" s="2">
        <v>1.0</v>
      </c>
    </row>
    <row r="1068">
      <c r="A1068" s="1" t="s">
        <v>7286</v>
      </c>
      <c r="B1068" s="2">
        <v>0.0</v>
      </c>
    </row>
    <row r="1069">
      <c r="A1069" s="1" t="s">
        <v>7287</v>
      </c>
      <c r="B1069" s="2">
        <v>1.0</v>
      </c>
    </row>
    <row r="1070">
      <c r="A1070" s="1" t="s">
        <v>7288</v>
      </c>
      <c r="B1070" s="2">
        <v>0.0</v>
      </c>
    </row>
    <row r="1071">
      <c r="A1071" s="1" t="s">
        <v>7289</v>
      </c>
      <c r="B1071" s="2">
        <v>1.0</v>
      </c>
    </row>
    <row r="1072">
      <c r="A1072" s="1" t="s">
        <v>7290</v>
      </c>
      <c r="B1072" s="2">
        <v>1.0</v>
      </c>
    </row>
    <row r="1073">
      <c r="A1073" s="1" t="s">
        <v>7291</v>
      </c>
      <c r="B1073" s="2">
        <v>0.0</v>
      </c>
    </row>
    <row r="1074">
      <c r="A1074" s="1" t="s">
        <v>7292</v>
      </c>
      <c r="B1074" s="2">
        <v>1.0</v>
      </c>
    </row>
    <row r="1075">
      <c r="A1075" s="1" t="s">
        <v>7293</v>
      </c>
    </row>
    <row r="1076">
      <c r="A1076" s="1" t="s">
        <v>7294</v>
      </c>
      <c r="B1076" s="2">
        <v>0.0</v>
      </c>
    </row>
    <row r="1077">
      <c r="A1077" s="1" t="s">
        <v>7295</v>
      </c>
      <c r="B1077" s="2">
        <v>1.0</v>
      </c>
    </row>
    <row r="1078">
      <c r="A1078" s="1" t="s">
        <v>7296</v>
      </c>
      <c r="B1078" s="2">
        <v>0.0</v>
      </c>
    </row>
    <row r="1079">
      <c r="A1079" s="1" t="s">
        <v>7297</v>
      </c>
      <c r="B1079" s="2">
        <v>1.0</v>
      </c>
    </row>
    <row r="1080">
      <c r="A1080" s="1" t="s">
        <v>7298</v>
      </c>
      <c r="B1080" s="2">
        <v>0.0</v>
      </c>
    </row>
    <row r="1081">
      <c r="A1081" s="1" t="s">
        <v>7299</v>
      </c>
      <c r="B1081" s="2">
        <v>1.0</v>
      </c>
    </row>
    <row r="1082">
      <c r="A1082" s="1" t="s">
        <v>5700</v>
      </c>
      <c r="B1082" s="2">
        <v>1.0</v>
      </c>
    </row>
    <row r="1083">
      <c r="A1083" s="1" t="s">
        <v>7300</v>
      </c>
      <c r="B1083" s="2">
        <v>0.0</v>
      </c>
    </row>
    <row r="1084">
      <c r="A1084" s="1" t="s">
        <v>7301</v>
      </c>
      <c r="B1084" s="2">
        <v>0.0</v>
      </c>
    </row>
    <row r="1085">
      <c r="A1085" s="1" t="s">
        <v>7302</v>
      </c>
      <c r="B1085" s="2">
        <v>1.0</v>
      </c>
    </row>
    <row r="1086">
      <c r="A1086" s="1" t="s">
        <v>7303</v>
      </c>
      <c r="B1086" s="2">
        <v>0.0</v>
      </c>
    </row>
    <row r="1087">
      <c r="A1087" s="1" t="s">
        <v>7304</v>
      </c>
      <c r="B1087" s="2">
        <v>1.0</v>
      </c>
    </row>
    <row r="1088">
      <c r="A1088" s="1" t="s">
        <v>7305</v>
      </c>
      <c r="B1088" s="2">
        <v>0.0</v>
      </c>
    </row>
    <row r="1089">
      <c r="A1089" s="1" t="s">
        <v>7306</v>
      </c>
      <c r="B1089" s="2">
        <v>0.0</v>
      </c>
    </row>
    <row r="1090">
      <c r="A1090" s="1" t="s">
        <v>7307</v>
      </c>
      <c r="B1090" s="2">
        <v>0.0</v>
      </c>
    </row>
    <row r="1091">
      <c r="A1091" s="1" t="s">
        <v>7308</v>
      </c>
      <c r="B1091" s="2">
        <v>0.0</v>
      </c>
    </row>
    <row r="1092">
      <c r="A1092" s="1" t="s">
        <v>7309</v>
      </c>
      <c r="B1092" s="2">
        <v>0.0</v>
      </c>
    </row>
    <row r="1093">
      <c r="A1093" s="1" t="s">
        <v>7310</v>
      </c>
      <c r="B1093" s="2">
        <v>0.0</v>
      </c>
    </row>
    <row r="1094">
      <c r="A1094" s="1" t="s">
        <v>7311</v>
      </c>
      <c r="B1094" s="2">
        <v>0.0</v>
      </c>
    </row>
    <row r="1095">
      <c r="A1095" s="1" t="s">
        <v>7312</v>
      </c>
    </row>
    <row r="1096">
      <c r="A1096" s="1" t="s">
        <v>7313</v>
      </c>
      <c r="B1096" s="2">
        <v>1.0</v>
      </c>
    </row>
    <row r="1097">
      <c r="A1097" s="1" t="s">
        <v>7314</v>
      </c>
      <c r="B1097" s="2">
        <v>0.0</v>
      </c>
    </row>
    <row r="1098">
      <c r="A1098" s="1" t="s">
        <v>7315</v>
      </c>
      <c r="B1098" s="2">
        <v>1.0</v>
      </c>
    </row>
    <row r="1099">
      <c r="A1099" s="1" t="s">
        <v>7316</v>
      </c>
      <c r="B1099" s="2">
        <v>0.0</v>
      </c>
    </row>
    <row r="1100">
      <c r="A1100" s="1" t="s">
        <v>7317</v>
      </c>
      <c r="B1100" s="2">
        <v>1.0</v>
      </c>
    </row>
    <row r="1101">
      <c r="A1101" s="1" t="s">
        <v>7318</v>
      </c>
      <c r="B1101" s="2">
        <v>0.0</v>
      </c>
    </row>
    <row r="1102">
      <c r="A1102" s="1" t="s">
        <v>7319</v>
      </c>
      <c r="B1102" s="2">
        <v>1.0</v>
      </c>
    </row>
    <row r="1103">
      <c r="A1103" s="1" t="s">
        <v>7320</v>
      </c>
      <c r="B1103" s="2">
        <v>1.0</v>
      </c>
    </row>
    <row r="1104">
      <c r="A1104" s="1" t="s">
        <v>7321</v>
      </c>
      <c r="B1104" s="2">
        <v>1.0</v>
      </c>
    </row>
    <row r="1105">
      <c r="A1105" s="1" t="s">
        <v>7322</v>
      </c>
      <c r="B1105" s="2">
        <v>0.0</v>
      </c>
    </row>
    <row r="1106">
      <c r="A1106" s="1" t="s">
        <v>7323</v>
      </c>
    </row>
    <row r="1107">
      <c r="A1107" s="7"/>
    </row>
    <row r="1108">
      <c r="A1108" s="1" t="s">
        <v>7324</v>
      </c>
    </row>
    <row r="1109">
      <c r="A1109" s="7"/>
    </row>
    <row r="1110">
      <c r="A1110" s="1" t="s">
        <v>7325</v>
      </c>
      <c r="B1110" s="2">
        <v>0.0</v>
      </c>
    </row>
    <row r="1111">
      <c r="A1111" s="1" t="s">
        <v>7326</v>
      </c>
      <c r="B1111" s="2">
        <v>0.0</v>
      </c>
    </row>
    <row r="1112">
      <c r="A1112" s="1" t="s">
        <v>7327</v>
      </c>
    </row>
    <row r="1113">
      <c r="A1113" s="1" t="s">
        <v>7328</v>
      </c>
    </row>
    <row r="1114">
      <c r="A1114" s="1" t="s">
        <v>7329</v>
      </c>
    </row>
    <row r="1115">
      <c r="A1115" s="1" t="s">
        <v>7330</v>
      </c>
    </row>
    <row r="1116">
      <c r="A1116" s="1" t="s">
        <v>7331</v>
      </c>
      <c r="B1116" s="2">
        <v>1.0</v>
      </c>
    </row>
    <row r="1117">
      <c r="A1117" s="1" t="s">
        <v>7332</v>
      </c>
      <c r="B1117" s="2">
        <v>0.0</v>
      </c>
    </row>
    <row r="1118">
      <c r="A1118" s="1" t="s">
        <v>7333</v>
      </c>
      <c r="B1118" s="2">
        <v>0.0</v>
      </c>
    </row>
    <row r="1119">
      <c r="A1119" s="1" t="s">
        <v>7334</v>
      </c>
      <c r="B1119" s="2">
        <v>1.0</v>
      </c>
    </row>
    <row r="1120">
      <c r="A1120" s="1" t="s">
        <v>7335</v>
      </c>
      <c r="B1120" s="2">
        <v>0.0</v>
      </c>
    </row>
    <row r="1121">
      <c r="A1121" s="1" t="s">
        <v>7336</v>
      </c>
      <c r="B1121" s="2">
        <v>0.0</v>
      </c>
    </row>
    <row r="1122">
      <c r="A1122" s="1" t="s">
        <v>7337</v>
      </c>
      <c r="B1122" s="2">
        <v>0.0</v>
      </c>
    </row>
    <row r="1123">
      <c r="A1123" s="1" t="s">
        <v>7338</v>
      </c>
      <c r="B1123" s="2">
        <v>0.0</v>
      </c>
    </row>
    <row r="1124">
      <c r="A1124" s="1" t="s">
        <v>7339</v>
      </c>
      <c r="B1124" s="2">
        <v>0.0</v>
      </c>
    </row>
    <row r="1125">
      <c r="A1125" s="1" t="s">
        <v>7340</v>
      </c>
      <c r="B1125" s="2">
        <v>1.0</v>
      </c>
    </row>
    <row r="1126">
      <c r="A1126" s="1" t="s">
        <v>7341</v>
      </c>
      <c r="B1126" s="2">
        <v>1.0</v>
      </c>
    </row>
    <row r="1127">
      <c r="A1127" s="1" t="s">
        <v>7342</v>
      </c>
      <c r="B1127" s="2">
        <v>0.0</v>
      </c>
    </row>
    <row r="1128">
      <c r="A1128" s="1" t="s">
        <v>7343</v>
      </c>
      <c r="B1128" s="2">
        <v>0.0</v>
      </c>
    </row>
    <row r="1129">
      <c r="A1129" s="1" t="s">
        <v>3119</v>
      </c>
      <c r="B1129" s="2">
        <v>1.0</v>
      </c>
    </row>
    <row r="1130">
      <c r="A1130" s="1" t="s">
        <v>7344</v>
      </c>
    </row>
    <row r="1131">
      <c r="A1131" s="7"/>
    </row>
    <row r="1132">
      <c r="A1132" s="1" t="s">
        <v>7345</v>
      </c>
      <c r="B1132" s="2">
        <v>0.0</v>
      </c>
    </row>
    <row r="1133">
      <c r="A1133" s="1" t="s">
        <v>7346</v>
      </c>
      <c r="B1133" s="2">
        <v>1.0</v>
      </c>
    </row>
    <row r="1134">
      <c r="A1134" s="1" t="s">
        <v>7347</v>
      </c>
    </row>
    <row r="1135">
      <c r="A1135" s="7"/>
    </row>
    <row r="1136">
      <c r="A1136" s="1" t="s">
        <v>7348</v>
      </c>
      <c r="B1136" s="2">
        <v>1.0</v>
      </c>
    </row>
    <row r="1137">
      <c r="A1137" s="1" t="s">
        <v>7349</v>
      </c>
      <c r="B1137" s="2">
        <v>0.0</v>
      </c>
    </row>
    <row r="1138">
      <c r="A1138" s="1" t="s">
        <v>7350</v>
      </c>
      <c r="B1138" s="2">
        <v>1.0</v>
      </c>
    </row>
    <row r="1139">
      <c r="A1139" s="1" t="s">
        <v>7351</v>
      </c>
      <c r="B1139" s="2">
        <v>1.0</v>
      </c>
    </row>
    <row r="1140">
      <c r="A1140" s="1" t="s">
        <v>7352</v>
      </c>
      <c r="B1140" s="2">
        <v>1.0</v>
      </c>
    </row>
    <row r="1141">
      <c r="A1141" s="1" t="s">
        <v>7353</v>
      </c>
      <c r="B1141" s="2">
        <v>0.0</v>
      </c>
    </row>
    <row r="1142">
      <c r="A1142" s="1" t="s">
        <v>7354</v>
      </c>
      <c r="B1142" s="2">
        <v>1.0</v>
      </c>
    </row>
    <row r="1143">
      <c r="A1143" s="1" t="s">
        <v>7355</v>
      </c>
      <c r="B1143" s="2">
        <v>1.0</v>
      </c>
    </row>
    <row r="1144">
      <c r="A1144" s="1" t="s">
        <v>7356</v>
      </c>
    </row>
    <row r="1145">
      <c r="A1145" s="7"/>
    </row>
    <row r="1146">
      <c r="A1146" s="1" t="s">
        <v>7357</v>
      </c>
      <c r="B1146" s="2">
        <v>0.0</v>
      </c>
    </row>
    <row r="1147">
      <c r="A1147" s="1" t="s">
        <v>7358</v>
      </c>
      <c r="B1147" s="2">
        <v>0.0</v>
      </c>
    </row>
    <row r="1148">
      <c r="A1148" s="1" t="s">
        <v>7359</v>
      </c>
      <c r="B1148" s="2">
        <v>0.0</v>
      </c>
    </row>
    <row r="1149">
      <c r="A1149" s="1" t="s">
        <v>7360</v>
      </c>
      <c r="B1149" s="2">
        <v>1.0</v>
      </c>
    </row>
    <row r="1150">
      <c r="A1150" s="1" t="s">
        <v>7361</v>
      </c>
      <c r="B1150" s="2">
        <v>0.0</v>
      </c>
    </row>
    <row r="1151">
      <c r="A1151" s="1" t="s">
        <v>7362</v>
      </c>
      <c r="B1151" s="2">
        <v>0.0</v>
      </c>
    </row>
    <row r="1152">
      <c r="A1152" s="1" t="s">
        <v>7363</v>
      </c>
      <c r="B1152" s="2">
        <v>0.0</v>
      </c>
    </row>
    <row r="1153">
      <c r="A1153" s="1" t="s">
        <v>7364</v>
      </c>
      <c r="B1153" s="2">
        <v>1.0</v>
      </c>
    </row>
    <row r="1154">
      <c r="A1154" s="1" t="s">
        <v>5196</v>
      </c>
    </row>
    <row r="1155">
      <c r="A1155" s="1" t="s">
        <v>5197</v>
      </c>
    </row>
    <row r="1156">
      <c r="A1156" s="1" t="s">
        <v>5198</v>
      </c>
    </row>
    <row r="1157">
      <c r="A1157" s="7"/>
    </row>
    <row r="1158">
      <c r="A1158" s="1" t="s">
        <v>6107</v>
      </c>
    </row>
    <row r="1159">
      <c r="A1159" s="1" t="s">
        <v>5052</v>
      </c>
    </row>
    <row r="1160">
      <c r="A1160" s="1" t="s">
        <v>6108</v>
      </c>
      <c r="B1160" s="2">
        <v>0.0</v>
      </c>
    </row>
    <row r="1161">
      <c r="A1161" s="1" t="s">
        <v>7365</v>
      </c>
      <c r="B1161" s="2">
        <v>0.0</v>
      </c>
    </row>
    <row r="1162">
      <c r="A1162" s="1" t="s">
        <v>7366</v>
      </c>
      <c r="B1162" s="2">
        <v>1.0</v>
      </c>
    </row>
    <row r="1163">
      <c r="A1163" s="1" t="s">
        <v>7367</v>
      </c>
      <c r="B1163" s="2">
        <v>1.0</v>
      </c>
    </row>
    <row r="1164">
      <c r="A1164" s="1" t="s">
        <v>7368</v>
      </c>
      <c r="B1164" s="2">
        <v>0.0</v>
      </c>
    </row>
    <row r="1165">
      <c r="A1165" s="11" t="s">
        <v>7369</v>
      </c>
      <c r="B1165" s="2">
        <v>1.0</v>
      </c>
    </row>
    <row r="1166">
      <c r="A1166" s="1" t="s">
        <v>7370</v>
      </c>
      <c r="B1166" s="2">
        <v>0.0</v>
      </c>
    </row>
    <row r="1167">
      <c r="A1167" s="1" t="s">
        <v>7371</v>
      </c>
      <c r="B1167" s="2">
        <v>1.0</v>
      </c>
    </row>
    <row r="1168">
      <c r="A1168" s="1" t="s">
        <v>7372</v>
      </c>
    </row>
    <row r="1169">
      <c r="A1169" s="1" t="s">
        <v>7373</v>
      </c>
    </row>
    <row r="1170">
      <c r="A1170" s="1" t="s">
        <v>7374</v>
      </c>
    </row>
    <row r="1171">
      <c r="A1171" s="1" t="s">
        <v>7375</v>
      </c>
    </row>
    <row r="1172">
      <c r="A1172" s="1" t="s">
        <v>7376</v>
      </c>
    </row>
    <row r="1173">
      <c r="A1173" s="7"/>
    </row>
    <row r="1174">
      <c r="A1174" s="1" t="s">
        <v>7377</v>
      </c>
      <c r="B1174" s="2">
        <v>0.0</v>
      </c>
    </row>
    <row r="1175">
      <c r="A1175" s="1" t="s">
        <v>7378</v>
      </c>
      <c r="B1175" s="2">
        <v>0.0</v>
      </c>
    </row>
    <row r="1176">
      <c r="A1176" s="1" t="s">
        <v>7379</v>
      </c>
      <c r="B1176" s="2">
        <v>0.0</v>
      </c>
    </row>
    <row r="1177">
      <c r="A1177" s="1" t="s">
        <v>7380</v>
      </c>
      <c r="B1177" s="2">
        <v>0.0</v>
      </c>
    </row>
    <row r="1178">
      <c r="A1178" s="1" t="s">
        <v>7381</v>
      </c>
      <c r="B1178" s="2">
        <v>0.0</v>
      </c>
    </row>
    <row r="1179">
      <c r="A1179" s="1" t="s">
        <v>7382</v>
      </c>
    </row>
    <row r="1180">
      <c r="A1180" s="1" t="s">
        <v>7383</v>
      </c>
      <c r="B1180" s="2">
        <v>1.0</v>
      </c>
    </row>
    <row r="1181">
      <c r="A1181" s="1" t="s">
        <v>7384</v>
      </c>
    </row>
    <row r="1182">
      <c r="A1182" s="7"/>
    </row>
    <row r="1183">
      <c r="A1183" s="1" t="s">
        <v>4483</v>
      </c>
      <c r="B1183" s="2">
        <v>0.0</v>
      </c>
    </row>
    <row r="1184">
      <c r="A1184" s="1" t="s">
        <v>7385</v>
      </c>
      <c r="B1184" s="2">
        <v>0.0</v>
      </c>
    </row>
    <row r="1185">
      <c r="A1185" s="1" t="s">
        <v>7386</v>
      </c>
      <c r="B1185" s="2">
        <v>0.0</v>
      </c>
    </row>
    <row r="1186">
      <c r="A1186" s="1" t="s">
        <v>7387</v>
      </c>
      <c r="B1186" s="2">
        <v>0.0</v>
      </c>
    </row>
    <row r="1187">
      <c r="A1187" s="1" t="s">
        <v>7388</v>
      </c>
      <c r="B1187" s="2">
        <v>1.0</v>
      </c>
    </row>
    <row r="1188">
      <c r="A1188" s="1" t="s">
        <v>7389</v>
      </c>
      <c r="B1188" s="2">
        <v>0.0</v>
      </c>
    </row>
    <row r="1189">
      <c r="A1189" s="1" t="s">
        <v>7390</v>
      </c>
      <c r="B1189" s="2">
        <v>0.0</v>
      </c>
    </row>
    <row r="1190">
      <c r="A1190" s="1" t="s">
        <v>7391</v>
      </c>
      <c r="B1190" s="2">
        <v>1.0</v>
      </c>
    </row>
    <row r="1191">
      <c r="A1191" s="1" t="s">
        <v>7392</v>
      </c>
    </row>
    <row r="1192">
      <c r="A1192" s="7"/>
    </row>
    <row r="1193">
      <c r="A1193" s="1" t="s">
        <v>7393</v>
      </c>
      <c r="B1193" s="2">
        <v>0.0</v>
      </c>
    </row>
    <row r="1194">
      <c r="A1194" s="1" t="s">
        <v>7394</v>
      </c>
    </row>
    <row r="1195">
      <c r="A1195" s="7"/>
    </row>
    <row r="1196">
      <c r="A1196" s="1" t="s">
        <v>7395</v>
      </c>
      <c r="B1196" s="2">
        <v>1.0</v>
      </c>
    </row>
    <row r="1197">
      <c r="A1197" s="1" t="s">
        <v>7396</v>
      </c>
      <c r="B1197" s="2">
        <v>1.0</v>
      </c>
    </row>
    <row r="1198">
      <c r="A1198" s="1" t="s">
        <v>7397</v>
      </c>
      <c r="B1198" s="2">
        <v>0.0</v>
      </c>
    </row>
    <row r="1199">
      <c r="A1199" s="1" t="s">
        <v>7398</v>
      </c>
      <c r="B1199" s="2">
        <v>0.0</v>
      </c>
    </row>
    <row r="1200">
      <c r="A1200" s="1" t="s">
        <v>7399</v>
      </c>
      <c r="B1200" s="2">
        <v>1.0</v>
      </c>
    </row>
    <row r="1201">
      <c r="A1201" s="1" t="s">
        <v>7400</v>
      </c>
      <c r="B1201" s="2">
        <v>0.0</v>
      </c>
    </row>
    <row r="1202">
      <c r="A1202" s="1" t="s">
        <v>7401</v>
      </c>
    </row>
    <row r="1203">
      <c r="A1203" s="1" t="s">
        <v>7402</v>
      </c>
      <c r="B1203" s="2">
        <v>0.0</v>
      </c>
    </row>
    <row r="1204">
      <c r="A1204" s="1" t="s">
        <v>7403</v>
      </c>
      <c r="B1204" s="2">
        <v>0.0</v>
      </c>
    </row>
    <row r="1205">
      <c r="A1205" s="1" t="s">
        <v>7404</v>
      </c>
      <c r="B1205" s="2">
        <v>0.0</v>
      </c>
    </row>
    <row r="1206">
      <c r="A1206" s="1" t="s">
        <v>7405</v>
      </c>
    </row>
    <row r="1207">
      <c r="A1207" s="7"/>
    </row>
    <row r="1208">
      <c r="A1208" s="1" t="s">
        <v>4041</v>
      </c>
    </row>
    <row r="1209">
      <c r="A1209" s="1" t="s">
        <v>1915</v>
      </c>
      <c r="B1209" s="2">
        <v>0.0</v>
      </c>
    </row>
    <row r="1210">
      <c r="A1210" s="1" t="s">
        <v>7406</v>
      </c>
      <c r="B1210" s="2">
        <v>1.0</v>
      </c>
    </row>
    <row r="1211">
      <c r="A1211" s="1" t="s">
        <v>7407</v>
      </c>
    </row>
    <row r="1212">
      <c r="A1212" s="7"/>
    </row>
    <row r="1213">
      <c r="A1213" s="1" t="s">
        <v>7408</v>
      </c>
    </row>
    <row r="1214">
      <c r="A1214" s="1" t="s">
        <v>7409</v>
      </c>
    </row>
    <row r="1215">
      <c r="A1215" s="7"/>
    </row>
    <row r="1216">
      <c r="A1216" s="1" t="s">
        <v>7410</v>
      </c>
      <c r="B1216" s="2">
        <v>0.0</v>
      </c>
    </row>
    <row r="1217">
      <c r="A1217" s="1" t="s">
        <v>7411</v>
      </c>
      <c r="B1217" s="2">
        <v>0.0</v>
      </c>
    </row>
    <row r="1218">
      <c r="A1218" s="1" t="s">
        <v>7412</v>
      </c>
      <c r="B1218" s="2">
        <v>0.0</v>
      </c>
    </row>
    <row r="1219">
      <c r="A1219" s="1" t="s">
        <v>7413</v>
      </c>
      <c r="B1219" s="2">
        <v>0.0</v>
      </c>
    </row>
    <row r="1220">
      <c r="A1220" s="1" t="s">
        <v>7414</v>
      </c>
      <c r="B1220" s="2">
        <v>1.0</v>
      </c>
    </row>
    <row r="1221">
      <c r="A1221" s="1" t="s">
        <v>7415</v>
      </c>
      <c r="B1221" s="2">
        <v>0.0</v>
      </c>
    </row>
    <row r="1222">
      <c r="A1222" s="1" t="s">
        <v>7416</v>
      </c>
      <c r="B1222" s="2">
        <v>1.0</v>
      </c>
    </row>
    <row r="1223">
      <c r="A1223" s="1" t="s">
        <v>7417</v>
      </c>
      <c r="B1223" s="2">
        <v>0.0</v>
      </c>
    </row>
    <row r="1224">
      <c r="A1224" s="1" t="s">
        <v>7418</v>
      </c>
    </row>
    <row r="1225">
      <c r="A1225" s="1" t="s">
        <v>7419</v>
      </c>
    </row>
    <row r="1226">
      <c r="A1226" s="1" t="s">
        <v>7420</v>
      </c>
    </row>
    <row r="1227">
      <c r="A1227" s="1" t="s">
        <v>7421</v>
      </c>
    </row>
    <row r="1228">
      <c r="A1228" s="1" t="s">
        <v>7422</v>
      </c>
    </row>
    <row r="1229">
      <c r="A1229" s="7"/>
    </row>
    <row r="1230">
      <c r="A1230" s="1" t="s">
        <v>398</v>
      </c>
      <c r="B1230" s="2">
        <v>0.0</v>
      </c>
    </row>
    <row r="1231">
      <c r="A1231" s="1" t="s">
        <v>7423</v>
      </c>
    </row>
    <row r="1232">
      <c r="A1232" s="1" t="s">
        <v>7424</v>
      </c>
    </row>
    <row r="1233">
      <c r="A1233" s="1" t="s">
        <v>7425</v>
      </c>
    </row>
    <row r="1234">
      <c r="A1234" s="1" t="s">
        <v>7426</v>
      </c>
      <c r="B1234" s="2">
        <v>1.0</v>
      </c>
    </row>
    <row r="1235">
      <c r="A1235" s="1" t="s">
        <v>7427</v>
      </c>
      <c r="B1235" s="2">
        <v>1.0</v>
      </c>
    </row>
    <row r="1236">
      <c r="A1236" s="1" t="s">
        <v>7428</v>
      </c>
      <c r="B1236" s="2">
        <v>1.0</v>
      </c>
    </row>
    <row r="1237">
      <c r="A1237" s="1" t="s">
        <v>7429</v>
      </c>
      <c r="B1237" s="2">
        <v>0.0</v>
      </c>
    </row>
    <row r="1238">
      <c r="A1238" s="1" t="s">
        <v>7430</v>
      </c>
      <c r="B1238" s="2">
        <v>1.0</v>
      </c>
    </row>
    <row r="1239">
      <c r="A1239" s="1" t="s">
        <v>7431</v>
      </c>
      <c r="B1239" s="2">
        <v>1.0</v>
      </c>
    </row>
    <row r="1240">
      <c r="A1240" s="1" t="s">
        <v>7432</v>
      </c>
    </row>
    <row r="1241">
      <c r="A1241" s="7"/>
    </row>
    <row r="1242">
      <c r="A1242" s="1" t="s">
        <v>4545</v>
      </c>
    </row>
    <row r="1243">
      <c r="A1243" s="1" t="s">
        <v>4546</v>
      </c>
      <c r="B1243" s="2">
        <v>0.0</v>
      </c>
    </row>
    <row r="1244">
      <c r="A1244" s="1" t="s">
        <v>7433</v>
      </c>
      <c r="B1244" s="2">
        <v>0.0</v>
      </c>
    </row>
    <row r="1245">
      <c r="A1245" s="1" t="s">
        <v>7434</v>
      </c>
      <c r="B1245" s="2">
        <v>1.0</v>
      </c>
    </row>
    <row r="1246">
      <c r="A1246" s="1" t="s">
        <v>7435</v>
      </c>
    </row>
    <row r="1247">
      <c r="A1247" s="1" t="s">
        <v>4041</v>
      </c>
    </row>
    <row r="1248">
      <c r="A1248" s="1" t="s">
        <v>1915</v>
      </c>
      <c r="B1248" s="2">
        <v>0.0</v>
      </c>
    </row>
    <row r="1249">
      <c r="A1249" s="1" t="s">
        <v>7436</v>
      </c>
    </row>
    <row r="1250">
      <c r="A1250" s="1" t="s">
        <v>7437</v>
      </c>
    </row>
    <row r="1251">
      <c r="A1251" s="1" t="s">
        <v>7438</v>
      </c>
    </row>
    <row r="1252">
      <c r="A1252" s="1" t="s">
        <v>7439</v>
      </c>
    </row>
    <row r="1253">
      <c r="A1253" s="1" t="s">
        <v>7440</v>
      </c>
      <c r="B1253" s="2">
        <v>0.0</v>
      </c>
    </row>
    <row r="1254">
      <c r="A1254" s="1" t="s">
        <v>7441</v>
      </c>
      <c r="B1254" s="2">
        <v>1.0</v>
      </c>
    </row>
    <row r="1255">
      <c r="A1255" s="1" t="s">
        <v>7442</v>
      </c>
      <c r="B1255" s="2">
        <v>1.0</v>
      </c>
    </row>
    <row r="1256">
      <c r="A1256" s="1" t="s">
        <v>7443</v>
      </c>
      <c r="B1256" s="2">
        <v>1.0</v>
      </c>
    </row>
    <row r="1257">
      <c r="A1257" s="1" t="s">
        <v>7444</v>
      </c>
      <c r="B1257" s="2">
        <v>1.0</v>
      </c>
    </row>
    <row r="1258">
      <c r="A1258" s="1" t="s">
        <v>7445</v>
      </c>
      <c r="B1258" s="2">
        <v>1.0</v>
      </c>
    </row>
    <row r="1259">
      <c r="A1259" s="1" t="s">
        <v>7446</v>
      </c>
      <c r="B1259" s="2">
        <v>0.0</v>
      </c>
    </row>
    <row r="1260">
      <c r="A1260" s="1" t="s">
        <v>7447</v>
      </c>
      <c r="B1260" s="2">
        <v>1.0</v>
      </c>
    </row>
    <row r="1261">
      <c r="A1261" s="1" t="s">
        <v>7448</v>
      </c>
      <c r="B1261" s="2">
        <v>0.0</v>
      </c>
    </row>
    <row r="1262">
      <c r="A1262" s="1" t="s">
        <v>7449</v>
      </c>
      <c r="B1262" s="2">
        <v>1.0</v>
      </c>
    </row>
    <row r="1263">
      <c r="A1263" s="1" t="s">
        <v>7450</v>
      </c>
      <c r="B1263" s="2">
        <v>1.0</v>
      </c>
    </row>
    <row r="1264">
      <c r="A1264" s="1" t="s">
        <v>7451</v>
      </c>
      <c r="B1264" s="2">
        <v>0.0</v>
      </c>
    </row>
    <row r="1265">
      <c r="A1265" s="1" t="s">
        <v>7452</v>
      </c>
      <c r="B1265" s="2">
        <v>0.0</v>
      </c>
    </row>
    <row r="1266">
      <c r="A1266" s="1" t="s">
        <v>7453</v>
      </c>
      <c r="B1266" s="2">
        <v>0.0</v>
      </c>
    </row>
    <row r="1267">
      <c r="A1267" s="1" t="s">
        <v>7454</v>
      </c>
      <c r="B1267" s="2">
        <v>0.0</v>
      </c>
    </row>
    <row r="1268">
      <c r="A1268" s="1" t="s">
        <v>7455</v>
      </c>
      <c r="B1268" s="2">
        <v>1.0</v>
      </c>
    </row>
    <row r="1269">
      <c r="A1269" s="1" t="s">
        <v>7456</v>
      </c>
      <c r="B1269" s="2">
        <v>1.0</v>
      </c>
    </row>
    <row r="1270">
      <c r="A1270" s="1" t="s">
        <v>7457</v>
      </c>
      <c r="B1270" s="2">
        <v>1.0</v>
      </c>
    </row>
    <row r="1271">
      <c r="A1271" s="1" t="s">
        <v>7458</v>
      </c>
      <c r="B1271" s="2">
        <v>0.0</v>
      </c>
    </row>
    <row r="1272">
      <c r="A1272" s="1" t="s">
        <v>7459</v>
      </c>
      <c r="B1272" s="2">
        <v>1.0</v>
      </c>
    </row>
    <row r="1273">
      <c r="A1273" s="1" t="s">
        <v>7460</v>
      </c>
      <c r="B1273" s="2">
        <v>0.0</v>
      </c>
    </row>
    <row r="1274">
      <c r="A1274" s="1" t="s">
        <v>7461</v>
      </c>
      <c r="B1274" s="2">
        <v>0.0</v>
      </c>
    </row>
    <row r="1275">
      <c r="A1275" s="1" t="s">
        <v>7462</v>
      </c>
      <c r="B1275" s="2">
        <v>0.0</v>
      </c>
    </row>
    <row r="1276">
      <c r="A1276" s="1" t="s">
        <v>7463</v>
      </c>
      <c r="B1276" s="2">
        <v>1.0</v>
      </c>
    </row>
    <row r="1277">
      <c r="A1277" s="1" t="s">
        <v>7464</v>
      </c>
      <c r="B1277" s="2">
        <v>0.0</v>
      </c>
    </row>
    <row r="1278">
      <c r="A1278" s="1" t="s">
        <v>7465</v>
      </c>
      <c r="B1278" s="2">
        <v>0.0</v>
      </c>
    </row>
    <row r="1279">
      <c r="A1279" s="1" t="s">
        <v>7466</v>
      </c>
      <c r="B1279" s="2">
        <v>0.0</v>
      </c>
    </row>
    <row r="1280">
      <c r="A1280" s="1" t="s">
        <v>7467</v>
      </c>
    </row>
    <row r="1281">
      <c r="A1281" s="1" t="s">
        <v>7468</v>
      </c>
      <c r="B1281" s="2">
        <v>0.0</v>
      </c>
    </row>
    <row r="1282">
      <c r="A1282" s="1" t="s">
        <v>7469</v>
      </c>
      <c r="B1282" s="2">
        <v>0.0</v>
      </c>
    </row>
    <row r="1283">
      <c r="A1283" s="1" t="s">
        <v>7470</v>
      </c>
      <c r="B1283" s="2">
        <v>1.0</v>
      </c>
    </row>
    <row r="1284">
      <c r="A1284" s="1" t="s">
        <v>7471</v>
      </c>
      <c r="B1284" s="2">
        <v>1.0</v>
      </c>
    </row>
    <row r="1285">
      <c r="A1285" s="1" t="s">
        <v>7472</v>
      </c>
      <c r="B1285" s="2">
        <v>1.0</v>
      </c>
    </row>
    <row r="1286">
      <c r="A1286" s="1" t="s">
        <v>7473</v>
      </c>
      <c r="B1286" s="2">
        <v>0.0</v>
      </c>
    </row>
    <row r="1287">
      <c r="A1287" s="1" t="s">
        <v>7474</v>
      </c>
      <c r="B1287" s="2">
        <v>1.0</v>
      </c>
    </row>
    <row r="1288">
      <c r="A1288" s="1" t="s">
        <v>7475</v>
      </c>
      <c r="B1288" s="2">
        <v>0.0</v>
      </c>
    </row>
    <row r="1289">
      <c r="A1289" s="1" t="s">
        <v>7476</v>
      </c>
      <c r="B1289" s="2">
        <v>0.0</v>
      </c>
    </row>
    <row r="1290">
      <c r="A1290" s="1" t="s">
        <v>7477</v>
      </c>
      <c r="B1290" s="2">
        <v>0.0</v>
      </c>
    </row>
    <row r="1291">
      <c r="A1291" s="1" t="s">
        <v>7478</v>
      </c>
      <c r="B1291" s="2">
        <v>0.0</v>
      </c>
    </row>
    <row r="1292">
      <c r="A1292" s="1" t="s">
        <v>7479</v>
      </c>
      <c r="B1292" s="2">
        <v>0.0</v>
      </c>
    </row>
    <row r="1293">
      <c r="A1293" s="1" t="s">
        <v>7480</v>
      </c>
      <c r="B1293" s="2">
        <v>1.0</v>
      </c>
    </row>
    <row r="1294">
      <c r="A1294" s="1" t="s">
        <v>7481</v>
      </c>
      <c r="B1294" s="2">
        <v>0.0</v>
      </c>
    </row>
    <row r="1295">
      <c r="A1295" s="1" t="s">
        <v>7482</v>
      </c>
      <c r="B1295" s="2">
        <v>0.0</v>
      </c>
    </row>
    <row r="1296">
      <c r="A1296" s="1" t="s">
        <v>7483</v>
      </c>
      <c r="B1296" s="2">
        <v>1.0</v>
      </c>
    </row>
    <row r="1297">
      <c r="A1297" s="1" t="s">
        <v>7484</v>
      </c>
      <c r="B1297" s="2">
        <v>1.0</v>
      </c>
    </row>
    <row r="1298">
      <c r="A1298" s="1" t="s">
        <v>7485</v>
      </c>
      <c r="B1298" s="2">
        <v>0.0</v>
      </c>
    </row>
    <row r="1299">
      <c r="A1299" s="1" t="s">
        <v>7486</v>
      </c>
      <c r="B1299" s="2">
        <v>1.0</v>
      </c>
    </row>
    <row r="1300">
      <c r="A1300" s="1" t="s">
        <v>7487</v>
      </c>
      <c r="B1300" s="2">
        <v>1.0</v>
      </c>
    </row>
    <row r="1301">
      <c r="A1301" s="1" t="s">
        <v>7488</v>
      </c>
      <c r="B1301" s="2">
        <v>1.0</v>
      </c>
    </row>
    <row r="1302">
      <c r="A1302" s="1" t="s">
        <v>7489</v>
      </c>
      <c r="B1302" s="2">
        <v>1.0</v>
      </c>
    </row>
    <row r="1303">
      <c r="A1303" s="1" t="s">
        <v>7490</v>
      </c>
      <c r="B1303" s="2">
        <v>1.0</v>
      </c>
    </row>
    <row r="1304">
      <c r="A1304" s="1" t="s">
        <v>7491</v>
      </c>
      <c r="B1304" s="2">
        <v>0.0</v>
      </c>
    </row>
    <row r="1305">
      <c r="A1305" s="1" t="s">
        <v>7492</v>
      </c>
    </row>
    <row r="1306">
      <c r="A1306" s="7"/>
    </row>
    <row r="1307">
      <c r="A1307" s="1" t="s">
        <v>7493</v>
      </c>
    </row>
    <row r="1308">
      <c r="A1308" s="1" t="s">
        <v>7494</v>
      </c>
    </row>
    <row r="1309">
      <c r="A1309" s="1" t="s">
        <v>7495</v>
      </c>
    </row>
    <row r="1310">
      <c r="A1310" s="7"/>
    </row>
    <row r="1311">
      <c r="A1311" s="1" t="s">
        <v>7496</v>
      </c>
      <c r="B1311" s="2">
        <v>0.0</v>
      </c>
    </row>
    <row r="1312">
      <c r="A1312" s="1" t="s">
        <v>7497</v>
      </c>
      <c r="B1312" s="2">
        <v>1.0</v>
      </c>
    </row>
    <row r="1313">
      <c r="A1313" s="1" t="s">
        <v>7498</v>
      </c>
      <c r="B1313" s="2">
        <v>1.0</v>
      </c>
    </row>
    <row r="1314">
      <c r="A1314" s="1" t="s">
        <v>7499</v>
      </c>
      <c r="B1314" s="2">
        <v>0.0</v>
      </c>
    </row>
    <row r="1315">
      <c r="A1315" s="1" t="s">
        <v>7500</v>
      </c>
      <c r="B1315" s="2">
        <v>0.0</v>
      </c>
    </row>
    <row r="1316">
      <c r="A1316" s="1" t="s">
        <v>7501</v>
      </c>
    </row>
    <row r="1317">
      <c r="A1317" s="7"/>
    </row>
    <row r="1318">
      <c r="A1318" s="1" t="s">
        <v>7502</v>
      </c>
      <c r="B1318" s="2">
        <v>0.0</v>
      </c>
    </row>
    <row r="1319">
      <c r="A1319" s="1" t="s">
        <v>7503</v>
      </c>
      <c r="B1319" s="2">
        <v>0.0</v>
      </c>
    </row>
    <row r="1320">
      <c r="A1320" s="1" t="s">
        <v>7504</v>
      </c>
      <c r="B1320" s="2">
        <v>0.0</v>
      </c>
    </row>
    <row r="1321">
      <c r="A1321" s="1" t="s">
        <v>7505</v>
      </c>
      <c r="B1321" s="2">
        <v>1.0</v>
      </c>
    </row>
    <row r="1322">
      <c r="A1322" s="1" t="s">
        <v>7506</v>
      </c>
      <c r="B1322" s="2">
        <v>1.0</v>
      </c>
    </row>
    <row r="1323">
      <c r="A1323" s="1" t="s">
        <v>7507</v>
      </c>
      <c r="B1323" s="2">
        <v>1.0</v>
      </c>
    </row>
    <row r="1324">
      <c r="A1324" s="1" t="s">
        <v>7508</v>
      </c>
    </row>
    <row r="1325">
      <c r="A1325" s="1" t="s">
        <v>7509</v>
      </c>
    </row>
    <row r="1326">
      <c r="A1326" s="1" t="s">
        <v>7510</v>
      </c>
    </row>
    <row r="1327">
      <c r="A1327" s="1" t="s">
        <v>7511</v>
      </c>
    </row>
    <row r="1328">
      <c r="A1328" s="1" t="s">
        <v>7512</v>
      </c>
      <c r="B1328" s="2">
        <v>0.0</v>
      </c>
    </row>
    <row r="1329">
      <c r="A1329" s="1" t="s">
        <v>7513</v>
      </c>
      <c r="B1329" s="2">
        <v>1.0</v>
      </c>
    </row>
    <row r="1330">
      <c r="A1330" s="1" t="s">
        <v>7514</v>
      </c>
      <c r="B1330" s="2">
        <v>1.0</v>
      </c>
    </row>
    <row r="1331">
      <c r="A1331" s="1" t="s">
        <v>7515</v>
      </c>
    </row>
    <row r="1332">
      <c r="A1332" s="1" t="s">
        <v>7516</v>
      </c>
    </row>
    <row r="1333">
      <c r="A1333" s="1" t="s">
        <v>7517</v>
      </c>
      <c r="B1333" s="2">
        <v>1.0</v>
      </c>
    </row>
    <row r="1334">
      <c r="A1334" s="1" t="s">
        <v>7518</v>
      </c>
      <c r="B1334" s="2">
        <v>1.0</v>
      </c>
    </row>
    <row r="1335">
      <c r="A1335" s="1" t="s">
        <v>7519</v>
      </c>
      <c r="B1335" s="2">
        <v>0.0</v>
      </c>
    </row>
    <row r="1336">
      <c r="A1336" s="1" t="s">
        <v>7520</v>
      </c>
      <c r="B1336" s="2">
        <v>1.0</v>
      </c>
    </row>
    <row r="1337">
      <c r="A1337" s="1" t="s">
        <v>7521</v>
      </c>
      <c r="B1337" s="2">
        <v>0.0</v>
      </c>
    </row>
    <row r="1338">
      <c r="A1338" s="1" t="s">
        <v>7522</v>
      </c>
      <c r="B1338" s="2">
        <v>1.0</v>
      </c>
    </row>
    <row r="1339">
      <c r="A1339" s="1" t="s">
        <v>7523</v>
      </c>
      <c r="B1339" s="2">
        <v>1.0</v>
      </c>
    </row>
    <row r="1340">
      <c r="A1340" s="1" t="s">
        <v>7524</v>
      </c>
      <c r="B1340" s="2">
        <v>1.0</v>
      </c>
    </row>
    <row r="1341">
      <c r="A1341" s="1" t="s">
        <v>7525</v>
      </c>
      <c r="B1341" s="2">
        <v>1.0</v>
      </c>
    </row>
    <row r="1342">
      <c r="A1342" s="1" t="s">
        <v>7526</v>
      </c>
      <c r="B1342" s="2">
        <v>0.0</v>
      </c>
    </row>
    <row r="1343">
      <c r="A1343" s="1" t="s">
        <v>7527</v>
      </c>
      <c r="B1343" s="2">
        <v>1.0</v>
      </c>
    </row>
    <row r="1344">
      <c r="A1344" s="1" t="s">
        <v>7528</v>
      </c>
      <c r="B1344" s="2">
        <v>0.0</v>
      </c>
    </row>
    <row r="1345">
      <c r="A1345" s="1" t="s">
        <v>7529</v>
      </c>
      <c r="B1345" s="2">
        <v>0.0</v>
      </c>
    </row>
    <row r="1346">
      <c r="A1346" s="1" t="s">
        <v>7530</v>
      </c>
      <c r="B1346" s="2">
        <v>1.0</v>
      </c>
    </row>
    <row r="1347">
      <c r="A1347" s="1" t="s">
        <v>7531</v>
      </c>
      <c r="B1347" s="2">
        <v>0.0</v>
      </c>
    </row>
    <row r="1348">
      <c r="A1348" s="1" t="s">
        <v>7532</v>
      </c>
      <c r="B1348" s="2">
        <v>1.0</v>
      </c>
    </row>
    <row r="1349">
      <c r="A1349" s="1" t="s">
        <v>7533</v>
      </c>
      <c r="B1349" s="2">
        <v>1.0</v>
      </c>
    </row>
    <row r="1350">
      <c r="A1350" s="1" t="s">
        <v>7534</v>
      </c>
      <c r="B1350" s="2">
        <v>1.0</v>
      </c>
    </row>
    <row r="1351">
      <c r="A1351" s="1" t="s">
        <v>7535</v>
      </c>
      <c r="B1351" s="2">
        <v>1.0</v>
      </c>
    </row>
    <row r="1352">
      <c r="A1352" s="1" t="s">
        <v>7536</v>
      </c>
      <c r="B1352" s="2">
        <v>1.0</v>
      </c>
    </row>
    <row r="1353">
      <c r="A1353" s="1" t="s">
        <v>7537</v>
      </c>
      <c r="B1353" s="2">
        <v>0.0</v>
      </c>
    </row>
    <row r="1354">
      <c r="A1354" s="1" t="s">
        <v>7538</v>
      </c>
      <c r="B1354" s="2">
        <v>1.0</v>
      </c>
    </row>
    <row r="1355">
      <c r="A1355" s="1" t="s">
        <v>7539</v>
      </c>
      <c r="B1355" s="2">
        <v>1.0</v>
      </c>
    </row>
    <row r="1356">
      <c r="A1356" s="1" t="s">
        <v>7540</v>
      </c>
    </row>
    <row r="1357">
      <c r="A1357" s="1" t="s">
        <v>7010</v>
      </c>
    </row>
    <row r="1358">
      <c r="A1358" s="1" t="s">
        <v>7541</v>
      </c>
      <c r="B1358" s="2">
        <v>1.0</v>
      </c>
    </row>
    <row r="1359">
      <c r="A1359" s="1" t="s">
        <v>7542</v>
      </c>
    </row>
    <row r="1360">
      <c r="A1360" s="1" t="s">
        <v>7543</v>
      </c>
    </row>
    <row r="1361">
      <c r="A1361" s="1" t="s">
        <v>7544</v>
      </c>
      <c r="B1361" s="2">
        <v>1.0</v>
      </c>
    </row>
    <row r="1362">
      <c r="A1362" s="1" t="s">
        <v>7545</v>
      </c>
      <c r="B1362" s="2">
        <v>1.0</v>
      </c>
    </row>
    <row r="1363">
      <c r="A1363" s="1" t="s">
        <v>7546</v>
      </c>
      <c r="B1363" s="2">
        <v>0.0</v>
      </c>
    </row>
    <row r="1364">
      <c r="A1364" s="1" t="s">
        <v>7547</v>
      </c>
      <c r="B1364" s="2">
        <v>0.0</v>
      </c>
    </row>
    <row r="1365">
      <c r="A1365" s="1" t="s">
        <v>7548</v>
      </c>
      <c r="B1365" s="2">
        <v>0.0</v>
      </c>
    </row>
    <row r="1366">
      <c r="A1366" s="1" t="s">
        <v>7549</v>
      </c>
      <c r="B1366" s="2">
        <v>1.0</v>
      </c>
    </row>
    <row r="1367">
      <c r="A1367" s="1" t="s">
        <v>7550</v>
      </c>
      <c r="B1367" s="2">
        <v>0.0</v>
      </c>
    </row>
    <row r="1368">
      <c r="A1368" s="1" t="s">
        <v>7551</v>
      </c>
      <c r="B1368" s="2">
        <v>1.0</v>
      </c>
    </row>
    <row r="1369">
      <c r="A1369" s="1" t="s">
        <v>7552</v>
      </c>
      <c r="B1369" s="2">
        <v>1.0</v>
      </c>
    </row>
    <row r="1370">
      <c r="A1370" s="1" t="s">
        <v>7553</v>
      </c>
      <c r="B1370" s="2">
        <v>1.0</v>
      </c>
    </row>
    <row r="1371">
      <c r="A1371" s="1" t="s">
        <v>7554</v>
      </c>
      <c r="B1371" s="2">
        <v>0.0</v>
      </c>
    </row>
    <row r="1372">
      <c r="A1372" s="1" t="s">
        <v>7555</v>
      </c>
    </row>
    <row r="1373">
      <c r="A1373" s="1" t="s">
        <v>7556</v>
      </c>
    </row>
    <row r="1374">
      <c r="A1374" s="22" t="s">
        <v>7557</v>
      </c>
      <c r="B1374" s="2">
        <v>0.0</v>
      </c>
    </row>
    <row r="1375">
      <c r="A1375" s="1" t="s">
        <v>7558</v>
      </c>
      <c r="B1375" s="2">
        <v>1.0</v>
      </c>
    </row>
    <row r="1376">
      <c r="A1376" s="1" t="s">
        <v>7559</v>
      </c>
      <c r="B1376" s="2">
        <v>0.0</v>
      </c>
    </row>
    <row r="1377">
      <c r="A1377" s="1" t="s">
        <v>7560</v>
      </c>
      <c r="B1377" s="2">
        <v>0.0</v>
      </c>
    </row>
    <row r="1378">
      <c r="A1378" s="1" t="s">
        <v>7561</v>
      </c>
      <c r="B1378" s="2">
        <v>1.0</v>
      </c>
    </row>
    <row r="1379">
      <c r="A1379" s="1" t="s">
        <v>7562</v>
      </c>
      <c r="B1379" s="2">
        <v>1.0</v>
      </c>
    </row>
    <row r="1380">
      <c r="A1380" s="1" t="s">
        <v>7563</v>
      </c>
      <c r="B1380" s="2">
        <v>0.0</v>
      </c>
    </row>
    <row r="1381">
      <c r="A1381" s="1" t="s">
        <v>7564</v>
      </c>
      <c r="B1381" s="2">
        <v>0.0</v>
      </c>
    </row>
    <row r="1382">
      <c r="A1382" s="1" t="s">
        <v>7565</v>
      </c>
      <c r="B1382" s="2">
        <v>0.0</v>
      </c>
    </row>
    <row r="1383">
      <c r="A1383" s="1" t="s">
        <v>7566</v>
      </c>
      <c r="B1383" s="2">
        <v>1.0</v>
      </c>
    </row>
    <row r="1384">
      <c r="A1384" s="1" t="s">
        <v>7567</v>
      </c>
      <c r="B1384" s="2">
        <v>0.0</v>
      </c>
    </row>
    <row r="1385">
      <c r="A1385" s="1" t="s">
        <v>7568</v>
      </c>
      <c r="B1385" s="2">
        <v>1.0</v>
      </c>
    </row>
    <row r="1386">
      <c r="A1386" s="1" t="s">
        <v>7569</v>
      </c>
      <c r="B1386" s="2">
        <v>1.0</v>
      </c>
    </row>
    <row r="1387">
      <c r="A1387" s="1" t="s">
        <v>7570</v>
      </c>
      <c r="B1387" s="2">
        <v>1.0</v>
      </c>
    </row>
    <row r="1388">
      <c r="A1388" s="1" t="s">
        <v>7571</v>
      </c>
      <c r="B1388" s="2">
        <v>0.0</v>
      </c>
    </row>
    <row r="1389">
      <c r="A1389" s="1" t="s">
        <v>7572</v>
      </c>
      <c r="B1389" s="2">
        <v>0.0</v>
      </c>
    </row>
    <row r="1390">
      <c r="A1390" s="1" t="s">
        <v>7573</v>
      </c>
      <c r="B1390" s="2">
        <v>1.0</v>
      </c>
    </row>
    <row r="1391">
      <c r="A1391" s="1" t="s">
        <v>7574</v>
      </c>
    </row>
    <row r="1392">
      <c r="A1392" s="7"/>
    </row>
    <row r="1393">
      <c r="A1393" s="1" t="s">
        <v>7575</v>
      </c>
      <c r="B1393" s="2">
        <v>0.0</v>
      </c>
    </row>
    <row r="1394">
      <c r="A1394" s="1" t="s">
        <v>7576</v>
      </c>
      <c r="B1394" s="2">
        <v>0.0</v>
      </c>
    </row>
    <row r="1395">
      <c r="A1395" s="1" t="s">
        <v>7577</v>
      </c>
      <c r="B1395" s="2">
        <v>1.0</v>
      </c>
    </row>
    <row r="1396">
      <c r="A1396" s="1" t="s">
        <v>7578</v>
      </c>
      <c r="B1396" s="2">
        <v>0.0</v>
      </c>
    </row>
    <row r="1397">
      <c r="A1397" s="1" t="s">
        <v>7579</v>
      </c>
      <c r="B1397" s="2">
        <v>1.0</v>
      </c>
    </row>
    <row r="1398">
      <c r="A1398" s="1" t="s">
        <v>7580</v>
      </c>
      <c r="B1398" s="2">
        <v>1.0</v>
      </c>
    </row>
    <row r="1399">
      <c r="A1399" s="1" t="s">
        <v>7581</v>
      </c>
    </row>
    <row r="1400">
      <c r="A1400" s="1" t="s">
        <v>6234</v>
      </c>
      <c r="B1400" s="2">
        <v>1.0</v>
      </c>
    </row>
    <row r="1401">
      <c r="A1401" s="1" t="s">
        <v>7582</v>
      </c>
      <c r="B1401" s="2">
        <v>1.0</v>
      </c>
    </row>
    <row r="1402">
      <c r="A1402" s="1" t="s">
        <v>7583</v>
      </c>
      <c r="B1402" s="2">
        <v>1.0</v>
      </c>
    </row>
    <row r="1403">
      <c r="A1403" s="1" t="s">
        <v>7584</v>
      </c>
      <c r="B1403" s="2">
        <v>1.0</v>
      </c>
    </row>
    <row r="1404">
      <c r="A1404" s="1" t="s">
        <v>7585</v>
      </c>
      <c r="B1404" s="2">
        <v>1.0</v>
      </c>
    </row>
    <row r="1405">
      <c r="A1405" s="1" t="s">
        <v>7586</v>
      </c>
      <c r="B1405" s="2">
        <v>1.0</v>
      </c>
    </row>
    <row r="1406">
      <c r="A1406" s="1" t="s">
        <v>7587</v>
      </c>
      <c r="B1406" s="2">
        <v>0.0</v>
      </c>
    </row>
    <row r="1407">
      <c r="A1407" s="1" t="s">
        <v>7588</v>
      </c>
      <c r="B1407" s="2">
        <v>0.0</v>
      </c>
    </row>
    <row r="1408">
      <c r="A1408" s="1" t="s">
        <v>7589</v>
      </c>
      <c r="B1408" s="2">
        <v>0.0</v>
      </c>
    </row>
    <row r="1409">
      <c r="A1409" s="1" t="s">
        <v>7590</v>
      </c>
      <c r="B1409" s="2">
        <v>1.0</v>
      </c>
    </row>
    <row r="1410">
      <c r="A1410" s="1" t="s">
        <v>7591</v>
      </c>
      <c r="B1410" s="2">
        <v>1.0</v>
      </c>
    </row>
    <row r="1411">
      <c r="A1411" s="1" t="s">
        <v>7592</v>
      </c>
      <c r="B1411" s="2">
        <v>0.0</v>
      </c>
    </row>
    <row r="1412">
      <c r="A1412" s="1" t="s">
        <v>7593</v>
      </c>
      <c r="B1412" s="2">
        <v>1.0</v>
      </c>
    </row>
    <row r="1413">
      <c r="A1413" s="1" t="s">
        <v>7594</v>
      </c>
      <c r="B1413" s="2">
        <v>1.0</v>
      </c>
    </row>
    <row r="1414">
      <c r="A1414" s="1" t="s">
        <v>7595</v>
      </c>
      <c r="B1414" s="2">
        <v>0.0</v>
      </c>
    </row>
    <row r="1415">
      <c r="A1415" s="1" t="s">
        <v>7596</v>
      </c>
      <c r="B1415" s="2">
        <v>0.0</v>
      </c>
    </row>
    <row r="1416">
      <c r="A1416" s="1" t="s">
        <v>7597</v>
      </c>
      <c r="B1416" s="2">
        <v>1.0</v>
      </c>
    </row>
    <row r="1417">
      <c r="A1417" s="1" t="s">
        <v>7598</v>
      </c>
      <c r="B1417" s="2">
        <v>0.0</v>
      </c>
    </row>
    <row r="1418">
      <c r="A1418" s="1" t="s">
        <v>7599</v>
      </c>
      <c r="B1418" s="2">
        <v>1.0</v>
      </c>
    </row>
    <row r="1419">
      <c r="A1419" s="1" t="s">
        <v>7600</v>
      </c>
      <c r="B1419" s="2">
        <v>1.0</v>
      </c>
    </row>
    <row r="1420">
      <c r="A1420" s="1" t="s">
        <v>7601</v>
      </c>
      <c r="B1420" s="2">
        <v>1.0</v>
      </c>
    </row>
    <row r="1421">
      <c r="A1421" s="1" t="s">
        <v>6446</v>
      </c>
    </row>
    <row r="1422">
      <c r="A1422" s="1" t="s">
        <v>3728</v>
      </c>
    </row>
    <row r="1423">
      <c r="A1423" s="1" t="s">
        <v>6447</v>
      </c>
    </row>
    <row r="1424">
      <c r="A1424" s="7"/>
    </row>
    <row r="1425">
      <c r="A1425" s="1" t="s">
        <v>7602</v>
      </c>
      <c r="B1425" s="2">
        <v>1.0</v>
      </c>
    </row>
    <row r="1426">
      <c r="A1426" s="1" t="s">
        <v>7603</v>
      </c>
      <c r="B1426" s="2">
        <v>1.0</v>
      </c>
    </row>
    <row r="1427">
      <c r="A1427" s="1" t="s">
        <v>7604</v>
      </c>
      <c r="B1427" s="2">
        <v>1.0</v>
      </c>
    </row>
    <row r="1428">
      <c r="A1428" s="1" t="s">
        <v>7605</v>
      </c>
      <c r="B1428" s="2">
        <v>1.0</v>
      </c>
    </row>
    <row r="1429">
      <c r="A1429" s="1" t="s">
        <v>7606</v>
      </c>
      <c r="B1429" s="2">
        <v>1.0</v>
      </c>
    </row>
    <row r="1430">
      <c r="A1430" s="1" t="s">
        <v>7607</v>
      </c>
      <c r="B1430" s="2">
        <v>1.0</v>
      </c>
    </row>
    <row r="1431">
      <c r="A1431" s="1" t="s">
        <v>7608</v>
      </c>
      <c r="B1431" s="2">
        <v>1.0</v>
      </c>
    </row>
    <row r="1432">
      <c r="A1432" s="1" t="s">
        <v>7609</v>
      </c>
      <c r="B1432" s="2">
        <v>0.0</v>
      </c>
    </row>
    <row r="1433">
      <c r="A1433" s="1" t="s">
        <v>7610</v>
      </c>
      <c r="B1433" s="2">
        <v>1.0</v>
      </c>
    </row>
    <row r="1434">
      <c r="A1434" s="1" t="s">
        <v>7611</v>
      </c>
      <c r="B1434" s="2">
        <v>1.0</v>
      </c>
    </row>
    <row r="1435">
      <c r="A1435" s="1" t="s">
        <v>7612</v>
      </c>
      <c r="B1435" s="2">
        <v>0.0</v>
      </c>
    </row>
    <row r="1436">
      <c r="A1436" s="1" t="s">
        <v>7613</v>
      </c>
      <c r="B1436" s="2">
        <v>1.0</v>
      </c>
    </row>
    <row r="1437">
      <c r="A1437" s="1" t="s">
        <v>7614</v>
      </c>
      <c r="B1437" s="2">
        <v>1.0</v>
      </c>
    </row>
    <row r="1438">
      <c r="A1438" s="1" t="s">
        <v>7615</v>
      </c>
      <c r="B1438" s="2">
        <v>1.0</v>
      </c>
    </row>
    <row r="1439">
      <c r="A1439" s="1" t="s">
        <v>7616</v>
      </c>
      <c r="B1439" s="2">
        <v>0.0</v>
      </c>
    </row>
    <row r="1440">
      <c r="A1440" s="1" t="s">
        <v>7617</v>
      </c>
      <c r="B1440" s="2">
        <v>1.0</v>
      </c>
    </row>
    <row r="1441">
      <c r="A1441" s="1" t="s">
        <v>7618</v>
      </c>
    </row>
    <row r="1442">
      <c r="A1442" s="7"/>
    </row>
    <row r="1443">
      <c r="A1443" s="1" t="s">
        <v>7619</v>
      </c>
    </row>
    <row r="1444">
      <c r="A1444" s="1" t="s">
        <v>7620</v>
      </c>
    </row>
    <row r="1445">
      <c r="A1445" s="1" t="s">
        <v>7621</v>
      </c>
      <c r="B1445" s="2">
        <v>0.0</v>
      </c>
    </row>
    <row r="1446">
      <c r="A1446" s="1" t="s">
        <v>7622</v>
      </c>
      <c r="B1446" s="2">
        <v>1.0</v>
      </c>
    </row>
    <row r="1447">
      <c r="A1447" s="1" t="s">
        <v>7623</v>
      </c>
      <c r="B1447" s="2">
        <v>0.0</v>
      </c>
    </row>
    <row r="1448">
      <c r="A1448" s="1" t="s">
        <v>7624</v>
      </c>
      <c r="B1448" s="2">
        <v>0.0</v>
      </c>
    </row>
    <row r="1449">
      <c r="A1449" s="1" t="s">
        <v>7625</v>
      </c>
      <c r="B1449" s="2">
        <v>1.0</v>
      </c>
    </row>
    <row r="1450">
      <c r="A1450" s="1" t="s">
        <v>7626</v>
      </c>
      <c r="B1450" s="2">
        <v>0.0</v>
      </c>
    </row>
    <row r="1451">
      <c r="A1451" s="1" t="s">
        <v>7627</v>
      </c>
      <c r="B1451" s="2">
        <v>1.0</v>
      </c>
    </row>
    <row r="1452">
      <c r="A1452" s="1" t="s">
        <v>7628</v>
      </c>
      <c r="B1452" s="2">
        <v>1.0</v>
      </c>
    </row>
    <row r="1453">
      <c r="A1453" s="1" t="s">
        <v>7629</v>
      </c>
      <c r="B1453" s="2">
        <v>1.0</v>
      </c>
    </row>
    <row r="1454">
      <c r="A1454" s="1" t="s">
        <v>7630</v>
      </c>
    </row>
    <row r="1455">
      <c r="A1455" s="1" t="s">
        <v>4546</v>
      </c>
    </row>
    <row r="1456">
      <c r="A1456" s="1" t="s">
        <v>4545</v>
      </c>
      <c r="B1456" s="2">
        <v>0.0</v>
      </c>
    </row>
    <row r="1457">
      <c r="A1457" s="1" t="s">
        <v>7631</v>
      </c>
      <c r="B1457" s="2">
        <v>1.0</v>
      </c>
    </row>
    <row r="1458">
      <c r="A1458" s="1" t="s">
        <v>7632</v>
      </c>
      <c r="B1458" s="2">
        <v>1.0</v>
      </c>
    </row>
    <row r="1459">
      <c r="A1459" s="1" t="s">
        <v>7633</v>
      </c>
      <c r="B1459" s="2">
        <v>0.0</v>
      </c>
    </row>
    <row r="1460">
      <c r="A1460" s="1" t="s">
        <v>7634</v>
      </c>
    </row>
    <row r="1461">
      <c r="A1461" s="1" t="s">
        <v>7635</v>
      </c>
    </row>
    <row r="1462">
      <c r="A1462" s="1" t="s">
        <v>7636</v>
      </c>
    </row>
    <row r="1463">
      <c r="A1463" s="1" t="s">
        <v>7637</v>
      </c>
    </row>
    <row r="1464">
      <c r="A1464" s="1" t="s">
        <v>7638</v>
      </c>
    </row>
    <row r="1465">
      <c r="A1465" s="7"/>
    </row>
    <row r="1466">
      <c r="A1466" s="1" t="s">
        <v>7639</v>
      </c>
      <c r="B1466" s="2">
        <v>0.0</v>
      </c>
    </row>
    <row r="1467">
      <c r="A1467" s="1" t="s">
        <v>7640</v>
      </c>
      <c r="B1467" s="2">
        <v>0.0</v>
      </c>
    </row>
    <row r="1468">
      <c r="A1468" s="1" t="s">
        <v>7641</v>
      </c>
      <c r="B1468" s="2">
        <v>1.0</v>
      </c>
    </row>
    <row r="1469">
      <c r="A1469" s="1" t="s">
        <v>7642</v>
      </c>
      <c r="B1469" s="2">
        <v>1.0</v>
      </c>
    </row>
    <row r="1470">
      <c r="A1470" s="1" t="s">
        <v>7643</v>
      </c>
      <c r="B1470" s="2">
        <v>1.0</v>
      </c>
    </row>
    <row r="1471">
      <c r="A1471" s="1" t="s">
        <v>7644</v>
      </c>
      <c r="B1471" s="2">
        <v>0.0</v>
      </c>
    </row>
    <row r="1472">
      <c r="A1472" s="1" t="s">
        <v>7645</v>
      </c>
      <c r="B1472" s="2">
        <v>0.0</v>
      </c>
    </row>
    <row r="1473">
      <c r="A1473" s="1" t="s">
        <v>7646</v>
      </c>
      <c r="B1473" s="2">
        <v>1.0</v>
      </c>
    </row>
    <row r="1474">
      <c r="A1474" s="1" t="s">
        <v>7647</v>
      </c>
      <c r="B1474" s="2">
        <v>0.0</v>
      </c>
    </row>
    <row r="1475">
      <c r="A1475" s="1" t="s">
        <v>7648</v>
      </c>
    </row>
    <row r="1476">
      <c r="A1476" s="7"/>
    </row>
    <row r="1477">
      <c r="A1477" s="1" t="s">
        <v>7649</v>
      </c>
      <c r="B1477" s="2">
        <v>0.0</v>
      </c>
    </row>
    <row r="1478">
      <c r="A1478" s="1" t="s">
        <v>7650</v>
      </c>
      <c r="B1478" s="2">
        <v>0.0</v>
      </c>
    </row>
    <row r="1479">
      <c r="A1479" s="1" t="s">
        <v>7651</v>
      </c>
      <c r="B1479" s="2">
        <v>0.0</v>
      </c>
    </row>
    <row r="1480">
      <c r="A1480" s="1" t="s">
        <v>7652</v>
      </c>
      <c r="B1480" s="2">
        <v>1.0</v>
      </c>
    </row>
    <row r="1481">
      <c r="A1481" s="1" t="s">
        <v>7653</v>
      </c>
      <c r="B1481" s="2">
        <v>1.0</v>
      </c>
    </row>
    <row r="1482">
      <c r="A1482" s="1" t="s">
        <v>7654</v>
      </c>
      <c r="B1482" s="2">
        <v>0.0</v>
      </c>
    </row>
    <row r="1483">
      <c r="A1483" s="1" t="s">
        <v>7655</v>
      </c>
      <c r="B1483" s="2">
        <v>1.0</v>
      </c>
    </row>
    <row r="1484">
      <c r="A1484" s="1" t="s">
        <v>7656</v>
      </c>
      <c r="B1484" s="2">
        <v>0.0</v>
      </c>
    </row>
    <row r="1485">
      <c r="A1485" s="1" t="s">
        <v>7657</v>
      </c>
      <c r="B1485" s="2">
        <v>0.0</v>
      </c>
    </row>
    <row r="1486">
      <c r="A1486" s="1" t="s">
        <v>7658</v>
      </c>
      <c r="B1486" s="2">
        <v>1.0</v>
      </c>
    </row>
    <row r="1487">
      <c r="A1487" s="1" t="s">
        <v>7659</v>
      </c>
      <c r="B1487" s="2">
        <v>0.0</v>
      </c>
    </row>
    <row r="1488">
      <c r="A1488" s="1" t="s">
        <v>7660</v>
      </c>
      <c r="B1488" s="2">
        <v>1.0</v>
      </c>
    </row>
    <row r="1489">
      <c r="A1489" s="1" t="s">
        <v>7661</v>
      </c>
      <c r="B1489" s="2">
        <v>0.0</v>
      </c>
    </row>
    <row r="1490">
      <c r="A1490" s="1" t="s">
        <v>7662</v>
      </c>
      <c r="B1490" s="2">
        <v>0.0</v>
      </c>
    </row>
    <row r="1491">
      <c r="A1491" s="1" t="s">
        <v>7663</v>
      </c>
      <c r="B1491" s="2">
        <v>0.0</v>
      </c>
    </row>
    <row r="1492">
      <c r="A1492" s="1" t="s">
        <v>7664</v>
      </c>
      <c r="B1492" s="2">
        <v>0.0</v>
      </c>
    </row>
    <row r="1493">
      <c r="A1493" s="1" t="s">
        <v>7665</v>
      </c>
      <c r="B1493" s="2">
        <v>1.0</v>
      </c>
    </row>
    <row r="1494">
      <c r="A1494" s="1" t="s">
        <v>7666</v>
      </c>
      <c r="B1494" s="2">
        <v>1.0</v>
      </c>
    </row>
    <row r="1495">
      <c r="A1495" s="1" t="s">
        <v>7667</v>
      </c>
      <c r="B1495" s="2">
        <v>0.0</v>
      </c>
    </row>
    <row r="1496">
      <c r="A1496" s="1" t="s">
        <v>7668</v>
      </c>
      <c r="B1496" s="2">
        <v>1.0</v>
      </c>
    </row>
    <row r="1497">
      <c r="A1497" s="1" t="s">
        <v>6157</v>
      </c>
    </row>
    <row r="1498">
      <c r="A1498" s="1" t="s">
        <v>5925</v>
      </c>
      <c r="B1498" s="2">
        <v>1.0</v>
      </c>
    </row>
    <row r="1499">
      <c r="A1499" s="1" t="s">
        <v>1071</v>
      </c>
      <c r="B1499" s="2">
        <v>0.0</v>
      </c>
    </row>
    <row r="1500">
      <c r="A1500" s="1" t="s">
        <v>7669</v>
      </c>
      <c r="B1500" s="2">
        <v>1.0</v>
      </c>
    </row>
    <row r="1501">
      <c r="A1501" s="1" t="s">
        <v>7670</v>
      </c>
      <c r="B1501" s="2">
        <v>1.0</v>
      </c>
    </row>
    <row r="1502">
      <c r="A1502" s="1" t="s">
        <v>7671</v>
      </c>
    </row>
    <row r="1503">
      <c r="A1503" s="1" t="s">
        <v>7672</v>
      </c>
    </row>
    <row r="1504">
      <c r="A1504" s="7"/>
    </row>
    <row r="1505">
      <c r="A1505" s="1" t="s">
        <v>7673</v>
      </c>
    </row>
    <row r="1506">
      <c r="A1506" s="1" t="s">
        <v>7674</v>
      </c>
      <c r="B1506" s="2">
        <v>1.0</v>
      </c>
    </row>
    <row r="1507">
      <c r="A1507" s="1" t="s">
        <v>7675</v>
      </c>
      <c r="B1507" s="2">
        <v>0.0</v>
      </c>
    </row>
    <row r="1508">
      <c r="A1508" s="1" t="s">
        <v>7676</v>
      </c>
      <c r="B1508" s="2">
        <v>0.0</v>
      </c>
    </row>
    <row r="1509">
      <c r="A1509" s="1" t="s">
        <v>7677</v>
      </c>
    </row>
    <row r="1510">
      <c r="A1510" s="1" t="s">
        <v>7678</v>
      </c>
      <c r="B1510" s="2">
        <v>1.0</v>
      </c>
    </row>
    <row r="1511">
      <c r="A1511" s="1" t="s">
        <v>7679</v>
      </c>
      <c r="B1511" s="2">
        <v>0.0</v>
      </c>
    </row>
    <row r="1512">
      <c r="A1512" s="1" t="s">
        <v>7680</v>
      </c>
      <c r="B1512" s="2">
        <v>1.0</v>
      </c>
    </row>
    <row r="1513">
      <c r="A1513" s="1" t="s">
        <v>7681</v>
      </c>
    </row>
    <row r="1514">
      <c r="A1514" s="1" t="s">
        <v>7682</v>
      </c>
      <c r="B1514" s="2">
        <v>1.0</v>
      </c>
    </row>
    <row r="1515">
      <c r="A1515" s="1" t="s">
        <v>7683</v>
      </c>
      <c r="B1515" s="2">
        <v>0.0</v>
      </c>
    </row>
    <row r="1516">
      <c r="A1516" s="1" t="s">
        <v>7684</v>
      </c>
      <c r="B1516" s="2">
        <v>1.0</v>
      </c>
    </row>
    <row r="1517">
      <c r="A1517" s="1" t="s">
        <v>7685</v>
      </c>
      <c r="B1517" s="2">
        <v>1.0</v>
      </c>
    </row>
    <row r="1518">
      <c r="A1518" s="1" t="s">
        <v>7686</v>
      </c>
      <c r="B1518" s="2">
        <v>1.0</v>
      </c>
    </row>
    <row r="1519">
      <c r="A1519" s="1" t="s">
        <v>7687</v>
      </c>
      <c r="B1519" s="2">
        <v>0.0</v>
      </c>
    </row>
    <row r="1520">
      <c r="A1520" s="1" t="s">
        <v>7688</v>
      </c>
      <c r="B1520" s="2">
        <v>0.0</v>
      </c>
    </row>
    <row r="1521">
      <c r="A1521" s="1" t="s">
        <v>7689</v>
      </c>
      <c r="B1521" s="2">
        <v>1.0</v>
      </c>
    </row>
    <row r="1522">
      <c r="A1522" s="1" t="s">
        <v>7690</v>
      </c>
      <c r="B1522" s="2">
        <v>1.0</v>
      </c>
    </row>
    <row r="1523">
      <c r="A1523" s="1" t="s">
        <v>7691</v>
      </c>
      <c r="B1523" s="2">
        <v>1.0</v>
      </c>
    </row>
    <row r="1524">
      <c r="A1524" s="1" t="s">
        <v>7692</v>
      </c>
      <c r="B1524" s="2">
        <v>0.0</v>
      </c>
    </row>
    <row r="1525">
      <c r="A1525" s="1" t="s">
        <v>7693</v>
      </c>
      <c r="B1525" s="2">
        <v>0.0</v>
      </c>
    </row>
    <row r="1526">
      <c r="A1526" s="1" t="s">
        <v>7694</v>
      </c>
    </row>
    <row r="1527">
      <c r="A1527" s="7"/>
    </row>
    <row r="1528">
      <c r="A1528" s="1" t="s">
        <v>392</v>
      </c>
      <c r="B1528" s="2">
        <v>1.0</v>
      </c>
    </row>
    <row r="1529">
      <c r="A1529" s="1" t="s">
        <v>7695</v>
      </c>
      <c r="B1529" s="2">
        <v>1.0</v>
      </c>
    </row>
    <row r="1530">
      <c r="A1530" s="1" t="s">
        <v>7696</v>
      </c>
      <c r="B1530" s="2">
        <v>0.0</v>
      </c>
    </row>
    <row r="1531">
      <c r="A1531" s="1" t="s">
        <v>7697</v>
      </c>
      <c r="B1531" s="2">
        <v>1.0</v>
      </c>
    </row>
    <row r="1532">
      <c r="A1532" s="1" t="s">
        <v>7698</v>
      </c>
      <c r="B1532" s="2">
        <v>0.0</v>
      </c>
    </row>
    <row r="1533">
      <c r="A1533" s="1" t="s">
        <v>7699</v>
      </c>
      <c r="B1533" s="2">
        <v>1.0</v>
      </c>
    </row>
    <row r="1534">
      <c r="A1534" s="1" t="s">
        <v>7700</v>
      </c>
      <c r="B1534" s="2">
        <v>0.0</v>
      </c>
    </row>
    <row r="1535">
      <c r="A1535" s="1" t="s">
        <v>7701</v>
      </c>
    </row>
    <row r="1536">
      <c r="A1536" s="1" t="s">
        <v>7702</v>
      </c>
      <c r="B1536" s="2">
        <v>0.0</v>
      </c>
    </row>
    <row r="1537">
      <c r="A1537" s="1" t="s">
        <v>7703</v>
      </c>
      <c r="B1537" s="2">
        <v>1.0</v>
      </c>
    </row>
    <row r="1538">
      <c r="A1538" s="1" t="s">
        <v>7704</v>
      </c>
      <c r="B1538" s="2">
        <v>1.0</v>
      </c>
    </row>
    <row r="1539">
      <c r="A1539" s="1" t="s">
        <v>7705</v>
      </c>
      <c r="B1539" s="2">
        <v>1.0</v>
      </c>
    </row>
    <row r="1540">
      <c r="A1540" s="1" t="s">
        <v>7706</v>
      </c>
      <c r="B1540" s="2">
        <v>0.0</v>
      </c>
    </row>
    <row r="1541">
      <c r="A1541" s="1" t="s">
        <v>7707</v>
      </c>
      <c r="B1541" s="2">
        <v>1.0</v>
      </c>
    </row>
    <row r="1542">
      <c r="A1542" s="1" t="s">
        <v>7708</v>
      </c>
      <c r="B1542" s="2">
        <v>0.0</v>
      </c>
    </row>
    <row r="1543">
      <c r="A1543" s="1" t="s">
        <v>7709</v>
      </c>
      <c r="B1543" s="2">
        <v>1.0</v>
      </c>
    </row>
    <row r="1544">
      <c r="A1544" s="1" t="s">
        <v>7710</v>
      </c>
      <c r="B1544" s="2">
        <v>0.0</v>
      </c>
    </row>
    <row r="1545">
      <c r="A1545" s="1" t="s">
        <v>7711</v>
      </c>
      <c r="B1545" s="2">
        <v>1.0</v>
      </c>
    </row>
    <row r="1546">
      <c r="A1546" s="1" t="s">
        <v>7712</v>
      </c>
      <c r="B1546" s="2">
        <v>0.0</v>
      </c>
    </row>
    <row r="1547">
      <c r="A1547" s="1" t="s">
        <v>7713</v>
      </c>
      <c r="B1547" s="2">
        <v>1.0</v>
      </c>
    </row>
    <row r="1548">
      <c r="A1548" s="1" t="s">
        <v>7714</v>
      </c>
      <c r="B1548" s="2">
        <v>1.0</v>
      </c>
    </row>
    <row r="1549">
      <c r="A1549" s="1" t="s">
        <v>7715</v>
      </c>
      <c r="B1549" s="2">
        <v>0.0</v>
      </c>
    </row>
    <row r="1550">
      <c r="A1550" s="1" t="s">
        <v>7716</v>
      </c>
      <c r="B1550" s="2">
        <v>1.0</v>
      </c>
    </row>
    <row r="1551">
      <c r="A1551" s="1" t="s">
        <v>7717</v>
      </c>
      <c r="B1551" s="2">
        <v>1.0</v>
      </c>
    </row>
    <row r="1552">
      <c r="A1552" s="1" t="s">
        <v>7718</v>
      </c>
      <c r="B1552" s="2">
        <v>1.0</v>
      </c>
    </row>
    <row r="1553">
      <c r="A1553" s="1" t="s">
        <v>7719</v>
      </c>
      <c r="B1553" s="2">
        <v>0.0</v>
      </c>
    </row>
    <row r="1554">
      <c r="A1554" s="1" t="s">
        <v>7720</v>
      </c>
      <c r="B1554" s="2">
        <v>1.0</v>
      </c>
    </row>
    <row r="1555">
      <c r="A1555" s="1" t="s">
        <v>7721</v>
      </c>
      <c r="B1555" s="2">
        <v>0.0</v>
      </c>
    </row>
    <row r="1556">
      <c r="A1556" s="1" t="s">
        <v>7722</v>
      </c>
      <c r="B1556" s="2">
        <v>0.0</v>
      </c>
    </row>
    <row r="1557">
      <c r="A1557" s="1" t="s">
        <v>7723</v>
      </c>
      <c r="B1557" s="2">
        <v>0.0</v>
      </c>
    </row>
    <row r="1558">
      <c r="A1558" s="1" t="s">
        <v>7724</v>
      </c>
    </row>
    <row r="1559">
      <c r="A1559" s="7"/>
    </row>
    <row r="1560">
      <c r="A1560" s="1" t="s">
        <v>4545</v>
      </c>
    </row>
    <row r="1561">
      <c r="A1561" s="1" t="s">
        <v>4546</v>
      </c>
      <c r="B1561" s="2">
        <v>1.0</v>
      </c>
    </row>
    <row r="1562">
      <c r="A1562" s="1" t="s">
        <v>7725</v>
      </c>
      <c r="B1562" s="2">
        <v>1.0</v>
      </c>
    </row>
    <row r="1563">
      <c r="A1563" s="1" t="s">
        <v>7726</v>
      </c>
      <c r="B1563" s="2">
        <v>0.0</v>
      </c>
    </row>
    <row r="1564">
      <c r="A1564" s="1" t="s">
        <v>7727</v>
      </c>
      <c r="B1564" s="2">
        <v>1.0</v>
      </c>
    </row>
    <row r="1565">
      <c r="A1565" s="1" t="s">
        <v>7728</v>
      </c>
      <c r="B1565" s="2">
        <v>0.0</v>
      </c>
    </row>
    <row r="1566">
      <c r="A1566" s="1" t="s">
        <v>7729</v>
      </c>
      <c r="B1566" s="2">
        <v>1.0</v>
      </c>
    </row>
    <row r="1567">
      <c r="A1567" s="1" t="s">
        <v>7730</v>
      </c>
      <c r="B1567" s="2">
        <v>1.0</v>
      </c>
    </row>
    <row r="1568">
      <c r="A1568" s="1" t="s">
        <v>7731</v>
      </c>
      <c r="B1568" s="2">
        <v>1.0</v>
      </c>
    </row>
    <row r="1569">
      <c r="A1569" s="1" t="s">
        <v>7732</v>
      </c>
      <c r="B1569" s="2">
        <v>1.0</v>
      </c>
    </row>
    <row r="1570">
      <c r="A1570" s="1" t="s">
        <v>7733</v>
      </c>
      <c r="B1570" s="2">
        <v>1.0</v>
      </c>
    </row>
    <row r="1571">
      <c r="A1571" s="1" t="s">
        <v>7734</v>
      </c>
      <c r="B1571" s="2">
        <v>1.0</v>
      </c>
    </row>
    <row r="1572">
      <c r="A1572" s="1" t="s">
        <v>7735</v>
      </c>
      <c r="B1572" s="2">
        <v>0.0</v>
      </c>
    </row>
    <row r="1573">
      <c r="A1573" s="1" t="s">
        <v>7736</v>
      </c>
      <c r="B1573" s="2">
        <v>0.0</v>
      </c>
    </row>
    <row r="1574">
      <c r="A1574" s="1" t="s">
        <v>7737</v>
      </c>
      <c r="B1574" s="2">
        <v>1.0</v>
      </c>
    </row>
    <row r="1575">
      <c r="A1575" s="1" t="s">
        <v>7738</v>
      </c>
      <c r="B1575" s="2">
        <v>0.0</v>
      </c>
    </row>
    <row r="1576">
      <c r="A1576" s="1" t="s">
        <v>7739</v>
      </c>
      <c r="B1576" s="2">
        <v>0.0</v>
      </c>
    </row>
    <row r="1577">
      <c r="A1577" s="1" t="s">
        <v>7740</v>
      </c>
      <c r="B1577" s="2">
        <v>0.0</v>
      </c>
    </row>
    <row r="1578">
      <c r="A1578" s="1" t="s">
        <v>7741</v>
      </c>
      <c r="B1578" s="2">
        <v>1.0</v>
      </c>
    </row>
    <row r="1579">
      <c r="A1579" s="1" t="s">
        <v>7742</v>
      </c>
      <c r="B1579" s="2">
        <v>1.0</v>
      </c>
    </row>
    <row r="1580">
      <c r="A1580" s="1" t="s">
        <v>7743</v>
      </c>
      <c r="B1580" s="2">
        <v>0.0</v>
      </c>
    </row>
    <row r="1581">
      <c r="A1581" s="1" t="s">
        <v>7744</v>
      </c>
      <c r="B1581" s="2">
        <v>1.0</v>
      </c>
    </row>
    <row r="1582">
      <c r="A1582" s="1" t="s">
        <v>7745</v>
      </c>
      <c r="B1582" s="2">
        <v>0.0</v>
      </c>
    </row>
    <row r="1583">
      <c r="A1583" s="1" t="s">
        <v>7746</v>
      </c>
      <c r="B1583" s="2">
        <v>0.0</v>
      </c>
    </row>
    <row r="1584">
      <c r="A1584" s="1" t="s">
        <v>7747</v>
      </c>
      <c r="B1584" s="2">
        <v>0.0</v>
      </c>
    </row>
    <row r="1585">
      <c r="A1585" s="1" t="s">
        <v>7748</v>
      </c>
      <c r="B1585" s="2">
        <v>1.0</v>
      </c>
    </row>
    <row r="1586">
      <c r="A1586" s="1" t="s">
        <v>7749</v>
      </c>
      <c r="B1586" s="2">
        <v>1.0</v>
      </c>
    </row>
    <row r="1587">
      <c r="A1587" s="1" t="s">
        <v>7750</v>
      </c>
      <c r="B1587" s="2">
        <v>0.0</v>
      </c>
    </row>
    <row r="1588">
      <c r="A1588" s="1" t="s">
        <v>7751</v>
      </c>
      <c r="B1588" s="2">
        <v>0.0</v>
      </c>
    </row>
    <row r="1589">
      <c r="A1589" s="1" t="s">
        <v>7752</v>
      </c>
      <c r="B1589" s="2">
        <v>1.0</v>
      </c>
    </row>
    <row r="1590">
      <c r="A1590" s="1" t="s">
        <v>7753</v>
      </c>
      <c r="B1590" s="2">
        <v>0.0</v>
      </c>
    </row>
    <row r="1591">
      <c r="A1591" s="1" t="s">
        <v>7754</v>
      </c>
      <c r="B1591" s="2">
        <v>1.0</v>
      </c>
    </row>
    <row r="1592">
      <c r="A1592" s="1" t="s">
        <v>7755</v>
      </c>
      <c r="B1592" s="2">
        <v>0.0</v>
      </c>
    </row>
    <row r="1593">
      <c r="A1593" s="1" t="s">
        <v>7756</v>
      </c>
      <c r="B1593" s="2">
        <v>1.0</v>
      </c>
    </row>
    <row r="1594">
      <c r="A1594" s="1" t="s">
        <v>7757</v>
      </c>
      <c r="B1594" s="2">
        <v>1.0</v>
      </c>
    </row>
    <row r="1595">
      <c r="A1595" s="1" t="s">
        <v>7758</v>
      </c>
      <c r="B1595" s="2">
        <v>0.0</v>
      </c>
    </row>
    <row r="1596">
      <c r="A1596" s="1" t="s">
        <v>7759</v>
      </c>
      <c r="B1596" s="2">
        <v>0.0</v>
      </c>
    </row>
    <row r="1597">
      <c r="A1597" s="1" t="s">
        <v>7760</v>
      </c>
      <c r="B1597" s="2">
        <v>0.0</v>
      </c>
    </row>
    <row r="1598">
      <c r="A1598" s="1" t="s">
        <v>7761</v>
      </c>
      <c r="B1598" s="2">
        <v>1.0</v>
      </c>
    </row>
    <row r="1599">
      <c r="A1599" s="1" t="s">
        <v>7762</v>
      </c>
      <c r="B1599" s="2">
        <v>1.0</v>
      </c>
    </row>
    <row r="1600">
      <c r="A1600" s="1" t="s">
        <v>7763</v>
      </c>
      <c r="B1600" s="2">
        <v>0.0</v>
      </c>
    </row>
    <row r="1601">
      <c r="A1601" s="1" t="s">
        <v>7764</v>
      </c>
      <c r="B1601" s="2">
        <v>1.0</v>
      </c>
    </row>
    <row r="1602">
      <c r="A1602" s="1" t="s">
        <v>7765</v>
      </c>
      <c r="B1602" s="2">
        <v>0.0</v>
      </c>
    </row>
    <row r="1603">
      <c r="A1603" s="1" t="s">
        <v>7766</v>
      </c>
      <c r="B1603" s="2">
        <v>1.0</v>
      </c>
    </row>
    <row r="1604">
      <c r="A1604" s="1" t="s">
        <v>7767</v>
      </c>
      <c r="B1604" s="2">
        <v>0.0</v>
      </c>
    </row>
    <row r="1605">
      <c r="A1605" s="1" t="s">
        <v>7768</v>
      </c>
      <c r="B1605" s="2">
        <v>1.0</v>
      </c>
    </row>
    <row r="1606">
      <c r="A1606" s="1" t="s">
        <v>7769</v>
      </c>
      <c r="B1606" s="2">
        <v>0.0</v>
      </c>
    </row>
    <row r="1607">
      <c r="A1607" s="1" t="s">
        <v>7770</v>
      </c>
      <c r="B1607" s="2">
        <v>0.0</v>
      </c>
    </row>
    <row r="1608">
      <c r="A1608" s="1" t="s">
        <v>7771</v>
      </c>
      <c r="B1608" s="2">
        <v>1.0</v>
      </c>
    </row>
    <row r="1609">
      <c r="A1609" s="1" t="s">
        <v>7772</v>
      </c>
      <c r="B1609" s="2">
        <v>0.0</v>
      </c>
    </row>
    <row r="1610">
      <c r="A1610" s="1" t="s">
        <v>7773</v>
      </c>
      <c r="B1610" s="2">
        <v>0.0</v>
      </c>
    </row>
    <row r="1611">
      <c r="A1611" s="1" t="s">
        <v>7774</v>
      </c>
      <c r="B1611" s="2">
        <v>1.0</v>
      </c>
    </row>
    <row r="1612">
      <c r="A1612" s="1" t="s">
        <v>7775</v>
      </c>
      <c r="B1612" s="2">
        <v>0.0</v>
      </c>
    </row>
    <row r="1613">
      <c r="A1613" s="1" t="s">
        <v>7776</v>
      </c>
      <c r="B1613" s="2">
        <v>0.0</v>
      </c>
    </row>
    <row r="1614">
      <c r="A1614" s="1" t="s">
        <v>7777</v>
      </c>
      <c r="B1614" s="2">
        <v>1.0</v>
      </c>
    </row>
    <row r="1615">
      <c r="A1615" s="1" t="s">
        <v>7778</v>
      </c>
      <c r="B1615" s="2">
        <v>0.0</v>
      </c>
    </row>
    <row r="1616">
      <c r="A1616" s="1" t="s">
        <v>7779</v>
      </c>
      <c r="B1616" s="2">
        <v>1.0</v>
      </c>
    </row>
    <row r="1617">
      <c r="A1617" s="1" t="s">
        <v>7780</v>
      </c>
      <c r="B1617" s="2">
        <v>1.0</v>
      </c>
    </row>
    <row r="1618">
      <c r="A1618" s="1" t="s">
        <v>7781</v>
      </c>
      <c r="B1618" s="2">
        <v>0.0</v>
      </c>
    </row>
    <row r="1619">
      <c r="A1619" s="1" t="s">
        <v>7782</v>
      </c>
      <c r="B1619" s="2">
        <v>1.0</v>
      </c>
    </row>
    <row r="1620">
      <c r="A1620" s="1" t="s">
        <v>7783</v>
      </c>
      <c r="B1620" s="2">
        <v>1.0</v>
      </c>
    </row>
    <row r="1621">
      <c r="A1621" s="1" t="s">
        <v>7784</v>
      </c>
    </row>
    <row r="1622">
      <c r="A1622" s="1" t="s">
        <v>1478</v>
      </c>
      <c r="B1622" s="2">
        <v>0.0</v>
      </c>
    </row>
    <row r="1623">
      <c r="A1623" s="1" t="s">
        <v>7785</v>
      </c>
      <c r="B1623" s="2">
        <v>0.0</v>
      </c>
    </row>
    <row r="1624">
      <c r="A1624" s="1" t="s">
        <v>7786</v>
      </c>
      <c r="B1624" s="2">
        <v>0.0</v>
      </c>
    </row>
    <row r="1625">
      <c r="A1625" s="1" t="s">
        <v>7787</v>
      </c>
      <c r="B1625" s="2">
        <v>0.0</v>
      </c>
    </row>
    <row r="1626">
      <c r="A1626" s="1" t="s">
        <v>7788</v>
      </c>
      <c r="B1626" s="2">
        <v>0.0</v>
      </c>
    </row>
    <row r="1627">
      <c r="A1627" s="1" t="s">
        <v>7789</v>
      </c>
      <c r="B1627" s="2">
        <v>0.0</v>
      </c>
    </row>
    <row r="1628">
      <c r="A1628" s="1" t="s">
        <v>7790</v>
      </c>
      <c r="B1628" s="2">
        <v>1.0</v>
      </c>
    </row>
    <row r="1629">
      <c r="A1629" s="1" t="s">
        <v>7791</v>
      </c>
      <c r="B1629" s="2">
        <v>1.0</v>
      </c>
    </row>
    <row r="1630">
      <c r="A1630" s="1" t="s">
        <v>7792</v>
      </c>
      <c r="B1630" s="2">
        <v>1.0</v>
      </c>
    </row>
    <row r="1631">
      <c r="A1631" s="1" t="s">
        <v>7793</v>
      </c>
      <c r="B1631" s="2">
        <v>1.0</v>
      </c>
    </row>
    <row r="1632">
      <c r="A1632" s="1" t="s">
        <v>7794</v>
      </c>
      <c r="B1632" s="2">
        <v>1.0</v>
      </c>
    </row>
    <row r="1633">
      <c r="A1633" s="1" t="s">
        <v>7795</v>
      </c>
    </row>
    <row r="1634">
      <c r="A1634" s="1" t="s">
        <v>7383</v>
      </c>
      <c r="B1634" s="2">
        <v>1.0</v>
      </c>
    </row>
    <row r="1635">
      <c r="A1635" s="1" t="s">
        <v>7796</v>
      </c>
      <c r="B1635" s="2">
        <v>1.0</v>
      </c>
    </row>
    <row r="1636">
      <c r="A1636" s="1" t="s">
        <v>7797</v>
      </c>
      <c r="B1636" s="2">
        <v>1.0</v>
      </c>
    </row>
    <row r="1637">
      <c r="A1637" s="1" t="s">
        <v>7798</v>
      </c>
      <c r="B1637" s="2">
        <v>0.0</v>
      </c>
    </row>
    <row r="1638">
      <c r="A1638" s="1" t="s">
        <v>7799</v>
      </c>
    </row>
    <row r="1639">
      <c r="A1639" s="1" t="s">
        <v>7800</v>
      </c>
      <c r="B1639" s="2">
        <v>0.0</v>
      </c>
    </row>
    <row r="1640">
      <c r="A1640" s="1" t="s">
        <v>6844</v>
      </c>
    </row>
    <row r="1641">
      <c r="A1641" s="1" t="s">
        <v>7801</v>
      </c>
    </row>
    <row r="1642">
      <c r="A1642" s="1" t="s">
        <v>6846</v>
      </c>
    </row>
    <row r="1643">
      <c r="A1643" s="1" t="s">
        <v>7802</v>
      </c>
    </row>
    <row r="1644">
      <c r="A1644" s="1" t="s">
        <v>7803</v>
      </c>
    </row>
    <row r="1645">
      <c r="A1645" s="1" t="s">
        <v>398</v>
      </c>
      <c r="B1645" s="2">
        <v>0.0</v>
      </c>
    </row>
    <row r="1646">
      <c r="A1646" s="1" t="s">
        <v>7804</v>
      </c>
      <c r="B1646" s="2">
        <v>0.0</v>
      </c>
    </row>
    <row r="1647">
      <c r="A1647" s="1" t="s">
        <v>7805</v>
      </c>
      <c r="B1647" s="2">
        <v>0.0</v>
      </c>
    </row>
    <row r="1648">
      <c r="A1648" s="1" t="s">
        <v>7806</v>
      </c>
      <c r="B1648" s="2">
        <v>0.0</v>
      </c>
    </row>
    <row r="1649">
      <c r="A1649" s="1" t="s">
        <v>7807</v>
      </c>
      <c r="B1649" s="2">
        <v>0.0</v>
      </c>
    </row>
    <row r="1650">
      <c r="A1650" s="1" t="s">
        <v>7808</v>
      </c>
      <c r="B1650" s="2">
        <v>1.0</v>
      </c>
    </row>
    <row r="1651">
      <c r="A1651" s="1" t="s">
        <v>7809</v>
      </c>
      <c r="B1651" s="2">
        <v>1.0</v>
      </c>
    </row>
    <row r="1652">
      <c r="A1652" s="1" t="s">
        <v>7810</v>
      </c>
      <c r="B1652" s="2">
        <v>1.0</v>
      </c>
    </row>
    <row r="1653">
      <c r="A1653" s="1" t="s">
        <v>7811</v>
      </c>
      <c r="B1653" s="2">
        <v>0.0</v>
      </c>
    </row>
    <row r="1654">
      <c r="A1654" s="1" t="s">
        <v>7812</v>
      </c>
      <c r="B1654" s="2">
        <v>1.0</v>
      </c>
    </row>
    <row r="1655">
      <c r="A1655" s="1" t="s">
        <v>7813</v>
      </c>
      <c r="B1655" s="2">
        <v>0.0</v>
      </c>
    </row>
    <row r="1656">
      <c r="A1656" s="1" t="s">
        <v>7814</v>
      </c>
    </row>
    <row r="1657">
      <c r="A1657" s="1" t="s">
        <v>3550</v>
      </c>
    </row>
    <row r="1658">
      <c r="A1658" s="7"/>
    </row>
    <row r="1659">
      <c r="A1659" s="1" t="s">
        <v>4939</v>
      </c>
      <c r="B1659" s="2">
        <v>0.0</v>
      </c>
    </row>
    <row r="1660">
      <c r="A1660" s="1" t="s">
        <v>7815</v>
      </c>
      <c r="B1660" s="2">
        <v>0.0</v>
      </c>
    </row>
    <row r="1661">
      <c r="A1661" s="1" t="s">
        <v>7816</v>
      </c>
      <c r="B1661" s="2">
        <v>0.0</v>
      </c>
    </row>
    <row r="1662">
      <c r="A1662" s="1" t="s">
        <v>7817</v>
      </c>
      <c r="B1662" s="2">
        <v>0.0</v>
      </c>
    </row>
    <row r="1663">
      <c r="A1663" s="1" t="s">
        <v>7818</v>
      </c>
      <c r="B1663" s="2">
        <v>0.0</v>
      </c>
    </row>
    <row r="1664">
      <c r="A1664" s="1" t="s">
        <v>7819</v>
      </c>
      <c r="B1664" s="2">
        <v>0.0</v>
      </c>
    </row>
    <row r="1665">
      <c r="A1665" s="1" t="s">
        <v>7820</v>
      </c>
      <c r="B1665" s="2">
        <v>0.0</v>
      </c>
    </row>
    <row r="1666">
      <c r="A1666" s="1" t="s">
        <v>7821</v>
      </c>
      <c r="B1666" s="2">
        <v>1.0</v>
      </c>
    </row>
    <row r="1667">
      <c r="A1667" s="1" t="s">
        <v>7822</v>
      </c>
      <c r="B1667" s="2">
        <v>0.0</v>
      </c>
    </row>
    <row r="1668">
      <c r="A1668" s="1" t="s">
        <v>7823</v>
      </c>
      <c r="B1668" s="2">
        <v>1.0</v>
      </c>
    </row>
    <row r="1669">
      <c r="A1669" s="1" t="s">
        <v>7824</v>
      </c>
      <c r="B1669" s="2">
        <v>1.0</v>
      </c>
    </row>
    <row r="1670">
      <c r="A1670" s="1" t="s">
        <v>7825</v>
      </c>
      <c r="B1670" s="2">
        <v>1.0</v>
      </c>
    </row>
    <row r="1671">
      <c r="A1671" s="1" t="s">
        <v>7826</v>
      </c>
      <c r="B1671" s="2">
        <v>0.0</v>
      </c>
    </row>
    <row r="1672">
      <c r="A1672" s="1" t="s">
        <v>7827</v>
      </c>
      <c r="B1672" s="2">
        <v>0.0</v>
      </c>
    </row>
    <row r="1673">
      <c r="A1673" s="1" t="s">
        <v>7828</v>
      </c>
      <c r="B1673" s="2">
        <v>0.0</v>
      </c>
    </row>
    <row r="1674">
      <c r="A1674" s="1" t="s">
        <v>7829</v>
      </c>
      <c r="B1674" s="2">
        <v>1.0</v>
      </c>
    </row>
    <row r="1675">
      <c r="A1675" s="1" t="s">
        <v>7830</v>
      </c>
      <c r="B1675" s="2">
        <v>1.0</v>
      </c>
    </row>
    <row r="1676">
      <c r="A1676" s="1" t="s">
        <v>7831</v>
      </c>
      <c r="B1676" s="2">
        <v>1.0</v>
      </c>
    </row>
    <row r="1677">
      <c r="A1677" s="1" t="s">
        <v>7832</v>
      </c>
      <c r="B1677" s="2">
        <v>0.0</v>
      </c>
    </row>
    <row r="1678">
      <c r="A1678" s="1" t="s">
        <v>7833</v>
      </c>
      <c r="B1678" s="2">
        <v>1.0</v>
      </c>
    </row>
    <row r="1679">
      <c r="A1679" s="1" t="s">
        <v>7834</v>
      </c>
      <c r="B1679" s="2">
        <v>1.0</v>
      </c>
    </row>
    <row r="1680">
      <c r="A1680" s="1" t="s">
        <v>7835</v>
      </c>
      <c r="B1680" s="2">
        <v>0.0</v>
      </c>
    </row>
    <row r="1681">
      <c r="A1681" s="1" t="s">
        <v>7836</v>
      </c>
      <c r="B1681" s="2">
        <v>1.0</v>
      </c>
    </row>
    <row r="1682">
      <c r="A1682" s="1" t="s">
        <v>7837</v>
      </c>
      <c r="B1682" s="2">
        <v>0.0</v>
      </c>
    </row>
    <row r="1683">
      <c r="A1683" s="1" t="s">
        <v>7838</v>
      </c>
      <c r="B1683" s="2">
        <v>0.0</v>
      </c>
    </row>
    <row r="1684">
      <c r="A1684" s="1" t="s">
        <v>7839</v>
      </c>
      <c r="B1684" s="2">
        <v>0.0</v>
      </c>
    </row>
    <row r="1685">
      <c r="A1685" s="1" t="s">
        <v>7840</v>
      </c>
      <c r="B1685" s="2">
        <v>1.0</v>
      </c>
    </row>
    <row r="1686">
      <c r="A1686" s="1" t="s">
        <v>7841</v>
      </c>
      <c r="B1686" s="2">
        <v>1.0</v>
      </c>
    </row>
    <row r="1687">
      <c r="A1687" s="1" t="s">
        <v>7842</v>
      </c>
      <c r="B1687" s="2">
        <v>1.0</v>
      </c>
    </row>
    <row r="1688">
      <c r="A1688" s="1" t="s">
        <v>7843</v>
      </c>
      <c r="B1688" s="2">
        <v>0.0</v>
      </c>
    </row>
    <row r="1689">
      <c r="A1689" s="1" t="s">
        <v>7844</v>
      </c>
      <c r="B1689" s="2">
        <v>1.0</v>
      </c>
    </row>
    <row r="1690">
      <c r="A1690" s="1" t="s">
        <v>7845</v>
      </c>
      <c r="B1690" s="2">
        <v>1.0</v>
      </c>
    </row>
    <row r="1691">
      <c r="A1691" s="1" t="s">
        <v>7846</v>
      </c>
      <c r="B1691" s="2">
        <v>1.0</v>
      </c>
    </row>
    <row r="1692">
      <c r="A1692" s="1" t="s">
        <v>7847</v>
      </c>
      <c r="B1692" s="2">
        <v>0.0</v>
      </c>
    </row>
    <row r="1693">
      <c r="A1693" s="1" t="s">
        <v>7848</v>
      </c>
      <c r="B1693" s="2">
        <v>0.0</v>
      </c>
    </row>
    <row r="1694">
      <c r="A1694" s="1" t="s">
        <v>7849</v>
      </c>
      <c r="B1694" s="2">
        <v>0.0</v>
      </c>
    </row>
    <row r="1695">
      <c r="A1695" s="1" t="s">
        <v>7850</v>
      </c>
      <c r="B1695" s="2">
        <v>1.0</v>
      </c>
    </row>
    <row r="1696">
      <c r="A1696" s="1" t="s">
        <v>7851</v>
      </c>
      <c r="B1696" s="2">
        <v>1.0</v>
      </c>
    </row>
    <row r="1697">
      <c r="A1697" s="1" t="s">
        <v>7852</v>
      </c>
      <c r="B1697" s="2">
        <v>1.0</v>
      </c>
    </row>
    <row r="1698">
      <c r="A1698" s="1" t="s">
        <v>7853</v>
      </c>
      <c r="B1698" s="2">
        <v>0.0</v>
      </c>
    </row>
    <row r="1699">
      <c r="A1699" s="1" t="s">
        <v>7854</v>
      </c>
      <c r="B1699" s="2">
        <v>1.0</v>
      </c>
    </row>
    <row r="1700">
      <c r="A1700" s="1" t="s">
        <v>7855</v>
      </c>
    </row>
    <row r="1701">
      <c r="A1701" s="1" t="s">
        <v>6149</v>
      </c>
      <c r="B1701" s="2">
        <v>0.0</v>
      </c>
    </row>
    <row r="1702">
      <c r="A1702" s="1" t="s">
        <v>7856</v>
      </c>
      <c r="B1702" s="2">
        <v>1.0</v>
      </c>
    </row>
    <row r="1703">
      <c r="A1703" s="1" t="s">
        <v>7857</v>
      </c>
      <c r="B1703" s="2">
        <v>0.0</v>
      </c>
    </row>
    <row r="1704">
      <c r="A1704" s="1" t="s">
        <v>7858</v>
      </c>
      <c r="B1704" s="2">
        <v>0.0</v>
      </c>
    </row>
    <row r="1705">
      <c r="A1705" s="1" t="s">
        <v>7859</v>
      </c>
      <c r="B1705" s="2">
        <v>0.0</v>
      </c>
    </row>
    <row r="1706">
      <c r="A1706" s="1" t="s">
        <v>7860</v>
      </c>
      <c r="B1706" s="2">
        <v>1.0</v>
      </c>
    </row>
    <row r="1707">
      <c r="A1707" s="1" t="s">
        <v>7861</v>
      </c>
    </row>
    <row r="1708">
      <c r="A1708" s="1" t="s">
        <v>7862</v>
      </c>
    </row>
    <row r="1709">
      <c r="A1709" s="1" t="s">
        <v>7863</v>
      </c>
    </row>
    <row r="1710">
      <c r="A1710" s="1" t="s">
        <v>7864</v>
      </c>
    </row>
    <row r="1711">
      <c r="A1711" s="1" t="s">
        <v>7865</v>
      </c>
    </row>
    <row r="1712">
      <c r="A1712" s="1" t="s">
        <v>7862</v>
      </c>
    </row>
    <row r="1713">
      <c r="A1713" s="1" t="s">
        <v>7866</v>
      </c>
    </row>
    <row r="1714">
      <c r="A1714" s="27">
        <v>44623.0</v>
      </c>
    </row>
    <row r="1715">
      <c r="A1715" s="1" t="s">
        <v>7867</v>
      </c>
    </row>
    <row r="1716">
      <c r="A1716" s="1" t="s">
        <v>7868</v>
      </c>
      <c r="B1716" s="2">
        <v>0.0</v>
      </c>
    </row>
    <row r="1717">
      <c r="A1717" s="1" t="s">
        <v>7869</v>
      </c>
      <c r="B1717" s="2">
        <v>0.0</v>
      </c>
    </row>
    <row r="1718">
      <c r="A1718" s="1" t="s">
        <v>7870</v>
      </c>
      <c r="B1718" s="2">
        <v>0.0</v>
      </c>
    </row>
    <row r="1719">
      <c r="A1719" s="1" t="s">
        <v>7871</v>
      </c>
    </row>
    <row r="1720">
      <c r="A1720" s="7"/>
    </row>
    <row r="1721">
      <c r="A1721" s="1" t="s">
        <v>6154</v>
      </c>
      <c r="B1721" s="2">
        <v>0.0</v>
      </c>
    </row>
    <row r="1722">
      <c r="A1722" s="1" t="s">
        <v>7872</v>
      </c>
      <c r="B1722" s="2">
        <v>0.0</v>
      </c>
    </row>
    <row r="1723">
      <c r="A1723" s="1" t="s">
        <v>7873</v>
      </c>
      <c r="B1723" s="2">
        <v>1.0</v>
      </c>
    </row>
    <row r="1724">
      <c r="A1724" s="1" t="s">
        <v>7874</v>
      </c>
      <c r="B1724" s="2">
        <v>1.0</v>
      </c>
    </row>
    <row r="1725">
      <c r="A1725" s="1" t="s">
        <v>7875</v>
      </c>
      <c r="B1725" s="2">
        <v>1.0</v>
      </c>
    </row>
    <row r="1726">
      <c r="A1726" s="1" t="s">
        <v>7876</v>
      </c>
      <c r="B1726" s="2">
        <v>0.0</v>
      </c>
    </row>
    <row r="1727">
      <c r="A1727" s="1" t="s">
        <v>7877</v>
      </c>
      <c r="B1727" s="2">
        <v>0.0</v>
      </c>
    </row>
    <row r="1728">
      <c r="A1728" s="1" t="s">
        <v>7878</v>
      </c>
      <c r="B1728" s="2">
        <v>0.0</v>
      </c>
    </row>
    <row r="1729">
      <c r="A1729" s="1" t="s">
        <v>7879</v>
      </c>
      <c r="B1729" s="2">
        <v>1.0</v>
      </c>
    </row>
    <row r="1730">
      <c r="A1730" s="1" t="s">
        <v>7880</v>
      </c>
      <c r="B1730" s="2">
        <v>1.0</v>
      </c>
    </row>
    <row r="1731">
      <c r="A1731" s="1" t="s">
        <v>7881</v>
      </c>
      <c r="B1731" s="2">
        <v>0.0</v>
      </c>
    </row>
    <row r="1732">
      <c r="A1732" s="1" t="s">
        <v>7882</v>
      </c>
      <c r="B1732" s="2">
        <v>0.0</v>
      </c>
    </row>
    <row r="1733">
      <c r="A1733" s="1" t="s">
        <v>7883</v>
      </c>
      <c r="B1733" s="2">
        <v>0.0</v>
      </c>
    </row>
    <row r="1734">
      <c r="A1734" s="1" t="s">
        <v>7884</v>
      </c>
      <c r="B1734" s="2">
        <v>1.0</v>
      </c>
    </row>
    <row r="1735">
      <c r="A1735" s="1" t="s">
        <v>7885</v>
      </c>
    </row>
    <row r="1736">
      <c r="A1736" s="7"/>
    </row>
    <row r="1737">
      <c r="A1737" s="1" t="s">
        <v>5372</v>
      </c>
      <c r="B1737" s="2">
        <v>0.0</v>
      </c>
    </row>
    <row r="1738">
      <c r="A1738" s="1" t="s">
        <v>7886</v>
      </c>
      <c r="B1738" s="2">
        <v>0.0</v>
      </c>
    </row>
    <row r="1739">
      <c r="A1739" s="1" t="s">
        <v>7887</v>
      </c>
      <c r="B1739" s="2">
        <v>1.0</v>
      </c>
    </row>
    <row r="1740">
      <c r="A1740" s="1" t="s">
        <v>7888</v>
      </c>
      <c r="B1740" s="2">
        <v>1.0</v>
      </c>
    </row>
    <row r="1741">
      <c r="A1741" s="1" t="s">
        <v>7889</v>
      </c>
      <c r="B1741" s="2">
        <v>0.0</v>
      </c>
    </row>
    <row r="1742">
      <c r="A1742" s="1" t="s">
        <v>7890</v>
      </c>
      <c r="B1742" s="2">
        <v>1.0</v>
      </c>
    </row>
    <row r="1743">
      <c r="A1743" s="1" t="s">
        <v>7891</v>
      </c>
      <c r="B1743" s="2">
        <v>1.0</v>
      </c>
    </row>
    <row r="1744">
      <c r="A1744" s="1" t="s">
        <v>7892</v>
      </c>
      <c r="B1744" s="2">
        <v>0.0</v>
      </c>
    </row>
    <row r="1745">
      <c r="A1745" s="1" t="s">
        <v>7893</v>
      </c>
    </row>
    <row r="1746">
      <c r="A1746" s="1" t="s">
        <v>4637</v>
      </c>
      <c r="B1746" s="2">
        <v>1.0</v>
      </c>
    </row>
    <row r="1747">
      <c r="A1747" s="1" t="s">
        <v>7894</v>
      </c>
      <c r="B1747" s="2">
        <v>1.0</v>
      </c>
    </row>
    <row r="1748">
      <c r="A1748" s="1" t="s">
        <v>7895</v>
      </c>
      <c r="B1748" s="2">
        <v>0.0</v>
      </c>
    </row>
    <row r="1749">
      <c r="A1749" s="1" t="s">
        <v>7896</v>
      </c>
      <c r="B1749" s="2">
        <v>1.0</v>
      </c>
    </row>
    <row r="1750">
      <c r="A1750" s="1" t="s">
        <v>7897</v>
      </c>
      <c r="B1750" s="2">
        <v>0.0</v>
      </c>
    </row>
    <row r="1751">
      <c r="A1751" s="1" t="s">
        <v>7898</v>
      </c>
      <c r="B1751" s="2">
        <v>0.0</v>
      </c>
    </row>
    <row r="1752">
      <c r="A1752" s="1" t="s">
        <v>7899</v>
      </c>
      <c r="B1752" s="2">
        <v>1.0</v>
      </c>
    </row>
    <row r="1753">
      <c r="A1753" s="1" t="s">
        <v>7900</v>
      </c>
      <c r="B1753" s="2">
        <v>1.0</v>
      </c>
    </row>
    <row r="1754">
      <c r="A1754" s="1" t="s">
        <v>7901</v>
      </c>
    </row>
    <row r="1755">
      <c r="A1755" s="7"/>
    </row>
    <row r="1756">
      <c r="A1756" s="1" t="s">
        <v>7902</v>
      </c>
      <c r="B1756" s="2">
        <v>0.0</v>
      </c>
    </row>
    <row r="1757">
      <c r="A1757" s="1" t="s">
        <v>7903</v>
      </c>
      <c r="B1757" s="2">
        <v>0.0</v>
      </c>
    </row>
    <row r="1758">
      <c r="A1758" s="1" t="s">
        <v>7904</v>
      </c>
    </row>
    <row r="1759">
      <c r="A1759" s="1" t="s">
        <v>7905</v>
      </c>
    </row>
    <row r="1760">
      <c r="A1760" s="1" t="s">
        <v>7906</v>
      </c>
    </row>
    <row r="1761">
      <c r="A1761" s="1" t="s">
        <v>7907</v>
      </c>
    </row>
    <row r="1762">
      <c r="A1762" s="1" t="s">
        <v>7908</v>
      </c>
    </row>
    <row r="1763">
      <c r="A1763" s="7"/>
    </row>
    <row r="1764">
      <c r="A1764" s="1" t="s">
        <v>7909</v>
      </c>
      <c r="B1764" s="2">
        <v>0.0</v>
      </c>
    </row>
    <row r="1765">
      <c r="A1765" s="1" t="s">
        <v>7910</v>
      </c>
      <c r="B1765" s="2">
        <v>0.0</v>
      </c>
    </row>
    <row r="1766">
      <c r="A1766" s="1" t="s">
        <v>7911</v>
      </c>
      <c r="B1766" s="2">
        <v>1.0</v>
      </c>
    </row>
    <row r="1767">
      <c r="A1767" s="1" t="s">
        <v>7912</v>
      </c>
    </row>
    <row r="1768">
      <c r="A1768" s="1" t="s">
        <v>7913</v>
      </c>
    </row>
    <row r="1769">
      <c r="A1769" s="7"/>
    </row>
    <row r="1770">
      <c r="A1770" s="1" t="s">
        <v>7914</v>
      </c>
    </row>
    <row r="1771">
      <c r="A1771" s="7"/>
    </row>
    <row r="1772">
      <c r="A1772" s="1" t="s">
        <v>7915</v>
      </c>
    </row>
    <row r="1773">
      <c r="A1773" s="7"/>
    </row>
    <row r="1774">
      <c r="A1774" s="1" t="s">
        <v>7916</v>
      </c>
      <c r="B1774" s="2">
        <v>1.0</v>
      </c>
    </row>
    <row r="1775">
      <c r="A1775" s="1" t="s">
        <v>7917</v>
      </c>
      <c r="B1775" s="2">
        <v>1.0</v>
      </c>
    </row>
    <row r="1776">
      <c r="A1776" s="1" t="s">
        <v>7918</v>
      </c>
      <c r="B1776" s="2">
        <v>1.0</v>
      </c>
    </row>
    <row r="1777">
      <c r="A1777" s="1" t="s">
        <v>7919</v>
      </c>
      <c r="B1777" s="2">
        <v>1.0</v>
      </c>
    </row>
    <row r="1778">
      <c r="A1778" s="1" t="s">
        <v>7920</v>
      </c>
      <c r="B1778" s="2">
        <v>0.0</v>
      </c>
    </row>
    <row r="1779">
      <c r="A1779" s="1" t="s">
        <v>7921</v>
      </c>
      <c r="B1779" s="2">
        <v>1.0</v>
      </c>
    </row>
    <row r="1780">
      <c r="A1780" s="1" t="s">
        <v>7922</v>
      </c>
      <c r="B1780" s="2">
        <v>0.0</v>
      </c>
    </row>
    <row r="1781">
      <c r="A1781" s="1" t="s">
        <v>7923</v>
      </c>
      <c r="B1781" s="2">
        <v>1.0</v>
      </c>
    </row>
    <row r="1782">
      <c r="A1782" s="1" t="s">
        <v>7924</v>
      </c>
      <c r="B1782" s="2">
        <v>0.0</v>
      </c>
    </row>
    <row r="1783">
      <c r="A1783" s="1" t="s">
        <v>7925</v>
      </c>
      <c r="B1783" s="2">
        <v>0.0</v>
      </c>
    </row>
    <row r="1784">
      <c r="A1784" s="1" t="s">
        <v>7926</v>
      </c>
      <c r="B1784" s="2">
        <v>1.0</v>
      </c>
    </row>
    <row r="1785">
      <c r="A1785" s="1" t="s">
        <v>7927</v>
      </c>
      <c r="B1785" s="2">
        <v>1.0</v>
      </c>
    </row>
    <row r="1786">
      <c r="A1786" s="1" t="s">
        <v>7928</v>
      </c>
      <c r="B1786" s="2">
        <v>0.0</v>
      </c>
    </row>
    <row r="1787">
      <c r="A1787" s="1" t="s">
        <v>394</v>
      </c>
    </row>
    <row r="1788">
      <c r="A1788" s="1" t="s">
        <v>7929</v>
      </c>
    </row>
    <row r="1789">
      <c r="A1789" s="1" t="s">
        <v>1871</v>
      </c>
    </row>
    <row r="1790">
      <c r="A1790" s="1" t="s">
        <v>7930</v>
      </c>
      <c r="B1790" s="2">
        <v>0.0</v>
      </c>
    </row>
    <row r="1791">
      <c r="A1791" s="1" t="s">
        <v>7931</v>
      </c>
      <c r="B1791" s="2">
        <v>0.0</v>
      </c>
    </row>
    <row r="1792">
      <c r="A1792" s="1" t="s">
        <v>7932</v>
      </c>
      <c r="B1792" s="2">
        <v>0.0</v>
      </c>
    </row>
    <row r="1793">
      <c r="A1793" s="1" t="s">
        <v>7933</v>
      </c>
      <c r="B1793" s="2">
        <v>0.0</v>
      </c>
    </row>
    <row r="1794">
      <c r="A1794" s="1" t="s">
        <v>7934</v>
      </c>
      <c r="B1794" s="2">
        <v>1.0</v>
      </c>
    </row>
    <row r="1795">
      <c r="A1795" s="1" t="s">
        <v>7935</v>
      </c>
      <c r="B1795" s="2">
        <v>0.0</v>
      </c>
    </row>
    <row r="1796">
      <c r="A1796" s="1" t="s">
        <v>7936</v>
      </c>
      <c r="B1796" s="2">
        <v>1.0</v>
      </c>
    </row>
    <row r="1797">
      <c r="A1797" s="1" t="s">
        <v>7937</v>
      </c>
      <c r="B1797" s="2">
        <v>0.0</v>
      </c>
    </row>
    <row r="1798">
      <c r="A1798" s="1" t="s">
        <v>7938</v>
      </c>
      <c r="B1798" s="2">
        <v>1.0</v>
      </c>
    </row>
    <row r="1799">
      <c r="A1799" s="1" t="s">
        <v>7939</v>
      </c>
    </row>
    <row r="1800">
      <c r="A1800" s="1" t="s">
        <v>7940</v>
      </c>
      <c r="B1800" s="2">
        <v>1.0</v>
      </c>
    </row>
    <row r="1801">
      <c r="A1801" s="1" t="s">
        <v>7941</v>
      </c>
      <c r="B1801" s="2">
        <v>1.0</v>
      </c>
    </row>
    <row r="1802">
      <c r="A1802" s="1" t="s">
        <v>7942</v>
      </c>
      <c r="B1802" s="2">
        <v>0.0</v>
      </c>
    </row>
    <row r="1803">
      <c r="A1803" s="1" t="s">
        <v>7943</v>
      </c>
      <c r="B1803" s="2">
        <v>1.0</v>
      </c>
    </row>
    <row r="1804">
      <c r="A1804" s="1" t="s">
        <v>7944</v>
      </c>
      <c r="B1804" s="2">
        <v>0.0</v>
      </c>
    </row>
    <row r="1805">
      <c r="A1805" s="1" t="s">
        <v>7945</v>
      </c>
      <c r="B1805" s="2">
        <v>0.0</v>
      </c>
    </row>
    <row r="1806">
      <c r="A1806" s="1" t="s">
        <v>7946</v>
      </c>
      <c r="B1806" s="2">
        <v>1.0</v>
      </c>
    </row>
    <row r="1807">
      <c r="A1807" s="1" t="s">
        <v>7947</v>
      </c>
      <c r="B1807" s="2">
        <v>1.0</v>
      </c>
    </row>
    <row r="1808">
      <c r="A1808" s="1" t="s">
        <v>7948</v>
      </c>
      <c r="B1808" s="2">
        <v>0.0</v>
      </c>
    </row>
    <row r="1809">
      <c r="A1809" s="1" t="s">
        <v>7949</v>
      </c>
      <c r="B1809" s="2">
        <v>0.0</v>
      </c>
    </row>
    <row r="1810">
      <c r="A1810" s="1" t="s">
        <v>7950</v>
      </c>
      <c r="B1810" s="2">
        <v>1.0</v>
      </c>
    </row>
    <row r="1811">
      <c r="A1811" s="1" t="s">
        <v>7951</v>
      </c>
    </row>
    <row r="1812">
      <c r="A1812" s="7"/>
    </row>
    <row r="1813">
      <c r="A1813" s="1" t="s">
        <v>5246</v>
      </c>
    </row>
    <row r="1814">
      <c r="A1814" s="1" t="s">
        <v>5123</v>
      </c>
    </row>
    <row r="1815">
      <c r="A1815" s="1" t="s">
        <v>7952</v>
      </c>
      <c r="B1815" s="2">
        <v>1.0</v>
      </c>
    </row>
    <row r="1816">
      <c r="A1816" s="1" t="s">
        <v>7953</v>
      </c>
      <c r="B1816" s="2">
        <v>0.0</v>
      </c>
    </row>
    <row r="1817">
      <c r="A1817" s="1" t="s">
        <v>7954</v>
      </c>
    </row>
    <row r="1818">
      <c r="A1818" s="7"/>
    </row>
    <row r="1819">
      <c r="A1819" s="1" t="s">
        <v>7955</v>
      </c>
      <c r="B1819" s="2">
        <v>0.0</v>
      </c>
    </row>
    <row r="1820">
      <c r="A1820" s="1" t="s">
        <v>7956</v>
      </c>
      <c r="B1820" s="2">
        <v>1.0</v>
      </c>
    </row>
    <row r="1821">
      <c r="A1821" s="1" t="s">
        <v>7957</v>
      </c>
    </row>
    <row r="1822">
      <c r="A1822" s="1" t="s">
        <v>392</v>
      </c>
      <c r="B1822" s="2">
        <v>1.0</v>
      </c>
    </row>
    <row r="1823">
      <c r="A1823" s="1" t="s">
        <v>7958</v>
      </c>
      <c r="B1823" s="2">
        <v>1.0</v>
      </c>
    </row>
    <row r="1824">
      <c r="A1824" s="1" t="s">
        <v>7959</v>
      </c>
      <c r="B1824" s="2">
        <v>0.0</v>
      </c>
    </row>
    <row r="1825">
      <c r="A1825" s="1" t="s">
        <v>7960</v>
      </c>
      <c r="B1825" s="2">
        <v>1.0</v>
      </c>
    </row>
    <row r="1826">
      <c r="A1826" s="1" t="s">
        <v>7961</v>
      </c>
      <c r="B1826" s="2">
        <v>1.0</v>
      </c>
    </row>
    <row r="1827">
      <c r="A1827" s="1" t="s">
        <v>7962</v>
      </c>
      <c r="B1827" s="2">
        <v>0.0</v>
      </c>
    </row>
    <row r="1828">
      <c r="A1828" s="1" t="s">
        <v>7963</v>
      </c>
      <c r="B1828" s="2">
        <v>1.0</v>
      </c>
    </row>
    <row r="1829">
      <c r="A1829" s="1" t="s">
        <v>7964</v>
      </c>
      <c r="B1829" s="2">
        <v>1.0</v>
      </c>
    </row>
    <row r="1830">
      <c r="A1830" s="1" t="s">
        <v>7965</v>
      </c>
      <c r="B1830" s="2">
        <v>0.0</v>
      </c>
    </row>
    <row r="1831">
      <c r="A1831" s="1" t="s">
        <v>7966</v>
      </c>
      <c r="B1831" s="2">
        <v>1.0</v>
      </c>
    </row>
    <row r="1832">
      <c r="A1832" s="1" t="s">
        <v>7967</v>
      </c>
      <c r="B1832" s="2">
        <v>0.0</v>
      </c>
    </row>
    <row r="1833">
      <c r="A1833" s="1" t="s">
        <v>7968</v>
      </c>
      <c r="B1833" s="2">
        <v>1.0</v>
      </c>
    </row>
    <row r="1834">
      <c r="A1834" s="1" t="s">
        <v>7969</v>
      </c>
    </row>
    <row r="1835">
      <c r="A1835" s="1" t="s">
        <v>7970</v>
      </c>
    </row>
    <row r="1836">
      <c r="A1836" s="1" t="s">
        <v>7971</v>
      </c>
    </row>
    <row r="1837">
      <c r="A1837" s="1" t="s">
        <v>7972</v>
      </c>
    </row>
    <row r="1838">
      <c r="A1838" s="1" t="s">
        <v>4447</v>
      </c>
      <c r="B1838" s="2">
        <v>1.0</v>
      </c>
    </row>
    <row r="1839">
      <c r="A1839" s="1" t="s">
        <v>7973</v>
      </c>
      <c r="B1839" s="2">
        <v>0.0</v>
      </c>
    </row>
    <row r="1840">
      <c r="A1840" s="1" t="s">
        <v>7974</v>
      </c>
      <c r="B1840" s="2">
        <v>0.0</v>
      </c>
    </row>
    <row r="1841">
      <c r="A1841" s="1" t="s">
        <v>7975</v>
      </c>
      <c r="B1841" s="2">
        <v>1.0</v>
      </c>
    </row>
    <row r="1842">
      <c r="A1842" s="1" t="s">
        <v>7976</v>
      </c>
      <c r="B1842" s="2">
        <v>0.0</v>
      </c>
    </row>
    <row r="1843">
      <c r="A1843" s="1" t="s">
        <v>7977</v>
      </c>
      <c r="B1843" s="2">
        <v>0.0</v>
      </c>
    </row>
    <row r="1844">
      <c r="A1844" s="1" t="s">
        <v>7978</v>
      </c>
      <c r="B1844" s="2">
        <v>1.0</v>
      </c>
    </row>
    <row r="1845">
      <c r="A1845" s="1" t="s">
        <v>7979</v>
      </c>
      <c r="B1845" s="2">
        <v>0.0</v>
      </c>
    </row>
    <row r="1846">
      <c r="A1846" s="1" t="s">
        <v>7980</v>
      </c>
    </row>
    <row r="1847">
      <c r="A1847" s="1" t="s">
        <v>4150</v>
      </c>
      <c r="B1847" s="2">
        <v>0.0</v>
      </c>
    </row>
    <row r="1848">
      <c r="A1848" s="1" t="s">
        <v>7981</v>
      </c>
    </row>
    <row r="1849">
      <c r="A1849" s="7"/>
    </row>
    <row r="1850">
      <c r="A1850" s="1" t="s">
        <v>7982</v>
      </c>
      <c r="B1850" s="2">
        <v>0.0</v>
      </c>
    </row>
    <row r="1851">
      <c r="A1851" s="1" t="s">
        <v>7983</v>
      </c>
      <c r="B1851" s="2">
        <v>0.0</v>
      </c>
    </row>
    <row r="1852">
      <c r="A1852" s="1" t="s">
        <v>7984</v>
      </c>
    </row>
    <row r="1853">
      <c r="A1853" s="1" t="s">
        <v>7985</v>
      </c>
      <c r="B1853" s="2">
        <v>1.0</v>
      </c>
    </row>
    <row r="1854">
      <c r="A1854" s="1" t="s">
        <v>7986</v>
      </c>
      <c r="B1854" s="2">
        <v>0.0</v>
      </c>
    </row>
    <row r="1855">
      <c r="A1855" s="1" t="s">
        <v>7987</v>
      </c>
      <c r="B1855" s="2">
        <v>0.0</v>
      </c>
    </row>
    <row r="1856">
      <c r="A1856" s="1" t="s">
        <v>7988</v>
      </c>
      <c r="B1856" s="2">
        <v>0.0</v>
      </c>
    </row>
    <row r="1857">
      <c r="A1857" s="1" t="s">
        <v>7989</v>
      </c>
    </row>
    <row r="1858">
      <c r="A1858" s="1" t="s">
        <v>7990</v>
      </c>
    </row>
    <row r="1859">
      <c r="A1859" s="1" t="s">
        <v>7991</v>
      </c>
    </row>
    <row r="1860">
      <c r="A1860" s="7"/>
    </row>
    <row r="1861">
      <c r="A1861" s="1" t="s">
        <v>7992</v>
      </c>
    </row>
    <row r="1862">
      <c r="A1862" s="1" t="s">
        <v>7993</v>
      </c>
    </row>
    <row r="1863">
      <c r="A1863" s="7"/>
    </row>
    <row r="1864">
      <c r="A1864" s="1" t="s">
        <v>7867</v>
      </c>
      <c r="B1864" s="2">
        <v>0.0</v>
      </c>
    </row>
    <row r="1865">
      <c r="A1865" s="1" t="s">
        <v>7994</v>
      </c>
    </row>
    <row r="1866">
      <c r="A1866" s="7"/>
    </row>
    <row r="1867">
      <c r="A1867" s="1" t="s">
        <v>7995</v>
      </c>
      <c r="B1867" s="2">
        <v>0.0</v>
      </c>
    </row>
    <row r="1868">
      <c r="A1868" s="1" t="s">
        <v>7996</v>
      </c>
    </row>
    <row r="1869">
      <c r="A1869" s="7"/>
    </row>
    <row r="1870">
      <c r="A1870" s="1" t="s">
        <v>7997</v>
      </c>
      <c r="B1870" s="2">
        <v>1.0</v>
      </c>
    </row>
    <row r="1871">
      <c r="A1871" s="1" t="s">
        <v>7998</v>
      </c>
    </row>
    <row r="1872">
      <c r="A1872" s="1" t="s">
        <v>7999</v>
      </c>
      <c r="B1872" s="2">
        <v>0.0</v>
      </c>
    </row>
    <row r="1873">
      <c r="A1873" s="1" t="s">
        <v>8000</v>
      </c>
      <c r="B1873" s="2">
        <v>1.0</v>
      </c>
    </row>
    <row r="1874">
      <c r="A1874" s="1" t="s">
        <v>8001</v>
      </c>
      <c r="B1874" s="2">
        <v>0.0</v>
      </c>
    </row>
    <row r="1875">
      <c r="A1875" s="1" t="s">
        <v>8002</v>
      </c>
      <c r="B1875" s="2">
        <v>0.0</v>
      </c>
    </row>
    <row r="1876">
      <c r="A1876" s="1" t="s">
        <v>8003</v>
      </c>
      <c r="B1876" s="2">
        <v>1.0</v>
      </c>
    </row>
    <row r="1877">
      <c r="A1877" s="1" t="s">
        <v>8004</v>
      </c>
      <c r="B1877" s="2">
        <v>0.0</v>
      </c>
    </row>
    <row r="1878">
      <c r="A1878" s="1" t="s">
        <v>8005</v>
      </c>
      <c r="B1878" s="2">
        <v>0.0</v>
      </c>
    </row>
    <row r="1879">
      <c r="A1879" s="1" t="s">
        <v>8006</v>
      </c>
      <c r="B1879" s="2">
        <v>1.0</v>
      </c>
    </row>
    <row r="1880">
      <c r="A1880" s="1" t="s">
        <v>8007</v>
      </c>
      <c r="B1880" s="2">
        <v>0.0</v>
      </c>
    </row>
    <row r="1881">
      <c r="A1881" s="1" t="s">
        <v>8008</v>
      </c>
    </row>
    <row r="1882">
      <c r="A1882" s="1" t="s">
        <v>4545</v>
      </c>
    </row>
    <row r="1883">
      <c r="A1883" s="1" t="s">
        <v>8009</v>
      </c>
      <c r="B1883" s="2">
        <v>0.0</v>
      </c>
    </row>
    <row r="1884">
      <c r="A1884" s="1" t="s">
        <v>8010</v>
      </c>
      <c r="B1884" s="2">
        <v>1.0</v>
      </c>
    </row>
    <row r="1885">
      <c r="A1885" s="1" t="s">
        <v>8011</v>
      </c>
    </row>
    <row r="1886">
      <c r="A1886" s="1" t="s">
        <v>4140</v>
      </c>
    </row>
    <row r="1887">
      <c r="A1887" s="1" t="s">
        <v>4152</v>
      </c>
      <c r="B1887" s="2">
        <v>0.0</v>
      </c>
    </row>
    <row r="1888">
      <c r="A1888" s="1" t="s">
        <v>8012</v>
      </c>
      <c r="B1888" s="2">
        <v>0.0</v>
      </c>
    </row>
    <row r="1889">
      <c r="A1889" s="1" t="s">
        <v>8013</v>
      </c>
      <c r="B1889" s="2">
        <v>1.0</v>
      </c>
    </row>
    <row r="1890">
      <c r="A1890" s="1" t="s">
        <v>8014</v>
      </c>
      <c r="B1890" s="2">
        <v>1.0</v>
      </c>
    </row>
    <row r="1891">
      <c r="A1891" s="1" t="s">
        <v>8015</v>
      </c>
      <c r="B1891" s="2">
        <v>1.0</v>
      </c>
    </row>
    <row r="1892">
      <c r="A1892" s="1" t="s">
        <v>8016</v>
      </c>
      <c r="B1892" s="2">
        <v>1.0</v>
      </c>
    </row>
    <row r="1893">
      <c r="A1893" s="1" t="s">
        <v>8017</v>
      </c>
      <c r="B1893" s="2">
        <v>0.0</v>
      </c>
    </row>
    <row r="1894">
      <c r="A1894" s="1" t="s">
        <v>8018</v>
      </c>
      <c r="B1894" s="2">
        <v>1.0</v>
      </c>
    </row>
    <row r="1895">
      <c r="A1895" s="1" t="s">
        <v>8019</v>
      </c>
      <c r="B1895" s="2">
        <v>0.0</v>
      </c>
    </row>
    <row r="1896">
      <c r="A1896" s="1" t="s">
        <v>850</v>
      </c>
    </row>
    <row r="1897">
      <c r="A1897" s="1" t="s">
        <v>8020</v>
      </c>
    </row>
    <row r="1898">
      <c r="A1898" s="1" t="s">
        <v>8021</v>
      </c>
    </row>
    <row r="1899">
      <c r="A1899" s="1" t="s">
        <v>8022</v>
      </c>
    </row>
    <row r="1900">
      <c r="A1900" s="1" t="s">
        <v>8023</v>
      </c>
    </row>
    <row r="1901">
      <c r="A1901" s="1" t="s">
        <v>7242</v>
      </c>
      <c r="B1901" s="2">
        <v>1.0</v>
      </c>
    </row>
    <row r="1902">
      <c r="A1902" s="1" t="s">
        <v>8024</v>
      </c>
      <c r="B1902" s="2">
        <v>0.0</v>
      </c>
    </row>
    <row r="1903">
      <c r="A1903" s="1" t="s">
        <v>8025</v>
      </c>
      <c r="B1903" s="2">
        <v>0.0</v>
      </c>
    </row>
    <row r="1904">
      <c r="A1904" s="1" t="s">
        <v>8026</v>
      </c>
      <c r="B1904" s="2">
        <v>1.0</v>
      </c>
    </row>
    <row r="1905">
      <c r="A1905" s="1" t="s">
        <v>8027</v>
      </c>
      <c r="B1905" s="2">
        <v>0.0</v>
      </c>
    </row>
    <row r="1906">
      <c r="A1906" s="1" t="s">
        <v>8028</v>
      </c>
      <c r="B1906" s="2">
        <v>1.0</v>
      </c>
    </row>
    <row r="1907">
      <c r="A1907" s="1" t="s">
        <v>8029</v>
      </c>
      <c r="B1907" s="2">
        <v>1.0</v>
      </c>
    </row>
    <row r="1908">
      <c r="A1908" s="1" t="s">
        <v>8030</v>
      </c>
      <c r="B1908" s="2">
        <v>0.0</v>
      </c>
    </row>
    <row r="1909">
      <c r="A1909" s="1" t="s">
        <v>8031</v>
      </c>
      <c r="B1909" s="2">
        <v>1.0</v>
      </c>
    </row>
    <row r="1910">
      <c r="A1910" s="1" t="s">
        <v>8032</v>
      </c>
      <c r="B1910" s="2">
        <v>0.0</v>
      </c>
    </row>
    <row r="1911">
      <c r="A1911" s="1" t="s">
        <v>8033</v>
      </c>
      <c r="B1911" s="2">
        <v>0.0</v>
      </c>
    </row>
    <row r="1912">
      <c r="A1912" s="1" t="s">
        <v>8034</v>
      </c>
      <c r="B1912" s="2">
        <v>0.0</v>
      </c>
    </row>
    <row r="1913">
      <c r="A1913" s="1" t="s">
        <v>8035</v>
      </c>
      <c r="B1913" s="2">
        <v>0.0</v>
      </c>
    </row>
    <row r="1914">
      <c r="A1914" s="1" t="s">
        <v>8036</v>
      </c>
      <c r="B1914" s="2">
        <v>0.0</v>
      </c>
    </row>
    <row r="1915">
      <c r="A1915" s="1" t="s">
        <v>8037</v>
      </c>
      <c r="B1915" s="2">
        <v>0.0</v>
      </c>
    </row>
    <row r="1916">
      <c r="A1916" s="1" t="s">
        <v>8038</v>
      </c>
      <c r="B1916" s="2">
        <v>0.0</v>
      </c>
    </row>
    <row r="1917">
      <c r="A1917" s="1" t="s">
        <v>8039</v>
      </c>
      <c r="B1917" s="2">
        <v>1.0</v>
      </c>
    </row>
    <row r="1918">
      <c r="A1918" s="1" t="s">
        <v>8040</v>
      </c>
      <c r="B1918" s="2">
        <v>1.0</v>
      </c>
    </row>
    <row r="1919">
      <c r="A1919" s="1" t="s">
        <v>8041</v>
      </c>
      <c r="B1919" s="2">
        <v>1.0</v>
      </c>
    </row>
    <row r="1920">
      <c r="A1920" s="1" t="s">
        <v>8042</v>
      </c>
      <c r="B1920" s="2">
        <v>1.0</v>
      </c>
    </row>
    <row r="1921">
      <c r="A1921" s="1" t="s">
        <v>8043</v>
      </c>
      <c r="B1921" s="2">
        <v>1.0</v>
      </c>
    </row>
    <row r="1922">
      <c r="A1922" s="1" t="s">
        <v>8044</v>
      </c>
      <c r="B1922" s="2">
        <v>1.0</v>
      </c>
    </row>
    <row r="1923">
      <c r="A1923" s="1" t="s">
        <v>8045</v>
      </c>
      <c r="B1923" s="2">
        <v>0.0</v>
      </c>
    </row>
    <row r="1924">
      <c r="A1924" s="1" t="s">
        <v>8046</v>
      </c>
      <c r="B1924" s="2">
        <v>0.0</v>
      </c>
    </row>
    <row r="1925">
      <c r="A1925" s="1" t="s">
        <v>8047</v>
      </c>
    </row>
    <row r="1926">
      <c r="A1926" s="1" t="s">
        <v>8048</v>
      </c>
    </row>
    <row r="1927">
      <c r="A1927" s="7"/>
    </row>
    <row r="1928">
      <c r="A1928" s="1" t="s">
        <v>8049</v>
      </c>
      <c r="B1928" s="2">
        <v>0.0</v>
      </c>
    </row>
    <row r="1929">
      <c r="A1929" s="1" t="s">
        <v>8050</v>
      </c>
      <c r="B1929" s="2">
        <v>1.0</v>
      </c>
    </row>
    <row r="1930">
      <c r="A1930" s="1" t="s">
        <v>8051</v>
      </c>
    </row>
    <row r="1931">
      <c r="A1931" s="7"/>
    </row>
    <row r="1932">
      <c r="A1932" s="1" t="s">
        <v>8052</v>
      </c>
    </row>
    <row r="1933">
      <c r="A1933" s="7"/>
    </row>
    <row r="1934">
      <c r="A1934" s="1" t="s">
        <v>8053</v>
      </c>
    </row>
    <row r="1935">
      <c r="A1935" s="7"/>
    </row>
    <row r="1936">
      <c r="A1936" s="1" t="s">
        <v>8054</v>
      </c>
      <c r="B1936" s="2">
        <v>0.0</v>
      </c>
    </row>
    <row r="1937">
      <c r="A1937" s="1" t="s">
        <v>8055</v>
      </c>
      <c r="B1937" s="2">
        <v>0.0</v>
      </c>
    </row>
    <row r="1938">
      <c r="A1938" s="1" t="s">
        <v>8056</v>
      </c>
      <c r="B1938" s="2">
        <v>0.0</v>
      </c>
    </row>
    <row r="1939">
      <c r="A1939" s="1" t="s">
        <v>8057</v>
      </c>
      <c r="B1939" s="2">
        <v>0.0</v>
      </c>
    </row>
    <row r="1940">
      <c r="A1940" s="1" t="s">
        <v>8058</v>
      </c>
      <c r="B1940" s="2">
        <v>0.0</v>
      </c>
    </row>
    <row r="1941">
      <c r="A1941" s="1" t="s">
        <v>8059</v>
      </c>
      <c r="B1941" s="2">
        <v>0.0</v>
      </c>
    </row>
    <row r="1942">
      <c r="A1942" s="1" t="s">
        <v>8060</v>
      </c>
    </row>
    <row r="1943">
      <c r="A1943" s="1" t="s">
        <v>8061</v>
      </c>
      <c r="B1943" s="2">
        <v>1.0</v>
      </c>
    </row>
    <row r="1944">
      <c r="A1944" s="1" t="s">
        <v>8062</v>
      </c>
    </row>
    <row r="1945">
      <c r="A1945" s="7"/>
    </row>
    <row r="1946">
      <c r="A1946" s="1" t="s">
        <v>8063</v>
      </c>
      <c r="B1946" s="2">
        <v>1.0</v>
      </c>
    </row>
    <row r="1947">
      <c r="A1947" s="1" t="s">
        <v>8064</v>
      </c>
      <c r="B1947" s="2">
        <v>1.0</v>
      </c>
    </row>
    <row r="1948">
      <c r="A1948" s="1" t="s">
        <v>8065</v>
      </c>
      <c r="B1948" s="2">
        <v>1.0</v>
      </c>
    </row>
    <row r="1949">
      <c r="A1949" s="1" t="s">
        <v>8066</v>
      </c>
      <c r="B1949" s="2">
        <v>1.0</v>
      </c>
    </row>
    <row r="1950">
      <c r="A1950" s="1" t="s">
        <v>8067</v>
      </c>
      <c r="B1950" s="2">
        <v>1.0</v>
      </c>
    </row>
    <row r="1951">
      <c r="A1951" s="1" t="s">
        <v>8068</v>
      </c>
      <c r="B1951" s="2">
        <v>0.0</v>
      </c>
    </row>
    <row r="1952">
      <c r="A1952" s="1" t="s">
        <v>8069</v>
      </c>
      <c r="B1952" s="2">
        <v>1.0</v>
      </c>
    </row>
    <row r="1953">
      <c r="A1953" s="1" t="s">
        <v>8070</v>
      </c>
      <c r="B1953" s="2">
        <v>0.0</v>
      </c>
    </row>
    <row r="1954">
      <c r="A1954" s="1" t="s">
        <v>8071</v>
      </c>
    </row>
    <row r="1955">
      <c r="A1955" s="1" t="s">
        <v>4784</v>
      </c>
      <c r="B1955" s="2">
        <v>1.0</v>
      </c>
    </row>
    <row r="1956">
      <c r="A1956" s="1" t="s">
        <v>8072</v>
      </c>
    </row>
    <row r="1957">
      <c r="A1957" s="7"/>
    </row>
    <row r="1958">
      <c r="A1958" s="1" t="s">
        <v>8073</v>
      </c>
      <c r="B1958" s="2">
        <v>0.0</v>
      </c>
    </row>
    <row r="1959">
      <c r="A1959" s="1" t="s">
        <v>8074</v>
      </c>
    </row>
    <row r="1960">
      <c r="A1960" s="7"/>
    </row>
    <row r="1961">
      <c r="A1961" s="1" t="s">
        <v>8075</v>
      </c>
      <c r="B1961" s="2">
        <v>0.0</v>
      </c>
    </row>
    <row r="1962">
      <c r="A1962" s="1" t="s">
        <v>8076</v>
      </c>
      <c r="B1962" s="2">
        <v>0.0</v>
      </c>
    </row>
    <row r="1963">
      <c r="A1963" s="1" t="s">
        <v>8077</v>
      </c>
      <c r="B1963" s="2">
        <v>1.0</v>
      </c>
    </row>
    <row r="1964">
      <c r="A1964" s="1" t="s">
        <v>8078</v>
      </c>
      <c r="B1964" s="2">
        <v>0.0</v>
      </c>
    </row>
    <row r="1965">
      <c r="A1965" s="1" t="s">
        <v>8079</v>
      </c>
      <c r="B1965" s="2">
        <v>0.0</v>
      </c>
    </row>
    <row r="1966">
      <c r="A1966" s="1" t="s">
        <v>8080</v>
      </c>
      <c r="B1966" s="2">
        <v>0.0</v>
      </c>
    </row>
    <row r="1967">
      <c r="A1967" s="1" t="s">
        <v>8081</v>
      </c>
      <c r="B1967" s="2">
        <v>0.0</v>
      </c>
    </row>
    <row r="1968">
      <c r="A1968" s="1" t="s">
        <v>8082</v>
      </c>
      <c r="B1968" s="2">
        <v>1.0</v>
      </c>
    </row>
    <row r="1969">
      <c r="A1969" s="1" t="s">
        <v>8083</v>
      </c>
      <c r="B1969" s="2">
        <v>0.0</v>
      </c>
    </row>
    <row r="1970">
      <c r="A1970" s="1" t="s">
        <v>8084</v>
      </c>
      <c r="B1970" s="2">
        <v>0.0</v>
      </c>
    </row>
    <row r="1971">
      <c r="A1971" s="1" t="s">
        <v>8085</v>
      </c>
      <c r="B1971" s="2">
        <v>0.0</v>
      </c>
    </row>
    <row r="1972">
      <c r="A1972" s="1" t="s">
        <v>8086</v>
      </c>
    </row>
    <row r="1973">
      <c r="A1973" s="7"/>
    </row>
    <row r="1974">
      <c r="A1974" s="1" t="s">
        <v>8087</v>
      </c>
      <c r="B1974" s="2">
        <v>1.0</v>
      </c>
    </row>
    <row r="1975">
      <c r="A1975" s="1" t="s">
        <v>8088</v>
      </c>
      <c r="B1975" s="2">
        <v>0.0</v>
      </c>
    </row>
    <row r="1976">
      <c r="A1976" s="1" t="s">
        <v>8089</v>
      </c>
      <c r="B1976" s="2">
        <v>1.0</v>
      </c>
    </row>
    <row r="1977">
      <c r="A1977" s="1" t="s">
        <v>8090</v>
      </c>
    </row>
    <row r="1978">
      <c r="A1978" s="1" t="s">
        <v>8091</v>
      </c>
    </row>
    <row r="1979">
      <c r="A1979" s="1" t="s">
        <v>8092</v>
      </c>
    </row>
    <row r="1980">
      <c r="A1980" s="1" t="s">
        <v>8093</v>
      </c>
    </row>
    <row r="1981">
      <c r="A1981" s="1" t="s">
        <v>8094</v>
      </c>
    </row>
    <row r="1982">
      <c r="A1982" s="7"/>
    </row>
    <row r="1983">
      <c r="A1983" s="1" t="s">
        <v>8095</v>
      </c>
      <c r="B1983" s="2">
        <v>0.0</v>
      </c>
    </row>
    <row r="1984">
      <c r="A1984" s="1" t="s">
        <v>8096</v>
      </c>
      <c r="B1984" s="2">
        <v>1.0</v>
      </c>
    </row>
    <row r="1985">
      <c r="A1985" s="1" t="s">
        <v>8097</v>
      </c>
      <c r="B1985" s="2">
        <v>0.0</v>
      </c>
    </row>
    <row r="1986">
      <c r="A1986" s="1" t="s">
        <v>8098</v>
      </c>
      <c r="B1986" s="2">
        <v>1.0</v>
      </c>
    </row>
    <row r="1987">
      <c r="A1987" s="1" t="s">
        <v>8099</v>
      </c>
      <c r="B1987" s="2">
        <v>0.0</v>
      </c>
    </row>
    <row r="1988">
      <c r="A1988" s="1" t="s">
        <v>8100</v>
      </c>
      <c r="B1988" s="2">
        <v>0.0</v>
      </c>
    </row>
    <row r="1989">
      <c r="A1989" s="1" t="s">
        <v>8101</v>
      </c>
      <c r="B1989" s="2">
        <v>0.0</v>
      </c>
    </row>
    <row r="1990">
      <c r="A1990" s="1" t="s">
        <v>8102</v>
      </c>
      <c r="B1990" s="2">
        <v>0.0</v>
      </c>
    </row>
    <row r="1991">
      <c r="A1991" s="1" t="s">
        <v>8103</v>
      </c>
      <c r="B1991" s="2">
        <v>0.0</v>
      </c>
    </row>
    <row r="1992">
      <c r="A1992" s="1" t="s">
        <v>8104</v>
      </c>
      <c r="B1992" s="2">
        <v>0.0</v>
      </c>
    </row>
    <row r="1993">
      <c r="A1993" s="1" t="s">
        <v>8105</v>
      </c>
    </row>
    <row r="1994">
      <c r="A1994" s="7"/>
    </row>
    <row r="1995">
      <c r="A1995" s="1" t="s">
        <v>8106</v>
      </c>
      <c r="B1995" s="2">
        <v>0.0</v>
      </c>
    </row>
    <row r="1996">
      <c r="A1996" s="1" t="s">
        <v>8107</v>
      </c>
      <c r="B1996" s="2">
        <v>0.0</v>
      </c>
    </row>
    <row r="1997">
      <c r="A1997" s="1" t="s">
        <v>8108</v>
      </c>
    </row>
    <row r="1998">
      <c r="A1998" s="7"/>
    </row>
    <row r="1999">
      <c r="A1999" s="1" t="s">
        <v>5220</v>
      </c>
      <c r="B1999" s="2">
        <v>0.0</v>
      </c>
    </row>
    <row r="2000">
      <c r="A2000" s="1" t="s">
        <v>8109</v>
      </c>
      <c r="B2000" s="2">
        <v>0.0</v>
      </c>
    </row>
    <row r="2001">
      <c r="A2001" s="1" t="s">
        <v>8110</v>
      </c>
      <c r="B2001" s="2">
        <v>0.0</v>
      </c>
    </row>
    <row r="2002">
      <c r="A2002" s="1" t="s">
        <v>8111</v>
      </c>
      <c r="B2002" s="2">
        <v>1.0</v>
      </c>
    </row>
    <row r="2003">
      <c r="A2003" s="1" t="s">
        <v>8112</v>
      </c>
      <c r="B2003" s="2">
        <v>1.0</v>
      </c>
    </row>
    <row r="2004">
      <c r="A2004" s="1" t="s">
        <v>8113</v>
      </c>
      <c r="B2004" s="2">
        <v>1.0</v>
      </c>
    </row>
    <row r="2005">
      <c r="A2005" s="11" t="s">
        <v>8114</v>
      </c>
      <c r="B2005" s="2">
        <v>0.0</v>
      </c>
    </row>
    <row r="2006">
      <c r="A2006" s="1" t="s">
        <v>8115</v>
      </c>
    </row>
    <row r="2007">
      <c r="A2007" s="7"/>
    </row>
    <row r="2008">
      <c r="A2008" s="1" t="s">
        <v>8116</v>
      </c>
    </row>
    <row r="2009">
      <c r="A2009" s="1" t="s">
        <v>8117</v>
      </c>
    </row>
    <row r="2010">
      <c r="A2010" s="1" t="s">
        <v>8118</v>
      </c>
    </row>
    <row r="2011">
      <c r="A2011" s="7"/>
    </row>
    <row r="2012">
      <c r="A2012" s="1" t="s">
        <v>398</v>
      </c>
      <c r="B2012" s="2">
        <v>1.0</v>
      </c>
    </row>
    <row r="2013">
      <c r="A2013" s="1" t="s">
        <v>8119</v>
      </c>
      <c r="B2013" s="2">
        <v>0.0</v>
      </c>
    </row>
    <row r="2014">
      <c r="A2014" s="1" t="s">
        <v>8120</v>
      </c>
      <c r="B2014" s="2">
        <v>0.0</v>
      </c>
    </row>
    <row r="2015">
      <c r="A2015" s="1" t="s">
        <v>8121</v>
      </c>
      <c r="B2015" s="2">
        <v>0.0</v>
      </c>
    </row>
    <row r="2016">
      <c r="A2016" s="1" t="s">
        <v>8122</v>
      </c>
      <c r="B2016" s="2">
        <v>0.0</v>
      </c>
    </row>
    <row r="2017">
      <c r="A2017" s="1" t="s">
        <v>8123</v>
      </c>
      <c r="B2017" s="2">
        <v>1.0</v>
      </c>
    </row>
    <row r="2018">
      <c r="A2018" s="1" t="s">
        <v>8124</v>
      </c>
      <c r="B2018" s="2">
        <v>1.0</v>
      </c>
    </row>
    <row r="2019">
      <c r="A2019" s="1" t="s">
        <v>4150</v>
      </c>
    </row>
    <row r="2020">
      <c r="A2020" s="1" t="s">
        <v>8125</v>
      </c>
      <c r="B2020" s="2">
        <v>0.0</v>
      </c>
    </row>
    <row r="2021">
      <c r="A2021" s="1" t="s">
        <v>8126</v>
      </c>
      <c r="B2021" s="2">
        <v>0.0</v>
      </c>
    </row>
    <row r="2022">
      <c r="A2022" s="1" t="s">
        <v>8127</v>
      </c>
      <c r="B2022" s="2">
        <v>1.0</v>
      </c>
    </row>
    <row r="2023">
      <c r="A2023" s="1" t="s">
        <v>8128</v>
      </c>
      <c r="B2023" s="2">
        <v>0.0</v>
      </c>
    </row>
    <row r="2024">
      <c r="A2024" s="1" t="s">
        <v>8129</v>
      </c>
      <c r="B2024" s="2">
        <v>1.0</v>
      </c>
    </row>
    <row r="2025">
      <c r="A2025" s="1" t="s">
        <v>8130</v>
      </c>
    </row>
    <row r="2026">
      <c r="A2026" s="7"/>
    </row>
    <row r="2027">
      <c r="A2027" s="1" t="s">
        <v>8131</v>
      </c>
      <c r="B2027" s="2">
        <v>0.0</v>
      </c>
    </row>
    <row r="2028">
      <c r="A2028" s="1" t="s">
        <v>8132</v>
      </c>
      <c r="B2028" s="2">
        <v>1.0</v>
      </c>
    </row>
    <row r="2029">
      <c r="A2029" s="1" t="s">
        <v>8133</v>
      </c>
      <c r="B2029" s="2">
        <v>1.0</v>
      </c>
    </row>
    <row r="2030">
      <c r="A2030" s="1" t="s">
        <v>8134</v>
      </c>
    </row>
    <row r="2031">
      <c r="A2031" s="1" t="s">
        <v>8135</v>
      </c>
      <c r="B2031" s="2">
        <v>0.0</v>
      </c>
    </row>
    <row r="2032">
      <c r="A2032" s="1" t="s">
        <v>8136</v>
      </c>
      <c r="B2032" s="2">
        <v>0.0</v>
      </c>
    </row>
    <row r="2033">
      <c r="A2033" s="1" t="s">
        <v>8137</v>
      </c>
      <c r="B2033" s="2">
        <v>1.0</v>
      </c>
    </row>
    <row r="2034">
      <c r="A2034" s="1" t="s">
        <v>8138</v>
      </c>
      <c r="B2034" s="2">
        <v>1.0</v>
      </c>
    </row>
    <row r="2035">
      <c r="A2035" s="1" t="s">
        <v>8139</v>
      </c>
      <c r="B2035" s="2">
        <v>0.0</v>
      </c>
    </row>
    <row r="2036">
      <c r="A2036" s="1" t="s">
        <v>8140</v>
      </c>
      <c r="B2036" s="2">
        <v>0.0</v>
      </c>
    </row>
    <row r="2037">
      <c r="A2037" s="1" t="s">
        <v>8141</v>
      </c>
      <c r="B2037" s="2">
        <v>0.0</v>
      </c>
    </row>
    <row r="2038">
      <c r="A2038" s="1" t="s">
        <v>8142</v>
      </c>
      <c r="B2038" s="2">
        <v>1.0</v>
      </c>
    </row>
    <row r="2039">
      <c r="A2039" s="1" t="s">
        <v>8143</v>
      </c>
      <c r="B2039" s="2">
        <v>1.0</v>
      </c>
    </row>
    <row r="2040">
      <c r="A2040" s="1" t="s">
        <v>8144</v>
      </c>
      <c r="B2040" s="2">
        <v>1.0</v>
      </c>
    </row>
    <row r="2041">
      <c r="A2041" s="1" t="s">
        <v>8145</v>
      </c>
      <c r="B2041" s="2">
        <v>0.0</v>
      </c>
    </row>
    <row r="2042">
      <c r="A2042" s="1" t="s">
        <v>8146</v>
      </c>
      <c r="B2042" s="2">
        <v>0.0</v>
      </c>
    </row>
    <row r="2043">
      <c r="A2043" s="1" t="s">
        <v>8147</v>
      </c>
      <c r="B2043" s="2">
        <v>0.0</v>
      </c>
    </row>
    <row r="2044">
      <c r="A2044" s="1" t="s">
        <v>8148</v>
      </c>
      <c r="B2044" s="2">
        <v>1.0</v>
      </c>
    </row>
    <row r="2045">
      <c r="A2045" s="1" t="s">
        <v>8149</v>
      </c>
      <c r="B2045" s="2">
        <v>0.0</v>
      </c>
    </row>
    <row r="2046">
      <c r="A2046" s="1" t="s">
        <v>8150</v>
      </c>
    </row>
    <row r="2047">
      <c r="A2047" s="1" t="s">
        <v>8151</v>
      </c>
      <c r="B2047" s="2">
        <v>1.0</v>
      </c>
    </row>
    <row r="2048">
      <c r="A2048" s="1" t="s">
        <v>8152</v>
      </c>
      <c r="B2048" s="2">
        <v>1.0</v>
      </c>
    </row>
    <row r="2049">
      <c r="A2049" s="1" t="s">
        <v>8153</v>
      </c>
      <c r="B2049" s="2">
        <v>0.0</v>
      </c>
    </row>
    <row r="2050">
      <c r="A2050" s="1" t="s">
        <v>8154</v>
      </c>
      <c r="B2050" s="2">
        <v>0.0</v>
      </c>
    </row>
    <row r="2051">
      <c r="A2051" s="1" t="s">
        <v>8155</v>
      </c>
      <c r="B2051" s="2">
        <v>1.0</v>
      </c>
    </row>
    <row r="2052">
      <c r="A2052" s="1" t="s">
        <v>8156</v>
      </c>
      <c r="B2052" s="2">
        <v>1.0</v>
      </c>
    </row>
    <row r="2053">
      <c r="A2053" s="1" t="s">
        <v>8157</v>
      </c>
      <c r="B2053" s="2">
        <v>0.0</v>
      </c>
    </row>
    <row r="2054">
      <c r="A2054" s="1" t="s">
        <v>8158</v>
      </c>
      <c r="B2054" s="2">
        <v>0.0</v>
      </c>
    </row>
    <row r="2055">
      <c r="A2055" s="1" t="s">
        <v>8159</v>
      </c>
      <c r="B2055" s="2">
        <v>0.0</v>
      </c>
    </row>
    <row r="2056">
      <c r="A2056" s="1" t="s">
        <v>8160</v>
      </c>
      <c r="B2056" s="2">
        <v>1.0</v>
      </c>
    </row>
    <row r="2057">
      <c r="A2057" s="1" t="s">
        <v>8161</v>
      </c>
      <c r="B2057" s="2">
        <v>1.0</v>
      </c>
    </row>
    <row r="2058">
      <c r="A2058" s="1" t="s">
        <v>8162</v>
      </c>
    </row>
    <row r="2059">
      <c r="A2059" s="7"/>
    </row>
    <row r="2060">
      <c r="A2060" s="1" t="s">
        <v>8163</v>
      </c>
    </row>
    <row r="2061">
      <c r="A2061" s="1" t="s">
        <v>8164</v>
      </c>
    </row>
    <row r="2062">
      <c r="A2062" s="1" t="s">
        <v>8165</v>
      </c>
    </row>
    <row r="2063">
      <c r="A2063" s="1" t="s">
        <v>8166</v>
      </c>
    </row>
    <row r="2064">
      <c r="A2064" s="1" t="s">
        <v>8167</v>
      </c>
      <c r="B2064" s="2">
        <v>1.0</v>
      </c>
    </row>
    <row r="2065">
      <c r="A2065" s="1" t="s">
        <v>8168</v>
      </c>
      <c r="B2065" s="2">
        <v>0.0</v>
      </c>
    </row>
    <row r="2066">
      <c r="A2066" s="1" t="s">
        <v>8169</v>
      </c>
      <c r="B2066" s="2">
        <v>0.0</v>
      </c>
    </row>
    <row r="2067">
      <c r="A2067" s="1" t="s">
        <v>8170</v>
      </c>
      <c r="B2067" s="2">
        <v>1.0</v>
      </c>
    </row>
    <row r="2068">
      <c r="A2068" s="1" t="s">
        <v>8171</v>
      </c>
    </row>
    <row r="2069">
      <c r="A2069" s="1" t="s">
        <v>8172</v>
      </c>
    </row>
    <row r="2070">
      <c r="A2070" s="1" t="s">
        <v>8173</v>
      </c>
    </row>
    <row r="2071">
      <c r="A2071" s="1" t="s">
        <v>8174</v>
      </c>
    </row>
    <row r="2072">
      <c r="A2072" s="1" t="s">
        <v>8175</v>
      </c>
    </row>
    <row r="2073">
      <c r="A2073" s="1" t="s">
        <v>8176</v>
      </c>
      <c r="B2073" s="2">
        <v>1.0</v>
      </c>
    </row>
    <row r="2074">
      <c r="A2074" s="1" t="s">
        <v>8177</v>
      </c>
    </row>
    <row r="2075">
      <c r="A2075" s="1" t="s">
        <v>8178</v>
      </c>
    </row>
    <row r="2076">
      <c r="A2076" s="1" t="s">
        <v>8179</v>
      </c>
    </row>
    <row r="2077">
      <c r="A2077" s="7"/>
    </row>
    <row r="2078">
      <c r="A2078" s="1" t="s">
        <v>8180</v>
      </c>
      <c r="B2078" s="2">
        <v>1.0</v>
      </c>
    </row>
    <row r="2079">
      <c r="A2079" s="1" t="s">
        <v>8181</v>
      </c>
      <c r="B2079" s="2">
        <v>1.0</v>
      </c>
    </row>
    <row r="2080">
      <c r="A2080" s="1" t="s">
        <v>8182</v>
      </c>
      <c r="B2080" s="2">
        <v>1.0</v>
      </c>
    </row>
    <row r="2081">
      <c r="A2081" s="1" t="s">
        <v>8183</v>
      </c>
      <c r="B2081" s="2">
        <v>1.0</v>
      </c>
    </row>
    <row r="2082">
      <c r="A2082" s="1" t="s">
        <v>8184</v>
      </c>
      <c r="B2082" s="2">
        <v>1.0</v>
      </c>
    </row>
    <row r="2083">
      <c r="A2083" s="1" t="s">
        <v>8185</v>
      </c>
      <c r="B2083" s="2">
        <v>0.0</v>
      </c>
    </row>
    <row r="2084">
      <c r="A2084" s="1" t="s">
        <v>8186</v>
      </c>
      <c r="B2084" s="2">
        <v>1.0</v>
      </c>
    </row>
    <row r="2085">
      <c r="A2085" s="1" t="s">
        <v>8187</v>
      </c>
      <c r="B2085" s="2">
        <v>1.0</v>
      </c>
    </row>
    <row r="2086">
      <c r="A2086" s="1" t="s">
        <v>8188</v>
      </c>
      <c r="B2086" s="2">
        <v>1.0</v>
      </c>
    </row>
    <row r="2087">
      <c r="A2087" s="1" t="s">
        <v>8189</v>
      </c>
      <c r="B2087" s="2">
        <v>1.0</v>
      </c>
    </row>
    <row r="2088">
      <c r="A2088" s="1" t="s">
        <v>8190</v>
      </c>
      <c r="B2088" s="2">
        <v>1.0</v>
      </c>
    </row>
    <row r="2089">
      <c r="A2089" s="1" t="s">
        <v>8191</v>
      </c>
      <c r="B2089" s="2">
        <v>0.0</v>
      </c>
    </row>
    <row r="2090">
      <c r="A2090" s="1" t="s">
        <v>8192</v>
      </c>
      <c r="B2090" s="2">
        <v>1.0</v>
      </c>
    </row>
    <row r="2091">
      <c r="A2091" s="1" t="s">
        <v>8193</v>
      </c>
      <c r="B2091" s="2">
        <v>0.0</v>
      </c>
    </row>
    <row r="2092">
      <c r="A2092" s="1" t="s">
        <v>8194</v>
      </c>
      <c r="B2092" s="2">
        <v>0.0</v>
      </c>
    </row>
    <row r="2093">
      <c r="A2093" s="1" t="s">
        <v>8195</v>
      </c>
      <c r="B2093" s="2">
        <v>1.0</v>
      </c>
    </row>
    <row r="2094">
      <c r="A2094" s="1" t="s">
        <v>8196</v>
      </c>
      <c r="B2094" s="2">
        <v>1.0</v>
      </c>
    </row>
    <row r="2095">
      <c r="A2095" s="1" t="s">
        <v>8197</v>
      </c>
      <c r="B2095" s="2">
        <v>0.0</v>
      </c>
    </row>
    <row r="2096">
      <c r="A2096" s="1" t="s">
        <v>8198</v>
      </c>
    </row>
    <row r="2097">
      <c r="A2097" s="7"/>
    </row>
    <row r="2098">
      <c r="A2098" s="1" t="s">
        <v>8199</v>
      </c>
      <c r="B2098" s="2">
        <v>0.0</v>
      </c>
    </row>
    <row r="2099">
      <c r="A2099" s="1" t="s">
        <v>8200</v>
      </c>
      <c r="B2099" s="2">
        <v>1.0</v>
      </c>
    </row>
    <row r="2100">
      <c r="A2100" s="1" t="s">
        <v>8201</v>
      </c>
      <c r="B2100" s="2">
        <v>1.0</v>
      </c>
    </row>
    <row r="2101">
      <c r="A2101" s="1" t="s">
        <v>8202</v>
      </c>
      <c r="B2101" s="2">
        <v>1.0</v>
      </c>
    </row>
    <row r="2102">
      <c r="A2102" s="1" t="s">
        <v>8203</v>
      </c>
      <c r="B2102" s="2">
        <v>0.0</v>
      </c>
    </row>
    <row r="2103">
      <c r="A2103" s="1" t="s">
        <v>8204</v>
      </c>
      <c r="B2103" s="2">
        <v>1.0</v>
      </c>
    </row>
    <row r="2104">
      <c r="A2104" s="1" t="s">
        <v>8205</v>
      </c>
    </row>
    <row r="2105">
      <c r="A2105" s="7"/>
    </row>
    <row r="2106">
      <c r="A2106" s="1" t="s">
        <v>8206</v>
      </c>
      <c r="B2106" s="2">
        <v>0.0</v>
      </c>
    </row>
    <row r="2107">
      <c r="A2107" s="11" t="s">
        <v>8207</v>
      </c>
      <c r="B2107" s="2">
        <v>1.0</v>
      </c>
    </row>
    <row r="2108">
      <c r="A2108" s="1" t="s">
        <v>8208</v>
      </c>
      <c r="B2108" s="2">
        <v>1.0</v>
      </c>
    </row>
    <row r="2109">
      <c r="A2109" s="1" t="s">
        <v>8209</v>
      </c>
      <c r="B2109" s="2">
        <v>0.0</v>
      </c>
    </row>
    <row r="2110">
      <c r="A2110" s="1" t="s">
        <v>8210</v>
      </c>
      <c r="B2110" s="2">
        <v>0.0</v>
      </c>
    </row>
    <row r="2111">
      <c r="A2111" s="1" t="s">
        <v>8211</v>
      </c>
    </row>
    <row r="2112">
      <c r="A2112" s="1" t="s">
        <v>8212</v>
      </c>
      <c r="B2112" s="2">
        <v>1.0</v>
      </c>
    </row>
    <row r="2113">
      <c r="A2113" s="1" t="s">
        <v>8213</v>
      </c>
      <c r="B2113" s="2">
        <v>1.0</v>
      </c>
    </row>
    <row r="2114">
      <c r="A2114" s="1" t="s">
        <v>8214</v>
      </c>
      <c r="B2114" s="2">
        <v>1.0</v>
      </c>
    </row>
    <row r="2115">
      <c r="A2115" s="1" t="s">
        <v>8215</v>
      </c>
      <c r="B2115" s="2">
        <v>0.0</v>
      </c>
    </row>
    <row r="2116">
      <c r="A2116" s="1" t="s">
        <v>8216</v>
      </c>
      <c r="B2116" s="2">
        <v>1.0</v>
      </c>
    </row>
    <row r="2117">
      <c r="A2117" s="1" t="s">
        <v>8217</v>
      </c>
      <c r="B2117" s="2">
        <v>0.0</v>
      </c>
    </row>
    <row r="2118">
      <c r="A2118" s="1" t="s">
        <v>8218</v>
      </c>
      <c r="B2118" s="2">
        <v>0.0</v>
      </c>
    </row>
    <row r="2119">
      <c r="A2119" s="1" t="s">
        <v>8219</v>
      </c>
      <c r="B2119" s="2">
        <v>1.0</v>
      </c>
    </row>
    <row r="2120">
      <c r="A2120" s="1" t="s">
        <v>8220</v>
      </c>
      <c r="B2120" s="2">
        <v>0.0</v>
      </c>
    </row>
    <row r="2121">
      <c r="A2121" s="1" t="s">
        <v>8221</v>
      </c>
      <c r="B2121" s="2">
        <v>1.0</v>
      </c>
    </row>
    <row r="2122">
      <c r="A2122" s="1" t="s">
        <v>8222</v>
      </c>
    </row>
    <row r="2123">
      <c r="A2123" s="7"/>
    </row>
    <row r="2124">
      <c r="A2124" s="1" t="s">
        <v>8223</v>
      </c>
      <c r="B2124" s="2">
        <v>0.0</v>
      </c>
    </row>
    <row r="2125">
      <c r="A2125" s="1" t="s">
        <v>8224</v>
      </c>
      <c r="B2125" s="2">
        <v>0.0</v>
      </c>
    </row>
    <row r="2126">
      <c r="A2126" s="1" t="s">
        <v>8225</v>
      </c>
      <c r="B2126" s="2">
        <v>1.0</v>
      </c>
    </row>
    <row r="2127">
      <c r="A2127" s="1" t="s">
        <v>8226</v>
      </c>
    </row>
    <row r="2128">
      <c r="A2128" s="7"/>
    </row>
    <row r="2129">
      <c r="A2129" s="1" t="s">
        <v>6347</v>
      </c>
      <c r="B2129" s="2">
        <v>0.0</v>
      </c>
    </row>
    <row r="2130">
      <c r="A2130" s="1" t="s">
        <v>8227</v>
      </c>
      <c r="B2130" s="2">
        <v>0.0</v>
      </c>
    </row>
    <row r="2131">
      <c r="A2131" s="1" t="s">
        <v>8228</v>
      </c>
      <c r="B2131" s="2">
        <v>0.0</v>
      </c>
    </row>
    <row r="2132">
      <c r="A2132" s="1" t="s">
        <v>8229</v>
      </c>
      <c r="B2132" s="2">
        <v>0.0</v>
      </c>
    </row>
    <row r="2133">
      <c r="A2133" s="1" t="s">
        <v>8230</v>
      </c>
      <c r="B2133" s="2">
        <v>0.0</v>
      </c>
    </row>
    <row r="2134">
      <c r="A2134" s="1" t="s">
        <v>8231</v>
      </c>
      <c r="B2134" s="2">
        <v>0.0</v>
      </c>
    </row>
    <row r="2135">
      <c r="A2135" s="1" t="s">
        <v>8232</v>
      </c>
      <c r="B2135" s="2">
        <v>1.0</v>
      </c>
    </row>
    <row r="2136">
      <c r="A2136" s="1" t="s">
        <v>8233</v>
      </c>
      <c r="B2136" s="2">
        <v>0.0</v>
      </c>
    </row>
    <row r="2137">
      <c r="A2137" s="1" t="s">
        <v>8234</v>
      </c>
    </row>
    <row r="2138">
      <c r="A2138" s="1" t="s">
        <v>8235</v>
      </c>
    </row>
    <row r="2139">
      <c r="A2139" s="1" t="s">
        <v>8236</v>
      </c>
      <c r="B2139" s="2">
        <v>1.0</v>
      </c>
    </row>
    <row r="2140">
      <c r="A2140" s="1" t="s">
        <v>8237</v>
      </c>
      <c r="B2140" s="2">
        <v>0.0</v>
      </c>
    </row>
    <row r="2141">
      <c r="A2141" s="1" t="s">
        <v>8238</v>
      </c>
      <c r="B2141" s="2">
        <v>0.0</v>
      </c>
    </row>
    <row r="2142">
      <c r="A2142" s="1" t="s">
        <v>8239</v>
      </c>
      <c r="B2142" s="2">
        <v>0.0</v>
      </c>
    </row>
    <row r="2143">
      <c r="A2143" s="1" t="s">
        <v>8240</v>
      </c>
      <c r="B2143" s="2">
        <v>0.0</v>
      </c>
    </row>
    <row r="2144">
      <c r="A2144" s="1" t="s">
        <v>8241</v>
      </c>
    </row>
    <row r="2145">
      <c r="A2145" s="1" t="s">
        <v>8242</v>
      </c>
      <c r="B2145" s="2">
        <v>0.0</v>
      </c>
    </row>
    <row r="2146">
      <c r="A2146" s="1" t="s">
        <v>8243</v>
      </c>
      <c r="B2146" s="2">
        <v>0.0</v>
      </c>
    </row>
    <row r="2147">
      <c r="A2147" s="1" t="s">
        <v>8244</v>
      </c>
      <c r="B2147" s="2">
        <v>1.0</v>
      </c>
    </row>
    <row r="2148">
      <c r="A2148" s="1" t="s">
        <v>8245</v>
      </c>
      <c r="B2148" s="2">
        <v>0.0</v>
      </c>
    </row>
    <row r="2149">
      <c r="A2149" s="1" t="s">
        <v>8246</v>
      </c>
      <c r="B2149" s="2">
        <v>0.0</v>
      </c>
    </row>
    <row r="2150">
      <c r="A2150" s="1" t="s">
        <v>8247</v>
      </c>
      <c r="B2150" s="2">
        <v>0.0</v>
      </c>
    </row>
    <row r="2151">
      <c r="A2151" s="1" t="s">
        <v>8248</v>
      </c>
    </row>
    <row r="2152">
      <c r="A2152" s="1" t="s">
        <v>394</v>
      </c>
      <c r="B2152" s="2">
        <v>1.0</v>
      </c>
    </row>
    <row r="2153">
      <c r="A2153" s="1" t="s">
        <v>8249</v>
      </c>
      <c r="B2153" s="2">
        <v>0.0</v>
      </c>
    </row>
    <row r="2154">
      <c r="A2154" s="1" t="s">
        <v>8250</v>
      </c>
      <c r="B2154" s="2">
        <v>0.0</v>
      </c>
    </row>
    <row r="2155">
      <c r="A2155" s="1" t="s">
        <v>8251</v>
      </c>
      <c r="B2155" s="2">
        <v>1.0</v>
      </c>
    </row>
    <row r="2156">
      <c r="A2156" s="1" t="s">
        <v>8252</v>
      </c>
      <c r="B2156" s="2">
        <v>0.0</v>
      </c>
    </row>
    <row r="2157">
      <c r="A2157" s="1" t="s">
        <v>8253</v>
      </c>
      <c r="B2157" s="2">
        <v>1.0</v>
      </c>
    </row>
    <row r="2158">
      <c r="A2158" s="1" t="s">
        <v>8254</v>
      </c>
      <c r="B2158" s="2">
        <v>1.0</v>
      </c>
    </row>
    <row r="2159">
      <c r="A2159" s="1" t="s">
        <v>8255</v>
      </c>
      <c r="B2159" s="2">
        <v>1.0</v>
      </c>
    </row>
    <row r="2160">
      <c r="A2160" s="1" t="s">
        <v>8256</v>
      </c>
      <c r="B2160" s="2">
        <v>1.0</v>
      </c>
    </row>
    <row r="2161">
      <c r="A2161" s="1" t="s">
        <v>8257</v>
      </c>
      <c r="B2161" s="2">
        <v>0.0</v>
      </c>
    </row>
    <row r="2162">
      <c r="A2162" s="1" t="s">
        <v>8258</v>
      </c>
      <c r="B2162" s="2">
        <v>1.0</v>
      </c>
    </row>
    <row r="2163">
      <c r="A2163" s="1" t="s">
        <v>8259</v>
      </c>
      <c r="B2163" s="2">
        <v>1.0</v>
      </c>
    </row>
    <row r="2164">
      <c r="A2164" s="1" t="s">
        <v>8260</v>
      </c>
      <c r="B2164" s="2">
        <v>1.0</v>
      </c>
    </row>
    <row r="2165">
      <c r="A2165" s="1" t="s">
        <v>8261</v>
      </c>
    </row>
    <row r="2166">
      <c r="A2166" s="1" t="s">
        <v>8262</v>
      </c>
      <c r="B2166" s="2">
        <v>1.0</v>
      </c>
    </row>
    <row r="2167">
      <c r="A2167" s="1" t="s">
        <v>8263</v>
      </c>
      <c r="B2167" s="2">
        <v>1.0</v>
      </c>
    </row>
    <row r="2168">
      <c r="A2168" s="1" t="s">
        <v>8264</v>
      </c>
      <c r="B2168" s="2">
        <v>1.0</v>
      </c>
    </row>
    <row r="2169">
      <c r="A2169" s="1" t="s">
        <v>8265</v>
      </c>
    </row>
    <row r="2170">
      <c r="A2170" s="7"/>
    </row>
    <row r="2171">
      <c r="A2171" s="1" t="s">
        <v>8266</v>
      </c>
    </row>
    <row r="2172">
      <c r="A2172" s="1" t="s">
        <v>8267</v>
      </c>
    </row>
    <row r="2173">
      <c r="A2173" s="1" t="s">
        <v>8268</v>
      </c>
    </row>
    <row r="2174">
      <c r="A2174" s="1" t="s">
        <v>8269</v>
      </c>
    </row>
    <row r="2175">
      <c r="A2175" s="1" t="s">
        <v>4595</v>
      </c>
    </row>
    <row r="2176">
      <c r="A2176" s="1" t="s">
        <v>8270</v>
      </c>
      <c r="B2176" s="2">
        <v>1.0</v>
      </c>
    </row>
    <row r="2177">
      <c r="A2177" s="1" t="s">
        <v>8271</v>
      </c>
      <c r="B2177" s="2">
        <v>0.0</v>
      </c>
    </row>
    <row r="2178">
      <c r="A2178" s="1" t="s">
        <v>8272</v>
      </c>
      <c r="B2178" s="2">
        <v>0.0</v>
      </c>
    </row>
    <row r="2179">
      <c r="A2179" s="1" t="s">
        <v>8273</v>
      </c>
      <c r="B2179" s="2">
        <v>1.0</v>
      </c>
    </row>
    <row r="2180">
      <c r="A2180" s="1" t="s">
        <v>8274</v>
      </c>
      <c r="B2180" s="2">
        <v>1.0</v>
      </c>
    </row>
    <row r="2181">
      <c r="A2181" s="1" t="s">
        <v>8275</v>
      </c>
      <c r="B2181" s="2">
        <v>1.0</v>
      </c>
    </row>
    <row r="2182">
      <c r="A2182" s="1" t="s">
        <v>8276</v>
      </c>
      <c r="B2182" s="2">
        <v>0.0</v>
      </c>
    </row>
    <row r="2183">
      <c r="A2183" s="1" t="s">
        <v>8277</v>
      </c>
      <c r="B2183" s="2">
        <v>0.0</v>
      </c>
    </row>
    <row r="2184">
      <c r="A2184" s="1" t="s">
        <v>8278</v>
      </c>
      <c r="B2184" s="2">
        <v>1.0</v>
      </c>
    </row>
    <row r="2185">
      <c r="A2185" s="1" t="s">
        <v>8279</v>
      </c>
      <c r="B2185" s="2">
        <v>0.0</v>
      </c>
    </row>
    <row r="2186">
      <c r="A2186" s="1" t="s">
        <v>8280</v>
      </c>
      <c r="B2186" s="2">
        <v>0.0</v>
      </c>
    </row>
    <row r="2187">
      <c r="A2187" s="1" t="s">
        <v>8281</v>
      </c>
      <c r="B2187" s="2">
        <v>0.0</v>
      </c>
    </row>
    <row r="2188">
      <c r="A2188" s="1" t="s">
        <v>8282</v>
      </c>
      <c r="B2188" s="2">
        <v>0.0</v>
      </c>
    </row>
    <row r="2189">
      <c r="A2189" s="1" t="s">
        <v>8283</v>
      </c>
      <c r="B2189" s="2">
        <v>1.0</v>
      </c>
    </row>
    <row r="2190">
      <c r="A2190" s="1" t="s">
        <v>8284</v>
      </c>
      <c r="B2190" s="2">
        <v>0.0</v>
      </c>
    </row>
    <row r="2191">
      <c r="A2191" s="1" t="s">
        <v>8285</v>
      </c>
      <c r="B2191" s="2">
        <v>1.0</v>
      </c>
    </row>
    <row r="2192">
      <c r="A2192" s="1" t="s">
        <v>8286</v>
      </c>
      <c r="B2192" s="2">
        <v>0.0</v>
      </c>
    </row>
    <row r="2193">
      <c r="A2193" s="1" t="s">
        <v>8287</v>
      </c>
      <c r="B2193" s="2">
        <v>1.0</v>
      </c>
    </row>
    <row r="2194">
      <c r="A2194" s="1" t="s">
        <v>8288</v>
      </c>
      <c r="B2194" s="2">
        <v>1.0</v>
      </c>
    </row>
    <row r="2195">
      <c r="A2195" s="1" t="s">
        <v>8289</v>
      </c>
      <c r="B2195" s="2">
        <v>1.0</v>
      </c>
    </row>
    <row r="2196">
      <c r="A2196" s="1" t="s">
        <v>8290</v>
      </c>
      <c r="B2196" s="2">
        <v>0.0</v>
      </c>
    </row>
    <row r="2197">
      <c r="A2197" s="1" t="s">
        <v>8291</v>
      </c>
      <c r="B2197" s="2">
        <v>0.0</v>
      </c>
    </row>
    <row r="2198">
      <c r="A2198" s="1" t="s">
        <v>8292</v>
      </c>
      <c r="B2198" s="2">
        <v>1.0</v>
      </c>
    </row>
    <row r="2199">
      <c r="A2199" s="1" t="s">
        <v>8293</v>
      </c>
    </row>
    <row r="2200">
      <c r="A2200" s="7"/>
    </row>
    <row r="2201">
      <c r="A2201" s="1" t="s">
        <v>8294</v>
      </c>
    </row>
    <row r="2202">
      <c r="A2202" s="7"/>
    </row>
    <row r="2203">
      <c r="A2203" s="1" t="s">
        <v>8295</v>
      </c>
    </row>
    <row r="2204">
      <c r="A2204" s="7"/>
    </row>
    <row r="2205">
      <c r="A2205" s="1" t="s">
        <v>8296</v>
      </c>
    </row>
    <row r="2206">
      <c r="A2206" s="7"/>
    </row>
    <row r="2207">
      <c r="A2207" s="1" t="s">
        <v>8297</v>
      </c>
    </row>
    <row r="2208">
      <c r="A2208" s="7"/>
    </row>
    <row r="2209">
      <c r="A2209" s="1" t="s">
        <v>8298</v>
      </c>
    </row>
    <row r="2210">
      <c r="A2210" s="7"/>
    </row>
    <row r="2211">
      <c r="A2211" s="1" t="s">
        <v>8299</v>
      </c>
      <c r="B2211" s="2">
        <v>0.0</v>
      </c>
    </row>
    <row r="2212">
      <c r="A2212" s="1" t="s">
        <v>8300</v>
      </c>
      <c r="B2212" s="2">
        <v>0.0</v>
      </c>
    </row>
    <row r="2213">
      <c r="A2213" s="1" t="s">
        <v>8301</v>
      </c>
      <c r="B2213" s="2">
        <v>1.0</v>
      </c>
    </row>
    <row r="2214">
      <c r="A2214" s="1" t="s">
        <v>8302</v>
      </c>
      <c r="B2214" s="2">
        <v>0.0</v>
      </c>
    </row>
    <row r="2215">
      <c r="A2215" s="1" t="s">
        <v>8303</v>
      </c>
    </row>
    <row r="2216">
      <c r="A2216" s="1" t="s">
        <v>8304</v>
      </c>
    </row>
    <row r="2217">
      <c r="A2217" s="1" t="s">
        <v>2749</v>
      </c>
    </row>
    <row r="2218">
      <c r="A2218" s="1" t="s">
        <v>8305</v>
      </c>
    </row>
    <row r="2219">
      <c r="A2219" s="1" t="s">
        <v>8306</v>
      </c>
    </row>
    <row r="2220">
      <c r="A2220" s="1" t="s">
        <v>8307</v>
      </c>
      <c r="B2220" s="2">
        <v>0.0</v>
      </c>
    </row>
    <row r="2221">
      <c r="A2221" s="1" t="s">
        <v>8308</v>
      </c>
      <c r="B2221" s="2">
        <v>0.0</v>
      </c>
    </row>
    <row r="2222">
      <c r="A2222" s="1" t="s">
        <v>8309</v>
      </c>
      <c r="B2222" s="2">
        <v>1.0</v>
      </c>
    </row>
    <row r="2223">
      <c r="A2223" s="1" t="s">
        <v>8310</v>
      </c>
      <c r="B2223" s="2">
        <v>0.0</v>
      </c>
    </row>
    <row r="2224">
      <c r="A2224" s="1" t="s">
        <v>8311</v>
      </c>
      <c r="B2224" s="2">
        <v>0.0</v>
      </c>
    </row>
    <row r="2225">
      <c r="A2225" s="1" t="s">
        <v>8312</v>
      </c>
      <c r="B2225" s="2">
        <v>1.0</v>
      </c>
    </row>
    <row r="2226">
      <c r="A2226" s="1" t="s">
        <v>8313</v>
      </c>
      <c r="B2226" s="2">
        <v>0.0</v>
      </c>
    </row>
    <row r="2227">
      <c r="A2227" s="1" t="s">
        <v>8314</v>
      </c>
      <c r="B2227" s="2">
        <v>1.0</v>
      </c>
    </row>
    <row r="2228">
      <c r="A2228" s="1" t="s">
        <v>8315</v>
      </c>
      <c r="B2228" s="2">
        <v>0.0</v>
      </c>
    </row>
    <row r="2229">
      <c r="A2229" s="1" t="s">
        <v>8316</v>
      </c>
      <c r="B2229" s="2">
        <v>1.0</v>
      </c>
    </row>
    <row r="2230">
      <c r="A2230" s="1" t="s">
        <v>8317</v>
      </c>
      <c r="B2230" s="2">
        <v>1.0</v>
      </c>
    </row>
    <row r="2231">
      <c r="A2231" s="1" t="s">
        <v>8318</v>
      </c>
      <c r="B2231" s="2">
        <v>1.0</v>
      </c>
    </row>
    <row r="2232">
      <c r="A2232" s="1" t="s">
        <v>8319</v>
      </c>
      <c r="B2232" s="2">
        <v>0.0</v>
      </c>
    </row>
    <row r="2233">
      <c r="A2233" s="1" t="s">
        <v>8320</v>
      </c>
      <c r="B2233" s="2">
        <v>1.0</v>
      </c>
    </row>
    <row r="2234">
      <c r="A2234" s="1" t="s">
        <v>8321</v>
      </c>
    </row>
    <row r="2235">
      <c r="A2235" s="1" t="s">
        <v>4784</v>
      </c>
      <c r="B2235" s="2">
        <v>0.0</v>
      </c>
    </row>
    <row r="2236">
      <c r="A2236" s="1" t="s">
        <v>8322</v>
      </c>
      <c r="B2236" s="2">
        <v>0.0</v>
      </c>
    </row>
    <row r="2237">
      <c r="A2237" s="1" t="s">
        <v>8323</v>
      </c>
      <c r="B2237" s="2">
        <v>1.0</v>
      </c>
    </row>
    <row r="2238">
      <c r="A2238" s="1" t="s">
        <v>8324</v>
      </c>
      <c r="B2238" s="2">
        <v>1.0</v>
      </c>
    </row>
    <row r="2239">
      <c r="A2239" s="1" t="s">
        <v>8325</v>
      </c>
      <c r="B2239" s="2">
        <v>0.0</v>
      </c>
    </row>
    <row r="2240">
      <c r="A2240" s="1" t="s">
        <v>8326</v>
      </c>
      <c r="B2240" s="2">
        <v>0.0</v>
      </c>
    </row>
    <row r="2241">
      <c r="A2241" s="1" t="s">
        <v>8327</v>
      </c>
      <c r="B2241" s="2">
        <v>0.0</v>
      </c>
    </row>
    <row r="2242">
      <c r="A2242" s="1" t="s">
        <v>8328</v>
      </c>
      <c r="B2242" s="2">
        <v>1.0</v>
      </c>
    </row>
    <row r="2243">
      <c r="A2243" s="1" t="s">
        <v>8329</v>
      </c>
      <c r="B2243" s="2">
        <v>0.0</v>
      </c>
    </row>
    <row r="2244">
      <c r="A2244" s="1" t="s">
        <v>8330</v>
      </c>
    </row>
    <row r="2245">
      <c r="A2245" s="7"/>
    </row>
    <row r="2246">
      <c r="A2246" s="1" t="s">
        <v>8331</v>
      </c>
      <c r="B2246" s="2">
        <v>1.0</v>
      </c>
    </row>
    <row r="2247">
      <c r="A2247" s="1" t="s">
        <v>8332</v>
      </c>
      <c r="B2247" s="2">
        <v>0.0</v>
      </c>
    </row>
    <row r="2248">
      <c r="A2248" s="1" t="s">
        <v>8333</v>
      </c>
      <c r="B2248" s="2">
        <v>1.0</v>
      </c>
    </row>
    <row r="2249">
      <c r="A2249" s="1" t="s">
        <v>8334</v>
      </c>
    </row>
    <row r="2250">
      <c r="A2250" s="1" t="s">
        <v>3879</v>
      </c>
      <c r="B2250" s="2">
        <v>1.0</v>
      </c>
    </row>
    <row r="2251">
      <c r="A2251" s="1" t="s">
        <v>4293</v>
      </c>
      <c r="B2251" s="2">
        <v>0.0</v>
      </c>
    </row>
    <row r="2252">
      <c r="A2252" s="1" t="s">
        <v>8335</v>
      </c>
      <c r="B2252" s="2">
        <v>1.0</v>
      </c>
    </row>
    <row r="2253">
      <c r="A2253" s="1" t="s">
        <v>8336</v>
      </c>
      <c r="B2253" s="2">
        <v>0.0</v>
      </c>
    </row>
    <row r="2254">
      <c r="A2254" s="1" t="s">
        <v>8337</v>
      </c>
    </row>
    <row r="2255">
      <c r="A2255" s="1" t="s">
        <v>4150</v>
      </c>
      <c r="B2255" s="2">
        <v>0.0</v>
      </c>
    </row>
    <row r="2256">
      <c r="A2256" s="1" t="s">
        <v>8338</v>
      </c>
      <c r="B2256" s="2">
        <v>1.0</v>
      </c>
    </row>
    <row r="2257">
      <c r="A2257" s="1" t="s">
        <v>8339</v>
      </c>
      <c r="B2257" s="2">
        <v>1.0</v>
      </c>
    </row>
    <row r="2258">
      <c r="A2258" s="1" t="s">
        <v>8340</v>
      </c>
    </row>
    <row r="2259">
      <c r="A2259" s="1" t="s">
        <v>8341</v>
      </c>
      <c r="B2259" s="2">
        <v>1.0</v>
      </c>
    </row>
    <row r="2260">
      <c r="A2260" s="1" t="s">
        <v>8342</v>
      </c>
      <c r="B2260" s="2">
        <v>0.0</v>
      </c>
    </row>
    <row r="2261">
      <c r="A2261" s="1" t="s">
        <v>8343</v>
      </c>
      <c r="B2261" s="2">
        <v>0.0</v>
      </c>
    </row>
    <row r="2262">
      <c r="A2262" s="1" t="s">
        <v>8344</v>
      </c>
      <c r="B2262" s="2">
        <v>1.0</v>
      </c>
    </row>
    <row r="2263">
      <c r="A2263" s="1" t="s">
        <v>8345</v>
      </c>
      <c r="B2263" s="2">
        <v>0.0</v>
      </c>
    </row>
    <row r="2264">
      <c r="A2264" s="1" t="s">
        <v>8346</v>
      </c>
      <c r="B2264" s="2">
        <v>1.0</v>
      </c>
    </row>
    <row r="2265">
      <c r="A2265" s="1" t="s">
        <v>8347</v>
      </c>
      <c r="B2265" s="2">
        <v>0.0</v>
      </c>
    </row>
    <row r="2266">
      <c r="A2266" s="1" t="s">
        <v>8348</v>
      </c>
      <c r="B2266" s="2">
        <v>1.0</v>
      </c>
    </row>
    <row r="2267">
      <c r="A2267" s="1" t="s">
        <v>8349</v>
      </c>
      <c r="B2267" s="2">
        <v>1.0</v>
      </c>
    </row>
    <row r="2268">
      <c r="A2268" s="1" t="s">
        <v>8350</v>
      </c>
      <c r="B2268" s="2">
        <v>0.0</v>
      </c>
    </row>
    <row r="2269">
      <c r="A2269" s="1" t="s">
        <v>8351</v>
      </c>
      <c r="B2269" s="2">
        <v>1.0</v>
      </c>
    </row>
    <row r="2270">
      <c r="A2270" s="1" t="s">
        <v>8352</v>
      </c>
      <c r="B2270" s="2">
        <v>0.0</v>
      </c>
    </row>
    <row r="2271">
      <c r="A2271" s="1" t="s">
        <v>8353</v>
      </c>
      <c r="B2271" s="2">
        <v>0.0</v>
      </c>
    </row>
    <row r="2272">
      <c r="A2272" s="1" t="s">
        <v>8354</v>
      </c>
      <c r="B2272" s="2">
        <v>0.0</v>
      </c>
    </row>
    <row r="2273">
      <c r="A2273" s="1" t="s">
        <v>8355</v>
      </c>
      <c r="B2273" s="2">
        <v>0.0</v>
      </c>
    </row>
    <row r="2274">
      <c r="A2274" s="1" t="s">
        <v>8356</v>
      </c>
      <c r="B2274" s="2">
        <v>0.0</v>
      </c>
    </row>
    <row r="2275">
      <c r="A2275" s="1" t="s">
        <v>8357</v>
      </c>
      <c r="B2275" s="2">
        <v>1.0</v>
      </c>
    </row>
    <row r="2276">
      <c r="A2276" s="1" t="s">
        <v>8358</v>
      </c>
      <c r="B2276" s="2">
        <v>1.0</v>
      </c>
    </row>
    <row r="2277">
      <c r="A2277" s="1" t="s">
        <v>8359</v>
      </c>
      <c r="B2277" s="2">
        <v>0.0</v>
      </c>
    </row>
    <row r="2278">
      <c r="A2278" s="1" t="s">
        <v>8360</v>
      </c>
      <c r="B2278" s="2">
        <v>0.0</v>
      </c>
    </row>
    <row r="2279">
      <c r="A2279" s="1" t="s">
        <v>8361</v>
      </c>
      <c r="B2279" s="2">
        <v>1.0</v>
      </c>
    </row>
    <row r="2280">
      <c r="A2280" s="1" t="s">
        <v>8362</v>
      </c>
      <c r="B2280" s="2">
        <v>1.0</v>
      </c>
    </row>
    <row r="2281">
      <c r="A2281" s="1" t="s">
        <v>8363</v>
      </c>
      <c r="B2281" s="2">
        <v>1.0</v>
      </c>
    </row>
    <row r="2282">
      <c r="A2282" s="1" t="s">
        <v>8364</v>
      </c>
      <c r="B2282" s="2">
        <v>1.0</v>
      </c>
    </row>
    <row r="2283">
      <c r="A2283" s="1" t="s">
        <v>8365</v>
      </c>
      <c r="B2283" s="2">
        <v>1.0</v>
      </c>
    </row>
    <row r="2284">
      <c r="A2284" s="1" t="s">
        <v>8366</v>
      </c>
      <c r="B2284" s="2">
        <v>1.0</v>
      </c>
    </row>
    <row r="2285">
      <c r="A2285" s="1" t="s">
        <v>8367</v>
      </c>
      <c r="B2285" s="2">
        <v>0.0</v>
      </c>
    </row>
    <row r="2286">
      <c r="A2286" s="1" t="s">
        <v>8368</v>
      </c>
      <c r="B2286" s="2">
        <v>1.0</v>
      </c>
    </row>
    <row r="2287">
      <c r="A2287" s="1" t="s">
        <v>8369</v>
      </c>
      <c r="B2287" s="2">
        <v>1.0</v>
      </c>
    </row>
    <row r="2288">
      <c r="A2288" s="1" t="s">
        <v>8370</v>
      </c>
      <c r="B2288" s="2">
        <v>0.0</v>
      </c>
    </row>
    <row r="2289">
      <c r="A2289" s="1" t="s">
        <v>8371</v>
      </c>
      <c r="B2289" s="2">
        <v>0.0</v>
      </c>
    </row>
    <row r="2290">
      <c r="A2290" s="1" t="s">
        <v>8372</v>
      </c>
      <c r="B2290" s="2">
        <v>0.0</v>
      </c>
    </row>
    <row r="2291">
      <c r="A2291" s="1" t="s">
        <v>8373</v>
      </c>
      <c r="B2291" s="2">
        <v>0.0</v>
      </c>
    </row>
    <row r="2292">
      <c r="A2292" s="1" t="s">
        <v>8374</v>
      </c>
      <c r="B2292" s="2">
        <v>0.0</v>
      </c>
    </row>
    <row r="2293">
      <c r="A2293" s="1" t="s">
        <v>8375</v>
      </c>
      <c r="B2293" s="2">
        <v>0.0</v>
      </c>
    </row>
    <row r="2294">
      <c r="A2294" s="1" t="s">
        <v>8376</v>
      </c>
      <c r="B2294" s="2">
        <v>0.0</v>
      </c>
    </row>
    <row r="2295">
      <c r="A2295" s="1" t="s">
        <v>8377</v>
      </c>
      <c r="B2295" s="2">
        <v>0.0</v>
      </c>
    </row>
    <row r="2296">
      <c r="A2296" s="1" t="s">
        <v>8378</v>
      </c>
      <c r="B2296" s="2">
        <v>1.0</v>
      </c>
    </row>
    <row r="2297">
      <c r="A2297" s="1" t="s">
        <v>8379</v>
      </c>
      <c r="B2297" s="2">
        <v>1.0</v>
      </c>
    </row>
    <row r="2298">
      <c r="A2298" s="1" t="s">
        <v>8380</v>
      </c>
    </row>
    <row r="2299">
      <c r="A2299" s="1" t="s">
        <v>8381</v>
      </c>
    </row>
    <row r="2300">
      <c r="A2300" s="1" t="s">
        <v>8382</v>
      </c>
      <c r="B2300" s="2">
        <v>0.0</v>
      </c>
    </row>
    <row r="2301">
      <c r="A2301" s="1" t="s">
        <v>8383</v>
      </c>
      <c r="B2301" s="2">
        <v>0.0</v>
      </c>
    </row>
    <row r="2302">
      <c r="A2302" s="1" t="s">
        <v>8384</v>
      </c>
      <c r="B2302" s="2">
        <v>1.0</v>
      </c>
    </row>
    <row r="2303">
      <c r="A2303" s="1" t="s">
        <v>8385</v>
      </c>
      <c r="B2303" s="2">
        <v>1.0</v>
      </c>
    </row>
    <row r="2304">
      <c r="A2304" s="1" t="s">
        <v>8386</v>
      </c>
    </row>
    <row r="2305">
      <c r="A2305" s="1" t="s">
        <v>4483</v>
      </c>
      <c r="B2305" s="2">
        <v>0.0</v>
      </c>
    </row>
    <row r="2306">
      <c r="A2306" s="1" t="s">
        <v>8387</v>
      </c>
      <c r="B2306" s="2">
        <v>0.0</v>
      </c>
    </row>
    <row r="2307">
      <c r="A2307" s="1" t="s">
        <v>8388</v>
      </c>
      <c r="B2307" s="2">
        <v>1.0</v>
      </c>
    </row>
    <row r="2308">
      <c r="A2308" s="1" t="s">
        <v>8389</v>
      </c>
      <c r="B2308" s="2">
        <v>1.0</v>
      </c>
    </row>
    <row r="2309">
      <c r="A2309" s="1" t="s">
        <v>8390</v>
      </c>
      <c r="B2309" s="2">
        <v>1.0</v>
      </c>
    </row>
    <row r="2310">
      <c r="A2310" s="1" t="s">
        <v>8391</v>
      </c>
      <c r="B2310" s="2">
        <v>1.0</v>
      </c>
    </row>
    <row r="2311">
      <c r="A2311" s="1" t="s">
        <v>8392</v>
      </c>
      <c r="B2311" s="2">
        <v>0.0</v>
      </c>
    </row>
    <row r="2312">
      <c r="A2312" s="1" t="s">
        <v>8393</v>
      </c>
      <c r="B2312" s="2">
        <v>1.0</v>
      </c>
    </row>
    <row r="2313">
      <c r="A2313" s="1" t="s">
        <v>8394</v>
      </c>
    </row>
    <row r="2314">
      <c r="A2314" s="7"/>
    </row>
    <row r="2315">
      <c r="A2315" s="1" t="s">
        <v>8395</v>
      </c>
      <c r="B2315" s="2">
        <v>0.0</v>
      </c>
    </row>
    <row r="2316">
      <c r="A2316" s="1" t="s">
        <v>8396</v>
      </c>
      <c r="B2316" s="2">
        <v>0.0</v>
      </c>
    </row>
    <row r="2317">
      <c r="A2317" s="1" t="s">
        <v>8397</v>
      </c>
      <c r="B2317" s="2">
        <v>1.0</v>
      </c>
    </row>
    <row r="2318">
      <c r="A2318" s="1" t="s">
        <v>8398</v>
      </c>
      <c r="B2318" s="2">
        <v>1.0</v>
      </c>
    </row>
    <row r="2319">
      <c r="A2319" s="1" t="s">
        <v>8399</v>
      </c>
      <c r="B2319" s="2">
        <v>0.0</v>
      </c>
    </row>
    <row r="2320">
      <c r="A2320" s="1" t="s">
        <v>8400</v>
      </c>
      <c r="B2320" s="2">
        <v>0.0</v>
      </c>
    </row>
    <row r="2321">
      <c r="A2321" s="1" t="s">
        <v>8401</v>
      </c>
      <c r="B2321" s="2">
        <v>0.0</v>
      </c>
    </row>
    <row r="2322">
      <c r="A2322" s="1" t="s">
        <v>8402</v>
      </c>
    </row>
    <row r="2323">
      <c r="A2323" s="7"/>
    </row>
    <row r="2324">
      <c r="A2324" s="1" t="s">
        <v>8403</v>
      </c>
    </row>
    <row r="2325">
      <c r="A2325" s="7"/>
    </row>
    <row r="2326">
      <c r="A2326" s="1" t="s">
        <v>8404</v>
      </c>
      <c r="B2326" s="2">
        <v>0.0</v>
      </c>
    </row>
    <row r="2327">
      <c r="A2327" s="1" t="s">
        <v>8405</v>
      </c>
      <c r="B2327" s="2">
        <v>0.0</v>
      </c>
    </row>
    <row r="2328">
      <c r="A2328" s="1" t="s">
        <v>8406</v>
      </c>
      <c r="B2328" s="2">
        <v>0.0</v>
      </c>
    </row>
    <row r="2329">
      <c r="A2329" s="1" t="s">
        <v>8407</v>
      </c>
    </row>
    <row r="2330">
      <c r="A2330" s="1" t="s">
        <v>8091</v>
      </c>
    </row>
    <row r="2331">
      <c r="A2331" s="1" t="s">
        <v>8408</v>
      </c>
    </row>
    <row r="2332">
      <c r="A2332" s="1" t="s">
        <v>8409</v>
      </c>
    </row>
    <row r="2333">
      <c r="A2333" s="1" t="s">
        <v>8094</v>
      </c>
    </row>
    <row r="2334">
      <c r="A2334" s="7"/>
    </row>
    <row r="2335">
      <c r="A2335" s="1" t="s">
        <v>8410</v>
      </c>
      <c r="B2335" s="2">
        <v>0.0</v>
      </c>
    </row>
    <row r="2336">
      <c r="A2336" s="1" t="s">
        <v>8411</v>
      </c>
      <c r="B2336" s="2">
        <v>0.0</v>
      </c>
    </row>
    <row r="2337">
      <c r="A2337" s="1" t="s">
        <v>8412</v>
      </c>
      <c r="B2337" s="2">
        <v>1.0</v>
      </c>
    </row>
    <row r="2338">
      <c r="A2338" s="1" t="s">
        <v>8413</v>
      </c>
      <c r="B2338" s="2">
        <v>0.0</v>
      </c>
    </row>
    <row r="2339">
      <c r="A2339" s="1" t="s">
        <v>8414</v>
      </c>
      <c r="B2339" s="2">
        <v>1.0</v>
      </c>
    </row>
    <row r="2340">
      <c r="A2340" s="1" t="s">
        <v>8415</v>
      </c>
      <c r="B2340" s="2">
        <v>0.0</v>
      </c>
    </row>
    <row r="2341">
      <c r="A2341" s="1" t="s">
        <v>8416</v>
      </c>
    </row>
    <row r="2342">
      <c r="A2342" s="1" t="s">
        <v>8417</v>
      </c>
      <c r="B2342" s="2">
        <v>0.0</v>
      </c>
    </row>
    <row r="2343">
      <c r="A2343" s="1" t="s">
        <v>8418</v>
      </c>
      <c r="B2343" s="2">
        <v>1.0</v>
      </c>
    </row>
    <row r="2344">
      <c r="A2344" s="1" t="s">
        <v>8419</v>
      </c>
      <c r="B2344" s="2">
        <v>1.0</v>
      </c>
    </row>
    <row r="2345">
      <c r="A2345" s="1" t="s">
        <v>8420</v>
      </c>
      <c r="B2345" s="2">
        <v>0.0</v>
      </c>
    </row>
    <row r="2346">
      <c r="A2346" s="1" t="s">
        <v>8421</v>
      </c>
      <c r="B2346" s="2">
        <v>1.0</v>
      </c>
    </row>
    <row r="2347">
      <c r="A2347" s="1" t="s">
        <v>8422</v>
      </c>
      <c r="B2347" s="2">
        <v>0.0</v>
      </c>
    </row>
    <row r="2348">
      <c r="A2348" s="1" t="s">
        <v>8423</v>
      </c>
      <c r="B2348" s="2">
        <v>0.0</v>
      </c>
    </row>
    <row r="2349">
      <c r="A2349" s="1" t="s">
        <v>8424</v>
      </c>
      <c r="B2349" s="2">
        <v>1.0</v>
      </c>
    </row>
    <row r="2350">
      <c r="A2350" s="1" t="s">
        <v>8425</v>
      </c>
      <c r="B2350" s="2">
        <v>0.0</v>
      </c>
    </row>
    <row r="2351">
      <c r="A2351" s="1" t="s">
        <v>8426</v>
      </c>
      <c r="B2351" s="2">
        <v>0.0</v>
      </c>
    </row>
    <row r="2352">
      <c r="A2352" s="1" t="s">
        <v>8427</v>
      </c>
      <c r="B2352" s="2">
        <v>0.0</v>
      </c>
    </row>
    <row r="2353">
      <c r="A2353" s="1" t="s">
        <v>8428</v>
      </c>
      <c r="B2353" s="2">
        <v>0.0</v>
      </c>
    </row>
    <row r="2354">
      <c r="A2354" s="1" t="s">
        <v>8429</v>
      </c>
      <c r="B2354" s="2">
        <v>1.0</v>
      </c>
    </row>
    <row r="2355">
      <c r="A2355" s="1" t="s">
        <v>8430</v>
      </c>
      <c r="B2355" s="2">
        <v>0.0</v>
      </c>
    </row>
    <row r="2356">
      <c r="A2356" s="1" t="s">
        <v>8431</v>
      </c>
      <c r="B2356" s="2">
        <v>0.0</v>
      </c>
    </row>
    <row r="2357">
      <c r="A2357" s="1" t="s">
        <v>8432</v>
      </c>
      <c r="B2357" s="2">
        <v>0.0</v>
      </c>
    </row>
    <row r="2358">
      <c r="A2358" s="1" t="s">
        <v>8433</v>
      </c>
      <c r="B2358" s="2">
        <v>1.0</v>
      </c>
    </row>
    <row r="2359">
      <c r="A2359" s="1" t="s">
        <v>8434</v>
      </c>
      <c r="B2359" s="2">
        <v>1.0</v>
      </c>
    </row>
    <row r="2360">
      <c r="A2360" s="1" t="s">
        <v>8435</v>
      </c>
      <c r="B2360" s="2">
        <v>0.0</v>
      </c>
    </row>
    <row r="2361">
      <c r="A2361" s="1" t="s">
        <v>8436</v>
      </c>
      <c r="B2361" s="2">
        <v>1.0</v>
      </c>
    </row>
    <row r="2362">
      <c r="A2362" s="1" t="s">
        <v>8437</v>
      </c>
      <c r="B2362" s="2">
        <v>0.0</v>
      </c>
    </row>
    <row r="2363">
      <c r="A2363" s="1" t="s">
        <v>8438</v>
      </c>
      <c r="B2363" s="2">
        <v>1.0</v>
      </c>
    </row>
    <row r="2364">
      <c r="A2364" s="1" t="s">
        <v>8439</v>
      </c>
      <c r="B2364" s="2">
        <v>1.0</v>
      </c>
    </row>
    <row r="2365">
      <c r="A2365" s="1" t="s">
        <v>8440</v>
      </c>
    </row>
    <row r="2366">
      <c r="A2366" s="7"/>
    </row>
    <row r="2367">
      <c r="A2367" s="1" t="s">
        <v>8441</v>
      </c>
      <c r="B2367" s="2">
        <v>1.0</v>
      </c>
    </row>
    <row r="2368">
      <c r="A2368" s="1" t="s">
        <v>8442</v>
      </c>
      <c r="B2368" s="2">
        <v>0.0</v>
      </c>
    </row>
    <row r="2369">
      <c r="A2369" s="1" t="s">
        <v>8443</v>
      </c>
      <c r="B2369" s="2">
        <v>1.0</v>
      </c>
    </row>
    <row r="2370">
      <c r="A2370" s="1" t="s">
        <v>8444</v>
      </c>
      <c r="B2370" s="2">
        <v>1.0</v>
      </c>
    </row>
    <row r="2371">
      <c r="A2371" s="1" t="s">
        <v>8445</v>
      </c>
      <c r="B2371" s="2">
        <v>1.0</v>
      </c>
    </row>
    <row r="2372">
      <c r="A2372" s="1" t="s">
        <v>8446</v>
      </c>
      <c r="B2372" s="2">
        <v>1.0</v>
      </c>
    </row>
    <row r="2373">
      <c r="A2373" s="1" t="s">
        <v>8447</v>
      </c>
      <c r="B2373" s="2">
        <v>0.0</v>
      </c>
    </row>
    <row r="2374">
      <c r="A2374" s="1" t="s">
        <v>8448</v>
      </c>
    </row>
    <row r="2375">
      <c r="A2375" s="1" t="s">
        <v>6836</v>
      </c>
    </row>
    <row r="2376">
      <c r="A2376" s="1" t="s">
        <v>6837</v>
      </c>
      <c r="B2376" s="2">
        <v>1.0</v>
      </c>
    </row>
    <row r="2377">
      <c r="A2377" s="1" t="s">
        <v>8449</v>
      </c>
      <c r="B2377" s="2">
        <v>1.0</v>
      </c>
    </row>
    <row r="2378">
      <c r="A2378" s="1" t="s">
        <v>8450</v>
      </c>
      <c r="B2378" s="2">
        <v>0.0</v>
      </c>
    </row>
    <row r="2379">
      <c r="A2379" s="1" t="s">
        <v>8451</v>
      </c>
      <c r="B2379" s="2">
        <v>0.0</v>
      </c>
    </row>
    <row r="2380">
      <c r="A2380" s="1" t="s">
        <v>8452</v>
      </c>
      <c r="B2380" s="2">
        <v>0.0</v>
      </c>
    </row>
    <row r="2381">
      <c r="A2381" s="1" t="s">
        <v>8453</v>
      </c>
      <c r="B2381" s="2">
        <v>0.0</v>
      </c>
    </row>
    <row r="2382">
      <c r="A2382" s="1" t="s">
        <v>8454</v>
      </c>
      <c r="B2382" s="2">
        <v>0.0</v>
      </c>
    </row>
    <row r="2383">
      <c r="A2383" s="1" t="s">
        <v>8455</v>
      </c>
    </row>
    <row r="2384">
      <c r="A2384" s="7"/>
    </row>
    <row r="2385">
      <c r="A2385" s="1" t="s">
        <v>751</v>
      </c>
      <c r="B2385" s="2">
        <v>0.0</v>
      </c>
    </row>
    <row r="2386">
      <c r="A2386" s="1" t="s">
        <v>8456</v>
      </c>
      <c r="B2386" s="2">
        <v>0.0</v>
      </c>
    </row>
    <row r="2387">
      <c r="A2387" s="1" t="s">
        <v>8457</v>
      </c>
      <c r="B2387" s="2">
        <v>0.0</v>
      </c>
    </row>
    <row r="2388">
      <c r="A2388" s="1" t="s">
        <v>8458</v>
      </c>
      <c r="B2388" s="2">
        <v>0.0</v>
      </c>
    </row>
    <row r="2389">
      <c r="A2389" s="1" t="s">
        <v>8459</v>
      </c>
    </row>
    <row r="2390">
      <c r="A2390" s="1" t="s">
        <v>8460</v>
      </c>
      <c r="B2390" s="2">
        <v>0.0</v>
      </c>
    </row>
    <row r="2391">
      <c r="A2391" s="1" t="s">
        <v>8461</v>
      </c>
      <c r="B2391" s="2">
        <v>0.0</v>
      </c>
    </row>
    <row r="2392">
      <c r="A2392" s="1" t="s">
        <v>8462</v>
      </c>
      <c r="B2392" s="2">
        <v>1.0</v>
      </c>
    </row>
    <row r="2393">
      <c r="A2393" s="1" t="s">
        <v>8463</v>
      </c>
      <c r="B2393" s="2">
        <v>1.0</v>
      </c>
    </row>
    <row r="2394">
      <c r="A2394" s="1" t="s">
        <v>8464</v>
      </c>
      <c r="B2394" s="2">
        <v>0.0</v>
      </c>
    </row>
    <row r="2395">
      <c r="A2395" s="1" t="s">
        <v>8465</v>
      </c>
      <c r="B2395" s="2">
        <v>1.0</v>
      </c>
    </row>
    <row r="2396">
      <c r="A2396" s="1" t="s">
        <v>8466</v>
      </c>
      <c r="B2396" s="2">
        <v>1.0</v>
      </c>
    </row>
    <row r="2397">
      <c r="A2397" s="1" t="s">
        <v>8467</v>
      </c>
      <c r="B2397" s="2">
        <v>1.0</v>
      </c>
    </row>
    <row r="2398">
      <c r="A2398" s="1" t="s">
        <v>8468</v>
      </c>
      <c r="B2398" s="2">
        <v>0.0</v>
      </c>
    </row>
    <row r="2399">
      <c r="A2399" s="1" t="s">
        <v>8469</v>
      </c>
      <c r="B2399" s="2">
        <v>0.0</v>
      </c>
    </row>
    <row r="2400">
      <c r="A2400" s="1" t="s">
        <v>8470</v>
      </c>
      <c r="B2400" s="2">
        <v>0.0</v>
      </c>
    </row>
    <row r="2401">
      <c r="A2401" s="1" t="s">
        <v>8471</v>
      </c>
    </row>
    <row r="2402">
      <c r="A2402" s="7"/>
    </row>
    <row r="2403">
      <c r="A2403" s="1" t="s">
        <v>8472</v>
      </c>
      <c r="B2403" s="2">
        <v>0.0</v>
      </c>
    </row>
    <row r="2404">
      <c r="A2404" s="1" t="s">
        <v>8473</v>
      </c>
      <c r="B2404" s="2">
        <v>1.0</v>
      </c>
    </row>
    <row r="2405">
      <c r="A2405" s="1" t="s">
        <v>8474</v>
      </c>
      <c r="B2405" s="2">
        <v>1.0</v>
      </c>
    </row>
    <row r="2406">
      <c r="A2406" s="1" t="s">
        <v>8475</v>
      </c>
      <c r="B2406" s="2">
        <v>1.0</v>
      </c>
    </row>
    <row r="2407">
      <c r="A2407" s="1" t="s">
        <v>8476</v>
      </c>
      <c r="B2407" s="2">
        <v>0.0</v>
      </c>
    </row>
    <row r="2408">
      <c r="A2408" s="1" t="s">
        <v>8477</v>
      </c>
      <c r="B2408" s="2">
        <v>1.0</v>
      </c>
    </row>
    <row r="2409">
      <c r="A2409" s="1" t="s">
        <v>8478</v>
      </c>
      <c r="B2409" s="2">
        <v>0.0</v>
      </c>
    </row>
    <row r="2410">
      <c r="A2410" s="1" t="s">
        <v>8479</v>
      </c>
      <c r="B2410" s="2">
        <v>0.0</v>
      </c>
    </row>
    <row r="2411">
      <c r="A2411" s="1" t="s">
        <v>8480</v>
      </c>
      <c r="B2411" s="2">
        <v>1.0</v>
      </c>
    </row>
    <row r="2412">
      <c r="A2412" s="1" t="s">
        <v>8481</v>
      </c>
      <c r="B2412" s="2">
        <v>0.0</v>
      </c>
    </row>
    <row r="2413">
      <c r="A2413" s="1" t="s">
        <v>8482</v>
      </c>
      <c r="B2413" s="2">
        <v>0.0</v>
      </c>
    </row>
    <row r="2414">
      <c r="A2414" s="1" t="s">
        <v>8483</v>
      </c>
      <c r="B2414" s="2">
        <v>1.0</v>
      </c>
    </row>
    <row r="2415">
      <c r="A2415" s="1" t="s">
        <v>8484</v>
      </c>
      <c r="B2415" s="2">
        <v>0.0</v>
      </c>
    </row>
    <row r="2416">
      <c r="A2416" s="1" t="s">
        <v>8485</v>
      </c>
      <c r="B2416" s="2">
        <v>0.0</v>
      </c>
    </row>
    <row r="2417">
      <c r="A2417" s="1" t="s">
        <v>8486</v>
      </c>
    </row>
    <row r="2418">
      <c r="A2418" s="1" t="s">
        <v>8487</v>
      </c>
      <c r="B2418" s="2">
        <v>1.0</v>
      </c>
    </row>
    <row r="2419">
      <c r="A2419" s="1" t="s">
        <v>8488</v>
      </c>
      <c r="B2419" s="2">
        <v>1.0</v>
      </c>
    </row>
    <row r="2420">
      <c r="A2420" s="1" t="s">
        <v>8489</v>
      </c>
      <c r="B2420" s="2">
        <v>0.0</v>
      </c>
    </row>
    <row r="2421">
      <c r="A2421" s="1" t="s">
        <v>8490</v>
      </c>
      <c r="B2421" s="2">
        <v>1.0</v>
      </c>
    </row>
    <row r="2422">
      <c r="A2422" s="1" t="s">
        <v>8491</v>
      </c>
      <c r="B2422" s="2">
        <v>0.0</v>
      </c>
    </row>
    <row r="2423">
      <c r="A2423" s="1" t="s">
        <v>8492</v>
      </c>
      <c r="B2423" s="2">
        <v>1.0</v>
      </c>
    </row>
    <row r="2424">
      <c r="A2424" s="1" t="s">
        <v>8493</v>
      </c>
      <c r="B2424" s="2">
        <v>1.0</v>
      </c>
    </row>
    <row r="2425">
      <c r="A2425" s="1" t="s">
        <v>8494</v>
      </c>
      <c r="B2425" s="2">
        <v>1.0</v>
      </c>
    </row>
    <row r="2426">
      <c r="A2426" s="1" t="s">
        <v>8495</v>
      </c>
      <c r="B2426" s="2">
        <v>1.0</v>
      </c>
    </row>
    <row r="2427">
      <c r="A2427" s="1" t="s">
        <v>8496</v>
      </c>
    </row>
    <row r="2428">
      <c r="A2428" s="7"/>
    </row>
    <row r="2429">
      <c r="A2429" s="1" t="s">
        <v>7084</v>
      </c>
    </row>
    <row r="2430">
      <c r="A2430" s="1" t="s">
        <v>5123</v>
      </c>
      <c r="B2430" s="2">
        <v>1.0</v>
      </c>
    </row>
    <row r="2431">
      <c r="A2431" s="1" t="s">
        <v>8497</v>
      </c>
      <c r="B2431" s="2">
        <v>1.0</v>
      </c>
    </row>
    <row r="2432">
      <c r="A2432" s="1" t="s">
        <v>8498</v>
      </c>
      <c r="B2432" s="2">
        <v>1.0</v>
      </c>
    </row>
    <row r="2433">
      <c r="A2433" s="1" t="s">
        <v>8499</v>
      </c>
      <c r="B2433" s="2">
        <v>1.0</v>
      </c>
    </row>
    <row r="2434">
      <c r="A2434" s="1" t="s">
        <v>8500</v>
      </c>
      <c r="B2434" s="2">
        <v>0.0</v>
      </c>
    </row>
    <row r="2435">
      <c r="A2435" s="1" t="s">
        <v>8501</v>
      </c>
      <c r="B2435" s="2">
        <v>1.0</v>
      </c>
    </row>
    <row r="2436">
      <c r="A2436" s="1" t="s">
        <v>8502</v>
      </c>
      <c r="B2436" s="2">
        <v>1.0</v>
      </c>
    </row>
    <row r="2437">
      <c r="A2437" s="1" t="s">
        <v>8503</v>
      </c>
    </row>
    <row r="2438">
      <c r="A2438" s="1" t="s">
        <v>8504</v>
      </c>
    </row>
    <row r="2439">
      <c r="A2439" s="1" t="s">
        <v>8505</v>
      </c>
      <c r="B2439" s="2">
        <v>1.0</v>
      </c>
    </row>
    <row r="2440">
      <c r="A2440" s="1" t="s">
        <v>8506</v>
      </c>
      <c r="B2440" s="2">
        <v>0.0</v>
      </c>
    </row>
    <row r="2441">
      <c r="A2441" s="1" t="s">
        <v>8507</v>
      </c>
      <c r="B2441" s="2">
        <v>0.0</v>
      </c>
    </row>
    <row r="2442">
      <c r="A2442" s="1" t="s">
        <v>8508</v>
      </c>
    </row>
    <row r="2443">
      <c r="A2443" s="7"/>
    </row>
    <row r="2444">
      <c r="A2444" s="1" t="s">
        <v>8509</v>
      </c>
      <c r="B2444" s="2">
        <v>0.0</v>
      </c>
    </row>
    <row r="2445">
      <c r="A2445" s="1" t="s">
        <v>8510</v>
      </c>
      <c r="B2445" s="2">
        <v>0.0</v>
      </c>
    </row>
    <row r="2446">
      <c r="A2446" s="1" t="s">
        <v>8511</v>
      </c>
    </row>
    <row r="2447">
      <c r="A2447" s="1" t="s">
        <v>8512</v>
      </c>
      <c r="B2447" s="2">
        <v>1.0</v>
      </c>
    </row>
    <row r="2448">
      <c r="A2448" s="1" t="s">
        <v>8513</v>
      </c>
      <c r="B2448" s="2">
        <v>0.0</v>
      </c>
    </row>
    <row r="2449">
      <c r="A2449" s="1" t="s">
        <v>8514</v>
      </c>
      <c r="B2449" s="2">
        <v>1.0</v>
      </c>
    </row>
    <row r="2450">
      <c r="A2450" s="1" t="s">
        <v>8515</v>
      </c>
      <c r="B2450" s="2">
        <v>1.0</v>
      </c>
    </row>
    <row r="2451">
      <c r="A2451" s="1" t="s">
        <v>8516</v>
      </c>
      <c r="B2451" s="2">
        <v>1.0</v>
      </c>
    </row>
    <row r="2452">
      <c r="A2452" s="1" t="s">
        <v>8517</v>
      </c>
      <c r="B2452" s="2">
        <v>1.0</v>
      </c>
    </row>
    <row r="2453">
      <c r="A2453" s="1" t="s">
        <v>8518</v>
      </c>
      <c r="B2453" s="2">
        <v>0.0</v>
      </c>
    </row>
    <row r="2454">
      <c r="A2454" s="1" t="s">
        <v>8519</v>
      </c>
    </row>
    <row r="2455">
      <c r="A2455" s="1" t="s">
        <v>4150</v>
      </c>
      <c r="B2455" s="2">
        <v>0.0</v>
      </c>
    </row>
    <row r="2456">
      <c r="A2456" s="1" t="s">
        <v>8520</v>
      </c>
      <c r="B2456" s="2">
        <v>0.0</v>
      </c>
    </row>
    <row r="2457">
      <c r="A2457" s="1" t="s">
        <v>4288</v>
      </c>
    </row>
    <row r="2458">
      <c r="A2458" s="7"/>
    </row>
    <row r="2459">
      <c r="A2459" s="1" t="s">
        <v>8521</v>
      </c>
      <c r="B2459" s="2">
        <v>1.0</v>
      </c>
    </row>
    <row r="2460">
      <c r="A2460" s="1" t="s">
        <v>8522</v>
      </c>
      <c r="B2460" s="2">
        <v>0.0</v>
      </c>
    </row>
    <row r="2461">
      <c r="A2461" s="1" t="s">
        <v>8523</v>
      </c>
      <c r="B2461" s="2">
        <v>1.0</v>
      </c>
    </row>
    <row r="2462">
      <c r="A2462" s="1" t="s">
        <v>8524</v>
      </c>
    </row>
    <row r="2463">
      <c r="A2463" s="1" t="s">
        <v>398</v>
      </c>
      <c r="B2463" s="2">
        <v>0.0</v>
      </c>
    </row>
    <row r="2464">
      <c r="A2464" s="1" t="s">
        <v>8525</v>
      </c>
      <c r="B2464" s="2">
        <v>1.0</v>
      </c>
    </row>
    <row r="2465">
      <c r="A2465" s="1" t="s">
        <v>8526</v>
      </c>
      <c r="B2465" s="2">
        <v>0.0</v>
      </c>
    </row>
    <row r="2466">
      <c r="A2466" s="1" t="s">
        <v>8527</v>
      </c>
      <c r="B2466" s="2">
        <v>0.0</v>
      </c>
    </row>
    <row r="2467">
      <c r="A2467" s="1" t="s">
        <v>8528</v>
      </c>
      <c r="B2467" s="2">
        <v>0.0</v>
      </c>
    </row>
    <row r="2468">
      <c r="A2468" s="1" t="s">
        <v>8529</v>
      </c>
      <c r="B2468" s="2">
        <v>1.0</v>
      </c>
    </row>
    <row r="2469">
      <c r="A2469" s="1" t="s">
        <v>8530</v>
      </c>
      <c r="B2469" s="2">
        <v>1.0</v>
      </c>
    </row>
    <row r="2470">
      <c r="A2470" s="1" t="s">
        <v>8531</v>
      </c>
      <c r="B2470" s="2">
        <v>0.0</v>
      </c>
    </row>
    <row r="2471">
      <c r="A2471" s="1" t="s">
        <v>8532</v>
      </c>
      <c r="B2471" s="2">
        <v>1.0</v>
      </c>
    </row>
    <row r="2472">
      <c r="A2472" s="1" t="s">
        <v>8533</v>
      </c>
      <c r="B2472" s="2">
        <v>0.0</v>
      </c>
    </row>
    <row r="2473">
      <c r="A2473" s="1" t="s">
        <v>8534</v>
      </c>
      <c r="B2473" s="2">
        <v>0.0</v>
      </c>
    </row>
    <row r="2474">
      <c r="A2474" s="1" t="s">
        <v>8535</v>
      </c>
      <c r="B2474" s="2">
        <v>0.0</v>
      </c>
    </row>
    <row r="2475">
      <c r="A2475" s="1" t="s">
        <v>8536</v>
      </c>
    </row>
    <row r="2476">
      <c r="A2476" s="7"/>
    </row>
    <row r="2477">
      <c r="A2477" s="1" t="s">
        <v>8537</v>
      </c>
      <c r="B2477" s="2">
        <v>1.0</v>
      </c>
    </row>
    <row r="2478">
      <c r="A2478" s="1" t="s">
        <v>8538</v>
      </c>
      <c r="B2478" s="2">
        <v>0.0</v>
      </c>
    </row>
    <row r="2479">
      <c r="A2479" s="1" t="s">
        <v>8539</v>
      </c>
      <c r="B2479" s="2">
        <v>0.0</v>
      </c>
    </row>
    <row r="2480">
      <c r="A2480" s="1" t="s">
        <v>8540</v>
      </c>
      <c r="B2480" s="2">
        <v>1.0</v>
      </c>
    </row>
    <row r="2481">
      <c r="A2481" s="1" t="s">
        <v>8541</v>
      </c>
      <c r="B2481" s="2">
        <v>1.0</v>
      </c>
    </row>
    <row r="2482">
      <c r="A2482" s="1" t="s">
        <v>8542</v>
      </c>
      <c r="B2482" s="2">
        <v>1.0</v>
      </c>
    </row>
    <row r="2483">
      <c r="A2483" s="1" t="s">
        <v>8543</v>
      </c>
      <c r="B2483" s="2">
        <v>1.0</v>
      </c>
    </row>
    <row r="2484">
      <c r="A2484" s="1" t="s">
        <v>8544</v>
      </c>
      <c r="B2484" s="2">
        <v>0.0</v>
      </c>
    </row>
    <row r="2485">
      <c r="A2485" s="1" t="s">
        <v>8545</v>
      </c>
      <c r="B2485" s="2">
        <v>0.0</v>
      </c>
    </row>
    <row r="2486">
      <c r="A2486" s="1" t="s">
        <v>8546</v>
      </c>
      <c r="B2486" s="2">
        <v>1.0</v>
      </c>
    </row>
    <row r="2487">
      <c r="A2487" s="1" t="s">
        <v>8547</v>
      </c>
      <c r="B2487" s="2">
        <v>1.0</v>
      </c>
    </row>
    <row r="2488">
      <c r="A2488" s="1" t="s">
        <v>8548</v>
      </c>
      <c r="B2488" s="2">
        <v>0.0</v>
      </c>
    </row>
    <row r="2489">
      <c r="A2489" s="1" t="s">
        <v>8549</v>
      </c>
      <c r="B2489" s="2">
        <v>0.0</v>
      </c>
    </row>
    <row r="2490">
      <c r="A2490" s="1" t="s">
        <v>8550</v>
      </c>
      <c r="B2490" s="2">
        <v>0.0</v>
      </c>
    </row>
    <row r="2491">
      <c r="A2491" s="1" t="s">
        <v>8551</v>
      </c>
      <c r="B2491" s="2">
        <v>1.0</v>
      </c>
    </row>
    <row r="2492">
      <c r="A2492" s="1" t="s">
        <v>8552</v>
      </c>
      <c r="B2492" s="2">
        <v>1.0</v>
      </c>
    </row>
    <row r="2493">
      <c r="A2493" s="1" t="s">
        <v>8553</v>
      </c>
      <c r="B2493" s="2">
        <v>1.0</v>
      </c>
    </row>
    <row r="2494">
      <c r="A2494" s="1" t="s">
        <v>8554</v>
      </c>
      <c r="B2494" s="2">
        <v>1.0</v>
      </c>
    </row>
    <row r="2495">
      <c r="A2495" s="1" t="s">
        <v>8555</v>
      </c>
      <c r="B2495" s="2">
        <v>0.0</v>
      </c>
    </row>
    <row r="2496">
      <c r="A2496" s="1" t="s">
        <v>8556</v>
      </c>
      <c r="B2496" s="2">
        <v>1.0</v>
      </c>
    </row>
    <row r="2497">
      <c r="A2497" s="1" t="s">
        <v>8557</v>
      </c>
      <c r="B2497" s="2">
        <v>1.0</v>
      </c>
    </row>
    <row r="2498">
      <c r="A2498" s="1" t="s">
        <v>2495</v>
      </c>
      <c r="B2498" s="2">
        <v>0.0</v>
      </c>
    </row>
    <row r="2499">
      <c r="A2499" s="1" t="s">
        <v>8558</v>
      </c>
      <c r="B2499" s="2">
        <v>1.0</v>
      </c>
    </row>
    <row r="2500">
      <c r="A2500" s="1" t="s">
        <v>8559</v>
      </c>
      <c r="B2500" s="2">
        <v>1.0</v>
      </c>
    </row>
    <row r="2501">
      <c r="A2501" s="1" t="s">
        <v>8560</v>
      </c>
      <c r="B2501" s="2">
        <v>1.0</v>
      </c>
    </row>
    <row r="2502">
      <c r="A2502" s="1" t="s">
        <v>8561</v>
      </c>
      <c r="B2502" s="2">
        <v>1.0</v>
      </c>
    </row>
    <row r="2503">
      <c r="A2503" s="1" t="s">
        <v>8562</v>
      </c>
      <c r="B2503" s="2">
        <v>0.0</v>
      </c>
    </row>
    <row r="2504">
      <c r="A2504" s="1" t="s">
        <v>8563</v>
      </c>
      <c r="B2504" s="2">
        <v>1.0</v>
      </c>
    </row>
    <row r="2505">
      <c r="A2505" s="1" t="s">
        <v>8564</v>
      </c>
      <c r="B2505" s="2">
        <v>1.0</v>
      </c>
    </row>
    <row r="2506">
      <c r="A2506" s="1" t="s">
        <v>8565</v>
      </c>
      <c r="B2506" s="2">
        <v>1.0</v>
      </c>
    </row>
    <row r="2507">
      <c r="A2507" s="1" t="s">
        <v>8566</v>
      </c>
      <c r="B2507" s="2">
        <v>0.0</v>
      </c>
    </row>
    <row r="2508">
      <c r="A2508" s="1" t="s">
        <v>8567</v>
      </c>
    </row>
    <row r="2509">
      <c r="A2509" s="1" t="s">
        <v>8568</v>
      </c>
      <c r="B2509" s="2">
        <v>0.0</v>
      </c>
    </row>
    <row r="2510">
      <c r="A2510" s="1" t="s">
        <v>8569</v>
      </c>
      <c r="B2510" s="2">
        <v>0.0</v>
      </c>
    </row>
    <row r="2511">
      <c r="A2511" s="1" t="s">
        <v>8570</v>
      </c>
      <c r="B2511" s="2">
        <v>1.0</v>
      </c>
    </row>
    <row r="2512">
      <c r="A2512" s="1" t="s">
        <v>8571</v>
      </c>
      <c r="B2512" s="2">
        <v>0.0</v>
      </c>
    </row>
    <row r="2513">
      <c r="A2513" s="1" t="s">
        <v>8572</v>
      </c>
      <c r="B2513" s="2">
        <v>1.0</v>
      </c>
    </row>
    <row r="2514">
      <c r="A2514" s="1" t="s">
        <v>8573</v>
      </c>
      <c r="B2514" s="2">
        <v>0.0</v>
      </c>
    </row>
    <row r="2515">
      <c r="A2515" s="1" t="s">
        <v>8574</v>
      </c>
      <c r="B2515" s="2">
        <v>1.0</v>
      </c>
    </row>
    <row r="2516">
      <c r="A2516" s="1" t="s">
        <v>8575</v>
      </c>
      <c r="B2516" s="2">
        <v>0.0</v>
      </c>
    </row>
    <row r="2517">
      <c r="A2517" s="1" t="s">
        <v>8576</v>
      </c>
      <c r="B2517" s="2">
        <v>0.0</v>
      </c>
    </row>
    <row r="2518">
      <c r="A2518" s="1" t="s">
        <v>8577</v>
      </c>
      <c r="B2518" s="2">
        <v>0.0</v>
      </c>
    </row>
    <row r="2519">
      <c r="A2519" s="1" t="s">
        <v>8578</v>
      </c>
      <c r="B2519" s="2">
        <v>0.0</v>
      </c>
    </row>
    <row r="2520">
      <c r="A2520" s="1" t="s">
        <v>8579</v>
      </c>
      <c r="B2520" s="2">
        <v>1.0</v>
      </c>
    </row>
    <row r="2521">
      <c r="A2521" s="1" t="s">
        <v>8580</v>
      </c>
      <c r="B2521" s="2">
        <v>1.0</v>
      </c>
    </row>
    <row r="2522">
      <c r="A2522" s="1" t="s">
        <v>8581</v>
      </c>
      <c r="B2522" s="2">
        <v>0.0</v>
      </c>
    </row>
    <row r="2523">
      <c r="A2523" s="1" t="s">
        <v>8582</v>
      </c>
      <c r="B2523" s="2">
        <v>1.0</v>
      </c>
    </row>
    <row r="2524">
      <c r="A2524" s="1" t="s">
        <v>8583</v>
      </c>
      <c r="B2524" s="2">
        <v>0.0</v>
      </c>
    </row>
    <row r="2525">
      <c r="A2525" s="1" t="s">
        <v>8584</v>
      </c>
      <c r="B2525" s="2">
        <v>1.0</v>
      </c>
    </row>
    <row r="2526">
      <c r="A2526" s="1" t="s">
        <v>8585</v>
      </c>
      <c r="B2526" s="2">
        <v>1.0</v>
      </c>
    </row>
    <row r="2527">
      <c r="A2527" s="1" t="s">
        <v>8586</v>
      </c>
      <c r="B2527" s="2">
        <v>1.0</v>
      </c>
    </row>
    <row r="2528">
      <c r="A2528" s="1" t="s">
        <v>8587</v>
      </c>
      <c r="B2528" s="2">
        <v>1.0</v>
      </c>
    </row>
    <row r="2529">
      <c r="A2529" s="1" t="s">
        <v>8588</v>
      </c>
      <c r="B2529" s="2">
        <v>1.0</v>
      </c>
    </row>
    <row r="2530">
      <c r="A2530" s="1" t="s">
        <v>8589</v>
      </c>
      <c r="B2530" s="2">
        <v>0.0</v>
      </c>
    </row>
    <row r="2531">
      <c r="A2531" s="1" t="s">
        <v>8590</v>
      </c>
      <c r="B2531" s="2">
        <v>1.0</v>
      </c>
    </row>
    <row r="2532">
      <c r="A2532" s="1" t="s">
        <v>8591</v>
      </c>
      <c r="B2532" s="2">
        <v>1.0</v>
      </c>
    </row>
    <row r="2533">
      <c r="A2533" s="1" t="s">
        <v>8592</v>
      </c>
      <c r="B2533" s="2">
        <v>0.0</v>
      </c>
    </row>
    <row r="2534">
      <c r="A2534" s="1" t="s">
        <v>8593</v>
      </c>
      <c r="B2534" s="2">
        <v>0.0</v>
      </c>
    </row>
    <row r="2535">
      <c r="A2535" s="1" t="s">
        <v>8594</v>
      </c>
      <c r="B2535" s="2">
        <v>1.0</v>
      </c>
    </row>
    <row r="2536">
      <c r="A2536" s="1" t="s">
        <v>8595</v>
      </c>
      <c r="B2536" s="2">
        <v>0.0</v>
      </c>
    </row>
    <row r="2537">
      <c r="A2537" s="1" t="s">
        <v>8596</v>
      </c>
      <c r="B2537" s="2">
        <v>1.0</v>
      </c>
    </row>
    <row r="2538">
      <c r="A2538" s="1" t="s">
        <v>8597</v>
      </c>
      <c r="B2538" s="2">
        <v>1.0</v>
      </c>
    </row>
    <row r="2539">
      <c r="A2539" s="1" t="s">
        <v>8598</v>
      </c>
      <c r="B2539" s="2">
        <v>0.0</v>
      </c>
    </row>
    <row r="2540">
      <c r="A2540" s="1" t="s">
        <v>8599</v>
      </c>
      <c r="B2540" s="2">
        <v>1.0</v>
      </c>
    </row>
    <row r="2541">
      <c r="A2541" s="1" t="s">
        <v>8600</v>
      </c>
    </row>
    <row r="2542">
      <c r="A2542" s="7"/>
    </row>
    <row r="2543">
      <c r="A2543" s="1" t="s">
        <v>8601</v>
      </c>
    </row>
    <row r="2544">
      <c r="A2544" s="1" t="s">
        <v>8602</v>
      </c>
    </row>
    <row r="2545">
      <c r="A2545" s="1" t="s">
        <v>8603</v>
      </c>
    </row>
    <row r="2546">
      <c r="A2546" s="7"/>
    </row>
    <row r="2547">
      <c r="A2547" s="1" t="s">
        <v>398</v>
      </c>
      <c r="B2547" s="2">
        <v>0.0</v>
      </c>
    </row>
    <row r="2548">
      <c r="A2548" s="1" t="s">
        <v>8604</v>
      </c>
      <c r="B2548" s="2">
        <v>1.0</v>
      </c>
    </row>
    <row r="2549">
      <c r="A2549" s="1" t="s">
        <v>8605</v>
      </c>
      <c r="B2549" s="2">
        <v>0.0</v>
      </c>
    </row>
    <row r="2550">
      <c r="A2550" s="1" t="s">
        <v>8606</v>
      </c>
      <c r="B2550" s="2">
        <v>0.0</v>
      </c>
    </row>
    <row r="2551">
      <c r="A2551" s="1" t="s">
        <v>8607</v>
      </c>
      <c r="B2551" s="2">
        <v>1.0</v>
      </c>
    </row>
    <row r="2552">
      <c r="A2552" s="1" t="s">
        <v>8608</v>
      </c>
    </row>
    <row r="2553">
      <c r="A2553" s="1" t="s">
        <v>8609</v>
      </c>
      <c r="B2553" s="2">
        <v>0.0</v>
      </c>
    </row>
    <row r="2554">
      <c r="A2554" s="1" t="s">
        <v>8610</v>
      </c>
      <c r="B2554" s="2">
        <v>0.0</v>
      </c>
    </row>
    <row r="2555">
      <c r="A2555" s="1" t="s">
        <v>8611</v>
      </c>
      <c r="B2555" s="2">
        <v>0.0</v>
      </c>
    </row>
    <row r="2556">
      <c r="A2556" s="1" t="s">
        <v>8612</v>
      </c>
      <c r="B2556" s="2">
        <v>0.0</v>
      </c>
    </row>
    <row r="2557">
      <c r="A2557" s="1" t="s">
        <v>8613</v>
      </c>
      <c r="B2557" s="2">
        <v>0.0</v>
      </c>
    </row>
    <row r="2558">
      <c r="A2558" s="1" t="s">
        <v>8614</v>
      </c>
      <c r="B2558" s="2">
        <v>1.0</v>
      </c>
    </row>
    <row r="2559">
      <c r="A2559" s="1" t="s">
        <v>8615</v>
      </c>
      <c r="B2559" s="2">
        <v>1.0</v>
      </c>
    </row>
    <row r="2560">
      <c r="A2560" s="1" t="s">
        <v>8616</v>
      </c>
      <c r="B2560" s="2">
        <v>1.0</v>
      </c>
    </row>
    <row r="2561">
      <c r="A2561" s="1" t="s">
        <v>8617</v>
      </c>
      <c r="B2561" s="2">
        <v>0.0</v>
      </c>
    </row>
    <row r="2562">
      <c r="A2562" s="1" t="s">
        <v>8618</v>
      </c>
      <c r="B2562" s="2">
        <v>0.0</v>
      </c>
    </row>
    <row r="2563">
      <c r="A2563" s="1" t="s">
        <v>8619</v>
      </c>
      <c r="B2563" s="2">
        <v>0.0</v>
      </c>
    </row>
    <row r="2564">
      <c r="A2564" s="1" t="s">
        <v>8620</v>
      </c>
      <c r="B2564" s="2">
        <v>1.0</v>
      </c>
    </row>
    <row r="2565">
      <c r="A2565" s="1" t="s">
        <v>8621</v>
      </c>
      <c r="B2565" s="2">
        <v>0.0</v>
      </c>
    </row>
    <row r="2566">
      <c r="A2566" s="1" t="s">
        <v>8622</v>
      </c>
      <c r="B2566" s="2">
        <v>1.0</v>
      </c>
    </row>
    <row r="2567">
      <c r="A2567" s="1" t="s">
        <v>8623</v>
      </c>
      <c r="B2567" s="2">
        <v>1.0</v>
      </c>
    </row>
    <row r="2568">
      <c r="A2568" s="1" t="s">
        <v>8624</v>
      </c>
      <c r="B2568" s="2">
        <v>0.0</v>
      </c>
    </row>
    <row r="2569">
      <c r="A2569" s="1" t="s">
        <v>8625</v>
      </c>
      <c r="B2569" s="2">
        <v>1.0</v>
      </c>
    </row>
    <row r="2570">
      <c r="A2570" s="1" t="s">
        <v>8626</v>
      </c>
    </row>
    <row r="2571">
      <c r="A2571" s="1" t="s">
        <v>4041</v>
      </c>
    </row>
    <row r="2572">
      <c r="A2572" s="1" t="s">
        <v>1915</v>
      </c>
      <c r="B2572" s="2">
        <v>0.0</v>
      </c>
    </row>
    <row r="2573">
      <c r="A2573" s="1" t="s">
        <v>8627</v>
      </c>
      <c r="B2573" s="2">
        <v>1.0</v>
      </c>
    </row>
    <row r="2574">
      <c r="A2574" s="1" t="s">
        <v>8628</v>
      </c>
      <c r="B2574" s="2">
        <v>1.0</v>
      </c>
    </row>
    <row r="2575">
      <c r="A2575" s="1" t="s">
        <v>8629</v>
      </c>
      <c r="B2575" s="2">
        <v>1.0</v>
      </c>
    </row>
    <row r="2576">
      <c r="A2576" s="1" t="s">
        <v>8630</v>
      </c>
    </row>
    <row r="2577">
      <c r="A2577" s="7"/>
    </row>
    <row r="2578">
      <c r="A2578" s="1" t="s">
        <v>4483</v>
      </c>
      <c r="B2578" s="2">
        <v>0.0</v>
      </c>
    </row>
    <row r="2579">
      <c r="A2579" s="1" t="s">
        <v>8631</v>
      </c>
      <c r="B2579" s="2">
        <v>0.0</v>
      </c>
    </row>
    <row r="2580">
      <c r="A2580" s="1" t="s">
        <v>8632</v>
      </c>
      <c r="B2580" s="2">
        <v>1.0</v>
      </c>
    </row>
    <row r="2581">
      <c r="A2581" s="1" t="s">
        <v>8633</v>
      </c>
      <c r="B2581" s="2">
        <v>0.0</v>
      </c>
    </row>
    <row r="2582">
      <c r="A2582" s="1" t="s">
        <v>8634</v>
      </c>
    </row>
    <row r="2583">
      <c r="A2583" s="7"/>
    </row>
    <row r="2584">
      <c r="A2584" s="1" t="s">
        <v>8635</v>
      </c>
    </row>
    <row r="2585">
      <c r="A2585" s="1" t="s">
        <v>8636</v>
      </c>
      <c r="B2585" s="2">
        <v>0.0</v>
      </c>
    </row>
    <row r="2586">
      <c r="A2586" s="1" t="s">
        <v>8637</v>
      </c>
      <c r="B2586" s="2">
        <v>1.0</v>
      </c>
    </row>
    <row r="2587">
      <c r="A2587" s="1" t="s">
        <v>8638</v>
      </c>
      <c r="B2587" s="2">
        <v>0.0</v>
      </c>
    </row>
    <row r="2588">
      <c r="A2588" s="1" t="s">
        <v>8639</v>
      </c>
      <c r="B2588" s="2">
        <v>1.0</v>
      </c>
    </row>
    <row r="2589">
      <c r="A2589" s="1" t="s">
        <v>8640</v>
      </c>
      <c r="B2589" s="2">
        <v>1.0</v>
      </c>
    </row>
    <row r="2590">
      <c r="A2590" s="1" t="s">
        <v>8641</v>
      </c>
      <c r="B2590" s="2">
        <v>1.0</v>
      </c>
    </row>
    <row r="2591">
      <c r="A2591" s="1" t="s">
        <v>8642</v>
      </c>
      <c r="B2591" s="2">
        <v>0.0</v>
      </c>
    </row>
    <row r="2592">
      <c r="A2592" s="1" t="s">
        <v>8643</v>
      </c>
      <c r="B2592" s="2">
        <v>0.0</v>
      </c>
    </row>
    <row r="2593">
      <c r="A2593" s="1" t="s">
        <v>8644</v>
      </c>
      <c r="B2593" s="2">
        <v>1.0</v>
      </c>
    </row>
    <row r="2594">
      <c r="A2594" s="1" t="s">
        <v>8645</v>
      </c>
      <c r="B2594" s="2">
        <v>0.0</v>
      </c>
    </row>
    <row r="2595">
      <c r="A2595" s="1" t="s">
        <v>8646</v>
      </c>
      <c r="B2595" s="2">
        <v>1.0</v>
      </c>
    </row>
    <row r="2596">
      <c r="A2596" s="1" t="s">
        <v>8647</v>
      </c>
      <c r="B2596" s="2">
        <v>0.0</v>
      </c>
    </row>
    <row r="2597">
      <c r="A2597" s="1" t="s">
        <v>8648</v>
      </c>
    </row>
    <row r="2598">
      <c r="A2598" s="7"/>
    </row>
    <row r="2599">
      <c r="A2599" s="1" t="s">
        <v>8649</v>
      </c>
      <c r="B2599" s="2">
        <v>0.0</v>
      </c>
    </row>
    <row r="2600">
      <c r="A2600" s="1" t="s">
        <v>8650</v>
      </c>
      <c r="B2600" s="2">
        <v>0.0</v>
      </c>
    </row>
    <row r="2601">
      <c r="A2601" s="1" t="s">
        <v>8651</v>
      </c>
      <c r="B2601" s="2">
        <v>0.0</v>
      </c>
    </row>
    <row r="2602">
      <c r="A2602" s="1" t="s">
        <v>8652</v>
      </c>
      <c r="B2602" s="2">
        <v>1.0</v>
      </c>
    </row>
    <row r="2603">
      <c r="A2603" s="1" t="s">
        <v>8653</v>
      </c>
      <c r="B2603" s="2">
        <v>0.0</v>
      </c>
    </row>
    <row r="2604">
      <c r="A2604" s="1" t="s">
        <v>8654</v>
      </c>
      <c r="B2604" s="2">
        <v>1.0</v>
      </c>
    </row>
    <row r="2605">
      <c r="A2605" s="1" t="s">
        <v>8655</v>
      </c>
      <c r="B2605" s="2">
        <v>1.0</v>
      </c>
    </row>
    <row r="2606">
      <c r="A2606" s="1" t="s">
        <v>8656</v>
      </c>
      <c r="B2606" s="2">
        <v>1.0</v>
      </c>
    </row>
    <row r="2607">
      <c r="A2607" s="1" t="s">
        <v>8657</v>
      </c>
      <c r="B2607" s="2">
        <v>0.0</v>
      </c>
    </row>
    <row r="2608">
      <c r="A2608" s="1" t="s">
        <v>8658</v>
      </c>
      <c r="B2608" s="2">
        <v>0.0</v>
      </c>
    </row>
    <row r="2609">
      <c r="A2609" s="1" t="s">
        <v>8659</v>
      </c>
      <c r="B2609" s="2">
        <v>0.0</v>
      </c>
    </row>
    <row r="2610">
      <c r="A2610" s="1" t="s">
        <v>8660</v>
      </c>
      <c r="B2610" s="2">
        <v>0.0</v>
      </c>
    </row>
    <row r="2611">
      <c r="A2611" s="1" t="s">
        <v>8661</v>
      </c>
      <c r="B2611" s="2">
        <v>1.0</v>
      </c>
    </row>
    <row r="2612">
      <c r="A2612" s="1" t="s">
        <v>8662</v>
      </c>
      <c r="B2612" s="2">
        <v>1.0</v>
      </c>
    </row>
    <row r="2613">
      <c r="A2613" s="1" t="s">
        <v>8663</v>
      </c>
      <c r="B2613" s="2">
        <v>1.0</v>
      </c>
    </row>
    <row r="2614">
      <c r="A2614" s="1" t="s">
        <v>8664</v>
      </c>
      <c r="B2614" s="2">
        <v>0.0</v>
      </c>
    </row>
    <row r="2615">
      <c r="A2615" s="1" t="s">
        <v>8665</v>
      </c>
      <c r="B2615" s="2">
        <v>1.0</v>
      </c>
    </row>
    <row r="2616">
      <c r="A2616" s="1" t="s">
        <v>8666</v>
      </c>
      <c r="B2616" s="2">
        <v>1.0</v>
      </c>
    </row>
    <row r="2617">
      <c r="A2617" s="1" t="s">
        <v>8667</v>
      </c>
      <c r="B2617" s="2">
        <v>1.0</v>
      </c>
    </row>
    <row r="2618">
      <c r="A2618" s="1" t="s">
        <v>8668</v>
      </c>
      <c r="B2618" s="2">
        <v>0.0</v>
      </c>
    </row>
    <row r="2619">
      <c r="A2619" s="1" t="s">
        <v>8669</v>
      </c>
      <c r="B2619" s="2">
        <v>1.0</v>
      </c>
    </row>
    <row r="2620">
      <c r="A2620" s="1" t="s">
        <v>8670</v>
      </c>
      <c r="B2620" s="2">
        <v>1.0</v>
      </c>
    </row>
    <row r="2621">
      <c r="A2621" s="1" t="s">
        <v>8671</v>
      </c>
      <c r="B2621" s="2">
        <v>1.0</v>
      </c>
    </row>
    <row r="2622">
      <c r="A2622" s="1" t="s">
        <v>8672</v>
      </c>
      <c r="B2622" s="2">
        <v>0.0</v>
      </c>
    </row>
    <row r="2623">
      <c r="A2623" s="1" t="s">
        <v>8673</v>
      </c>
      <c r="B2623" s="2">
        <v>0.0</v>
      </c>
    </row>
    <row r="2624">
      <c r="A2624" s="1" t="s">
        <v>8674</v>
      </c>
      <c r="B2624" s="2">
        <v>0.0</v>
      </c>
    </row>
    <row r="2625">
      <c r="A2625" s="1" t="s">
        <v>8675</v>
      </c>
      <c r="B2625" s="2">
        <v>1.0</v>
      </c>
    </row>
    <row r="2626">
      <c r="A2626" s="1" t="s">
        <v>8676</v>
      </c>
      <c r="B2626" s="2">
        <v>1.0</v>
      </c>
    </row>
    <row r="2627">
      <c r="A2627" s="1" t="s">
        <v>8677</v>
      </c>
      <c r="B2627" s="2">
        <v>1.0</v>
      </c>
    </row>
    <row r="2628">
      <c r="A2628" s="1" t="s">
        <v>8678</v>
      </c>
      <c r="B2628" s="2">
        <v>0.0</v>
      </c>
    </row>
    <row r="2629">
      <c r="A2629" s="1" t="s">
        <v>8679</v>
      </c>
      <c r="B2629" s="2">
        <v>1.0</v>
      </c>
    </row>
    <row r="2630">
      <c r="A2630" s="1" t="s">
        <v>8680</v>
      </c>
    </row>
    <row r="2631">
      <c r="A2631" s="7"/>
    </row>
    <row r="2632">
      <c r="A2632" s="1" t="s">
        <v>8681</v>
      </c>
      <c r="B2632" s="2">
        <v>1.0</v>
      </c>
    </row>
    <row r="2633">
      <c r="A2633" s="1" t="s">
        <v>8682</v>
      </c>
      <c r="B2633" s="2">
        <v>0.0</v>
      </c>
    </row>
    <row r="2634">
      <c r="A2634" s="1" t="s">
        <v>8683</v>
      </c>
      <c r="B2634" s="2">
        <v>1.0</v>
      </c>
    </row>
    <row r="2635">
      <c r="A2635" s="1" t="s">
        <v>8684</v>
      </c>
      <c r="B2635" s="2">
        <v>0.0</v>
      </c>
    </row>
    <row r="2636">
      <c r="A2636" s="1" t="s">
        <v>8685</v>
      </c>
      <c r="B2636" s="2">
        <v>0.0</v>
      </c>
    </row>
    <row r="2637">
      <c r="A2637" s="1" t="s">
        <v>8686</v>
      </c>
      <c r="B2637" s="2">
        <v>0.0</v>
      </c>
    </row>
    <row r="2638">
      <c r="A2638" s="1" t="s">
        <v>8687</v>
      </c>
      <c r="B2638" s="2">
        <v>1.0</v>
      </c>
    </row>
    <row r="2639">
      <c r="A2639" s="1" t="s">
        <v>8090</v>
      </c>
    </row>
    <row r="2640">
      <c r="A2640" s="1" t="s">
        <v>8091</v>
      </c>
    </row>
    <row r="2641">
      <c r="A2641" s="1" t="s">
        <v>8408</v>
      </c>
    </row>
    <row r="2642">
      <c r="A2642" s="1" t="s">
        <v>8409</v>
      </c>
    </row>
    <row r="2643">
      <c r="A2643" s="1" t="s">
        <v>8094</v>
      </c>
    </row>
    <row r="2644">
      <c r="A2644" s="7"/>
    </row>
    <row r="2645">
      <c r="A2645" s="1" t="s">
        <v>8688</v>
      </c>
      <c r="B2645" s="2">
        <v>0.0</v>
      </c>
    </row>
    <row r="2646">
      <c r="A2646" s="1" t="s">
        <v>8689</v>
      </c>
      <c r="B2646" s="2">
        <v>0.0</v>
      </c>
    </row>
    <row r="2647">
      <c r="A2647" s="1" t="s">
        <v>8690</v>
      </c>
      <c r="B2647" s="2">
        <v>0.0</v>
      </c>
    </row>
    <row r="2648">
      <c r="A2648" s="1" t="s">
        <v>8691</v>
      </c>
      <c r="B2648" s="2">
        <v>0.0</v>
      </c>
    </row>
    <row r="2649">
      <c r="A2649" s="1" t="s">
        <v>8692</v>
      </c>
      <c r="B2649" s="2">
        <v>1.0</v>
      </c>
    </row>
    <row r="2650">
      <c r="A2650" s="1" t="s">
        <v>8693</v>
      </c>
      <c r="B2650" s="2">
        <v>1.0</v>
      </c>
    </row>
    <row r="2651">
      <c r="A2651" s="1" t="s">
        <v>8694</v>
      </c>
      <c r="B2651" s="2">
        <v>1.0</v>
      </c>
    </row>
    <row r="2652">
      <c r="A2652" s="1" t="s">
        <v>8695</v>
      </c>
      <c r="B2652" s="2">
        <v>1.0</v>
      </c>
    </row>
    <row r="2653">
      <c r="A2653" s="1" t="s">
        <v>8696</v>
      </c>
    </row>
    <row r="2654">
      <c r="A2654" s="7"/>
    </row>
    <row r="2655">
      <c r="A2655" s="1" t="s">
        <v>8697</v>
      </c>
      <c r="B2655" s="2">
        <v>1.0</v>
      </c>
    </row>
    <row r="2656">
      <c r="A2656" s="1" t="s">
        <v>8698</v>
      </c>
      <c r="B2656" s="2">
        <v>1.0</v>
      </c>
    </row>
    <row r="2657">
      <c r="A2657" s="1" t="s">
        <v>8699</v>
      </c>
      <c r="B2657" s="2">
        <v>0.0</v>
      </c>
    </row>
    <row r="2658">
      <c r="A2658" s="1" t="s">
        <v>8700</v>
      </c>
      <c r="B2658" s="2">
        <v>0.0</v>
      </c>
    </row>
    <row r="2659">
      <c r="A2659" s="1" t="s">
        <v>8701</v>
      </c>
      <c r="B2659" s="2">
        <v>0.0</v>
      </c>
    </row>
    <row r="2660">
      <c r="A2660" s="1" t="s">
        <v>6206</v>
      </c>
      <c r="B2660" s="2">
        <v>0.0</v>
      </c>
    </row>
    <row r="2661">
      <c r="A2661" s="1" t="s">
        <v>8702</v>
      </c>
      <c r="B2661" s="2">
        <v>0.0</v>
      </c>
    </row>
    <row r="2662">
      <c r="A2662" s="1" t="s">
        <v>8703</v>
      </c>
      <c r="B2662" s="2">
        <v>0.0</v>
      </c>
    </row>
    <row r="2663">
      <c r="A2663" s="1" t="s">
        <v>8704</v>
      </c>
      <c r="B2663" s="2">
        <v>0.0</v>
      </c>
    </row>
    <row r="2664">
      <c r="A2664" s="1" t="s">
        <v>8705</v>
      </c>
      <c r="B2664" s="2">
        <v>0.0</v>
      </c>
    </row>
    <row r="2665">
      <c r="A2665" s="1" t="s">
        <v>8706</v>
      </c>
      <c r="B2665" s="2">
        <v>1.0</v>
      </c>
    </row>
    <row r="2666">
      <c r="A2666" s="1" t="s">
        <v>8707</v>
      </c>
      <c r="B2666" s="2">
        <v>1.0</v>
      </c>
    </row>
    <row r="2667">
      <c r="A2667" s="1" t="s">
        <v>8708</v>
      </c>
      <c r="B2667" s="2">
        <v>0.0</v>
      </c>
    </row>
    <row r="2668">
      <c r="A2668" s="1" t="s">
        <v>8709</v>
      </c>
      <c r="B2668" s="2">
        <v>0.0</v>
      </c>
    </row>
    <row r="2669">
      <c r="A2669" s="1" t="s">
        <v>4937</v>
      </c>
      <c r="B2669" s="2">
        <v>0.0</v>
      </c>
    </row>
    <row r="2670">
      <c r="A2670" s="1" t="s">
        <v>8710</v>
      </c>
      <c r="B2670" s="2">
        <v>1.0</v>
      </c>
    </row>
    <row r="2671">
      <c r="A2671" s="11" t="s">
        <v>8711</v>
      </c>
      <c r="B2671" s="2">
        <v>1.0</v>
      </c>
    </row>
    <row r="2672">
      <c r="A2672" s="1" t="s">
        <v>8712</v>
      </c>
      <c r="B2672" s="2">
        <v>1.0</v>
      </c>
    </row>
    <row r="2673">
      <c r="A2673" s="1" t="s">
        <v>8713</v>
      </c>
      <c r="B2673" s="2">
        <v>0.0</v>
      </c>
    </row>
    <row r="2674">
      <c r="A2674" s="1" t="s">
        <v>8714</v>
      </c>
      <c r="B2674" s="2">
        <v>0.0</v>
      </c>
    </row>
    <row r="2675">
      <c r="A2675" s="1" t="s">
        <v>8715</v>
      </c>
      <c r="B2675" s="2">
        <v>1.0</v>
      </c>
    </row>
    <row r="2676">
      <c r="A2676" s="1" t="s">
        <v>8716</v>
      </c>
      <c r="B2676" s="2">
        <v>1.0</v>
      </c>
    </row>
    <row r="2677">
      <c r="A2677" s="1" t="s">
        <v>8717</v>
      </c>
      <c r="B2677" s="2">
        <v>0.0</v>
      </c>
    </row>
    <row r="2678">
      <c r="A2678" s="1" t="s">
        <v>8718</v>
      </c>
      <c r="B2678" s="2">
        <v>0.0</v>
      </c>
    </row>
    <row r="2679">
      <c r="A2679" s="1" t="s">
        <v>8719</v>
      </c>
      <c r="B2679" s="2">
        <v>0.0</v>
      </c>
    </row>
    <row r="2680">
      <c r="A2680" s="1" t="s">
        <v>8720</v>
      </c>
      <c r="B2680" s="2">
        <v>0.0</v>
      </c>
    </row>
    <row r="2681">
      <c r="A2681" s="1" t="s">
        <v>8721</v>
      </c>
      <c r="B2681" s="2">
        <v>1.0</v>
      </c>
    </row>
    <row r="2682">
      <c r="A2682" s="1" t="s">
        <v>8722</v>
      </c>
      <c r="B2682" s="2">
        <v>0.0</v>
      </c>
    </row>
    <row r="2683">
      <c r="A2683" s="1" t="s">
        <v>8723</v>
      </c>
      <c r="B2683" s="2">
        <v>0.0</v>
      </c>
    </row>
    <row r="2684">
      <c r="A2684" s="1" t="s">
        <v>8724</v>
      </c>
      <c r="B2684" s="2">
        <v>0.0</v>
      </c>
    </row>
    <row r="2685">
      <c r="A2685" s="1" t="s">
        <v>8725</v>
      </c>
    </row>
    <row r="2686">
      <c r="A2686" s="1" t="s">
        <v>8726</v>
      </c>
    </row>
    <row r="2687">
      <c r="A2687" s="1" t="s">
        <v>8727</v>
      </c>
      <c r="B2687" s="2">
        <v>0.0</v>
      </c>
    </row>
    <row r="2688">
      <c r="A2688" s="1" t="s">
        <v>8728</v>
      </c>
    </row>
    <row r="2689">
      <c r="A2689" s="1" t="s">
        <v>5036</v>
      </c>
      <c r="B2689" s="2">
        <v>0.0</v>
      </c>
    </row>
    <row r="2690">
      <c r="A2690" s="1" t="s">
        <v>8729</v>
      </c>
      <c r="B2690" s="2">
        <v>1.0</v>
      </c>
    </row>
    <row r="2691">
      <c r="A2691" s="1" t="s">
        <v>4960</v>
      </c>
      <c r="B2691" s="2">
        <v>0.0</v>
      </c>
    </row>
    <row r="2692">
      <c r="A2692" s="1" t="s">
        <v>8730</v>
      </c>
      <c r="B2692" s="2">
        <v>0.0</v>
      </c>
    </row>
    <row r="2693">
      <c r="A2693" s="1" t="s">
        <v>8731</v>
      </c>
      <c r="B2693" s="2">
        <v>0.0</v>
      </c>
    </row>
    <row r="2694">
      <c r="A2694" s="1" t="s">
        <v>8732</v>
      </c>
      <c r="B2694" s="2">
        <v>0.0</v>
      </c>
    </row>
    <row r="2695">
      <c r="A2695" s="1" t="s">
        <v>8733</v>
      </c>
      <c r="B2695" s="2">
        <v>0.0</v>
      </c>
    </row>
    <row r="2696">
      <c r="A2696" s="1" t="s">
        <v>8734</v>
      </c>
    </row>
    <row r="2697">
      <c r="A2697" s="7"/>
    </row>
    <row r="2698">
      <c r="A2698" s="1" t="s">
        <v>6234</v>
      </c>
      <c r="B2698" s="2">
        <v>1.0</v>
      </c>
    </row>
    <row r="2699">
      <c r="A2699" s="1" t="s">
        <v>8735</v>
      </c>
      <c r="B2699" s="2">
        <v>0.0</v>
      </c>
    </row>
    <row r="2700">
      <c r="A2700" s="1" t="s">
        <v>8736</v>
      </c>
      <c r="B2700" s="2">
        <v>0.0</v>
      </c>
    </row>
    <row r="2701">
      <c r="A2701" s="1" t="s">
        <v>8737</v>
      </c>
      <c r="B2701" s="2">
        <v>1.0</v>
      </c>
    </row>
    <row r="2702">
      <c r="A2702" s="1" t="s">
        <v>8738</v>
      </c>
      <c r="B2702" s="2">
        <v>0.0</v>
      </c>
    </row>
    <row r="2703">
      <c r="A2703" s="1" t="s">
        <v>8739</v>
      </c>
      <c r="B2703" s="2">
        <v>0.0</v>
      </c>
    </row>
    <row r="2704">
      <c r="A2704" s="1" t="s">
        <v>8740</v>
      </c>
    </row>
    <row r="2705">
      <c r="A2705" s="7"/>
    </row>
    <row r="2706">
      <c r="A2706" s="1" t="s">
        <v>8741</v>
      </c>
    </row>
    <row r="2707">
      <c r="A2707" s="1" t="s">
        <v>8742</v>
      </c>
      <c r="B2707" s="2">
        <v>0.0</v>
      </c>
    </row>
    <row r="2708">
      <c r="A2708" s="1" t="s">
        <v>8743</v>
      </c>
      <c r="B2708" s="2">
        <v>1.0</v>
      </c>
    </row>
    <row r="2709">
      <c r="A2709" s="1" t="s">
        <v>8744</v>
      </c>
      <c r="B2709" s="2">
        <v>1.0</v>
      </c>
    </row>
    <row r="2710">
      <c r="A2710" s="1" t="s">
        <v>8745</v>
      </c>
      <c r="B2710" s="2">
        <v>0.0</v>
      </c>
    </row>
    <row r="2711">
      <c r="A2711" s="1" t="s">
        <v>8746</v>
      </c>
    </row>
    <row r="2712">
      <c r="A2712" s="7"/>
    </row>
    <row r="2713">
      <c r="A2713" s="1" t="s">
        <v>8747</v>
      </c>
    </row>
    <row r="2714">
      <c r="A2714" s="1" t="s">
        <v>398</v>
      </c>
      <c r="B2714" s="2">
        <v>1.0</v>
      </c>
    </row>
    <row r="2715">
      <c r="A2715" s="1" t="s">
        <v>8748</v>
      </c>
      <c r="B2715" s="2">
        <v>1.0</v>
      </c>
    </row>
    <row r="2716">
      <c r="A2716" s="1" t="s">
        <v>8749</v>
      </c>
      <c r="B2716" s="2">
        <v>0.0</v>
      </c>
    </row>
    <row r="2717">
      <c r="A2717" s="1" t="s">
        <v>8750</v>
      </c>
      <c r="B2717" s="2">
        <v>0.0</v>
      </c>
    </row>
    <row r="2718">
      <c r="A2718" s="1" t="s">
        <v>8751</v>
      </c>
      <c r="B2718" s="2">
        <v>0.0</v>
      </c>
    </row>
    <row r="2719">
      <c r="A2719" s="1" t="s">
        <v>8752</v>
      </c>
      <c r="B2719" s="2">
        <v>1.0</v>
      </c>
    </row>
    <row r="2720">
      <c r="A2720" s="1" t="s">
        <v>8753</v>
      </c>
      <c r="B2720" s="2">
        <v>0.0</v>
      </c>
    </row>
    <row r="2721">
      <c r="A2721" s="1" t="s">
        <v>8754</v>
      </c>
      <c r="B2721" s="2">
        <v>1.0</v>
      </c>
    </row>
    <row r="2722">
      <c r="A2722" s="1" t="s">
        <v>8755</v>
      </c>
    </row>
    <row r="2723">
      <c r="A2723" s="1" t="s">
        <v>8756</v>
      </c>
    </row>
    <row r="2724">
      <c r="A2724" s="1" t="s">
        <v>8757</v>
      </c>
    </row>
    <row r="2725">
      <c r="A2725" s="7"/>
    </row>
    <row r="2726">
      <c r="A2726" s="1" t="s">
        <v>5220</v>
      </c>
      <c r="B2726" s="2">
        <v>0.0</v>
      </c>
    </row>
    <row r="2727">
      <c r="A2727" s="1" t="s">
        <v>8758</v>
      </c>
      <c r="B2727" s="2">
        <v>0.0</v>
      </c>
    </row>
    <row r="2728">
      <c r="A2728" s="1" t="s">
        <v>8759</v>
      </c>
      <c r="B2728" s="2">
        <v>0.0</v>
      </c>
    </row>
    <row r="2729">
      <c r="A2729" s="1" t="s">
        <v>7783</v>
      </c>
      <c r="B2729" s="2">
        <v>0.0</v>
      </c>
    </row>
    <row r="2730">
      <c r="A2730" s="1" t="s">
        <v>8760</v>
      </c>
      <c r="B2730" s="2">
        <v>1.0</v>
      </c>
    </row>
    <row r="2731">
      <c r="A2731" s="1" t="s">
        <v>8761</v>
      </c>
      <c r="B2731" s="2">
        <v>1.0</v>
      </c>
    </row>
    <row r="2732">
      <c r="A2732" s="1" t="s">
        <v>8762</v>
      </c>
      <c r="B2732" s="2">
        <v>0.0</v>
      </c>
    </row>
    <row r="2733">
      <c r="A2733" s="1" t="s">
        <v>8763</v>
      </c>
      <c r="B2733" s="2">
        <v>1.0</v>
      </c>
    </row>
    <row r="2734">
      <c r="A2734" s="1" t="s">
        <v>8764</v>
      </c>
      <c r="B2734" s="2">
        <v>1.0</v>
      </c>
    </row>
    <row r="2735">
      <c r="A2735" s="1" t="s">
        <v>8765</v>
      </c>
    </row>
    <row r="2736">
      <c r="A2736" s="1" t="s">
        <v>8766</v>
      </c>
    </row>
    <row r="2737">
      <c r="A2737" s="7"/>
    </row>
    <row r="2738">
      <c r="A2738" s="1" t="s">
        <v>8767</v>
      </c>
      <c r="B2738" s="2">
        <v>1.0</v>
      </c>
    </row>
    <row r="2739">
      <c r="A2739" s="1" t="s">
        <v>8768</v>
      </c>
      <c r="B2739" s="2">
        <v>0.0</v>
      </c>
    </row>
    <row r="2740">
      <c r="A2740" s="1" t="s">
        <v>8769</v>
      </c>
      <c r="B2740" s="2">
        <v>0.0</v>
      </c>
    </row>
    <row r="2741">
      <c r="A2741" s="1" t="s">
        <v>8770</v>
      </c>
      <c r="B2741" s="2">
        <v>0.0</v>
      </c>
    </row>
    <row r="2742">
      <c r="A2742" s="1" t="s">
        <v>8771</v>
      </c>
      <c r="B2742" s="2">
        <v>0.0</v>
      </c>
    </row>
    <row r="2743">
      <c r="A2743" s="1" t="s">
        <v>8772</v>
      </c>
      <c r="B2743" s="2">
        <v>1.0</v>
      </c>
    </row>
    <row r="2744">
      <c r="A2744" s="1" t="s">
        <v>8773</v>
      </c>
      <c r="B2744" s="2">
        <v>1.0</v>
      </c>
    </row>
    <row r="2745">
      <c r="A2745" s="1" t="s">
        <v>8774</v>
      </c>
      <c r="B2745" s="2">
        <v>0.0</v>
      </c>
    </row>
    <row r="2746">
      <c r="A2746" s="1" t="s">
        <v>8775</v>
      </c>
      <c r="B2746" s="2">
        <v>0.0</v>
      </c>
    </row>
    <row r="2747">
      <c r="A2747" s="1" t="s">
        <v>8776</v>
      </c>
      <c r="B2747" s="2">
        <v>1.0</v>
      </c>
    </row>
    <row r="2748">
      <c r="A2748" s="1" t="s">
        <v>8777</v>
      </c>
      <c r="B2748" s="2">
        <v>0.0</v>
      </c>
    </row>
    <row r="2749">
      <c r="A2749" s="1" t="s">
        <v>8778</v>
      </c>
      <c r="B2749" s="2">
        <v>1.0</v>
      </c>
    </row>
    <row r="2750">
      <c r="A2750" s="1" t="s">
        <v>8779</v>
      </c>
    </row>
    <row r="2751">
      <c r="A2751" s="1" t="s">
        <v>5246</v>
      </c>
    </row>
    <row r="2752">
      <c r="A2752" s="1" t="s">
        <v>5123</v>
      </c>
      <c r="B2752" s="2">
        <v>1.0</v>
      </c>
    </row>
    <row r="2753">
      <c r="A2753" s="1" t="s">
        <v>8780</v>
      </c>
      <c r="B2753" s="2">
        <v>1.0</v>
      </c>
    </row>
    <row r="2754">
      <c r="A2754" s="1" t="s">
        <v>8781</v>
      </c>
    </row>
    <row r="2755">
      <c r="A2755" s="1" t="s">
        <v>8782</v>
      </c>
      <c r="B2755" s="2">
        <v>0.0</v>
      </c>
    </row>
    <row r="2756">
      <c r="A2756" s="1" t="s">
        <v>8783</v>
      </c>
      <c r="B2756" s="2">
        <v>1.0</v>
      </c>
    </row>
    <row r="2757">
      <c r="A2757" s="1" t="s">
        <v>8784</v>
      </c>
      <c r="B2757" s="2">
        <v>1.0</v>
      </c>
    </row>
    <row r="2758">
      <c r="A2758" s="1" t="s">
        <v>8785</v>
      </c>
      <c r="B2758" s="2">
        <v>1.0</v>
      </c>
    </row>
    <row r="2759">
      <c r="A2759" s="1" t="s">
        <v>8786</v>
      </c>
      <c r="B2759" s="2">
        <v>0.0</v>
      </c>
    </row>
    <row r="2760">
      <c r="A2760" s="1" t="s">
        <v>8787</v>
      </c>
      <c r="B2760" s="2">
        <v>1.0</v>
      </c>
    </row>
    <row r="2761">
      <c r="A2761" s="1" t="s">
        <v>8788</v>
      </c>
      <c r="B2761" s="2">
        <v>1.0</v>
      </c>
    </row>
    <row r="2762">
      <c r="A2762" s="1" t="s">
        <v>8789</v>
      </c>
      <c r="B2762" s="2">
        <v>1.0</v>
      </c>
    </row>
    <row r="2763">
      <c r="A2763" s="1" t="s">
        <v>8790</v>
      </c>
      <c r="B2763" s="2">
        <v>1.0</v>
      </c>
    </row>
    <row r="2764">
      <c r="A2764" s="1" t="s">
        <v>8791</v>
      </c>
      <c r="B2764" s="2">
        <v>0.0</v>
      </c>
    </row>
    <row r="2765">
      <c r="A2765" s="1" t="s">
        <v>8792</v>
      </c>
      <c r="B2765" s="2">
        <v>1.0</v>
      </c>
    </row>
    <row r="2766">
      <c r="A2766" s="1" t="s">
        <v>8793</v>
      </c>
      <c r="B2766" s="2">
        <v>1.0</v>
      </c>
    </row>
    <row r="2767">
      <c r="A2767" s="1" t="s">
        <v>8794</v>
      </c>
      <c r="B2767" s="2">
        <v>0.0</v>
      </c>
    </row>
    <row r="2768">
      <c r="A2768" s="1" t="s">
        <v>8795</v>
      </c>
    </row>
    <row r="2769">
      <c r="A2769" s="7"/>
    </row>
    <row r="2770">
      <c r="A2770" s="1" t="s">
        <v>8796</v>
      </c>
      <c r="B2770" s="2">
        <v>0.0</v>
      </c>
    </row>
    <row r="2771">
      <c r="A2771" s="1" t="s">
        <v>8797</v>
      </c>
      <c r="B2771" s="2">
        <v>0.0</v>
      </c>
    </row>
    <row r="2772">
      <c r="A2772" s="1" t="s">
        <v>8798</v>
      </c>
      <c r="B2772" s="2">
        <v>0.0</v>
      </c>
    </row>
    <row r="2773">
      <c r="A2773" s="1" t="s">
        <v>8799</v>
      </c>
      <c r="B2773" s="2">
        <v>1.0</v>
      </c>
    </row>
    <row r="2774">
      <c r="A2774" s="1" t="s">
        <v>8800</v>
      </c>
      <c r="B2774" s="2">
        <v>0.0</v>
      </c>
    </row>
    <row r="2775">
      <c r="A2775" s="1" t="s">
        <v>8801</v>
      </c>
      <c r="B2775" s="2">
        <v>0.0</v>
      </c>
    </row>
    <row r="2776">
      <c r="A2776" s="1" t="s">
        <v>8802</v>
      </c>
      <c r="B2776" s="2">
        <v>0.0</v>
      </c>
    </row>
    <row r="2777">
      <c r="A2777" s="1" t="s">
        <v>8803</v>
      </c>
      <c r="B2777" s="2">
        <v>0.0</v>
      </c>
    </row>
    <row r="2778">
      <c r="A2778" s="1" t="s">
        <v>8804</v>
      </c>
      <c r="B2778" s="2">
        <v>0.0</v>
      </c>
    </row>
    <row r="2779">
      <c r="A2779" s="1" t="s">
        <v>8805</v>
      </c>
      <c r="B2779" s="2">
        <v>0.0</v>
      </c>
    </row>
    <row r="2780">
      <c r="A2780" s="1" t="s">
        <v>8806</v>
      </c>
      <c r="B2780" s="2">
        <v>0.0</v>
      </c>
    </row>
    <row r="2781">
      <c r="A2781" s="1" t="s">
        <v>8807</v>
      </c>
      <c r="B2781" s="2">
        <v>1.0</v>
      </c>
    </row>
    <row r="2782">
      <c r="A2782" s="1" t="s">
        <v>8808</v>
      </c>
      <c r="B2782" s="2">
        <v>1.0</v>
      </c>
    </row>
    <row r="2783">
      <c r="A2783" s="1" t="s">
        <v>8809</v>
      </c>
    </row>
    <row r="2784">
      <c r="A2784" s="1" t="s">
        <v>8810</v>
      </c>
    </row>
    <row r="2785">
      <c r="A2785" s="1" t="s">
        <v>8811</v>
      </c>
    </row>
    <row r="2786">
      <c r="A2786" s="1" t="s">
        <v>8812</v>
      </c>
      <c r="B2786" s="2">
        <v>0.0</v>
      </c>
    </row>
    <row r="2787">
      <c r="A2787" s="1" t="s">
        <v>8813</v>
      </c>
      <c r="B2787" s="2">
        <v>0.0</v>
      </c>
    </row>
    <row r="2788">
      <c r="A2788" s="1" t="s">
        <v>8814</v>
      </c>
      <c r="B2788" s="2">
        <v>1.0</v>
      </c>
    </row>
    <row r="2789">
      <c r="A2789" s="1" t="s">
        <v>8815</v>
      </c>
      <c r="B2789" s="2">
        <v>0.0</v>
      </c>
    </row>
    <row r="2790">
      <c r="A2790" s="1" t="s">
        <v>8816</v>
      </c>
      <c r="B2790" s="2">
        <v>1.0</v>
      </c>
    </row>
    <row r="2791">
      <c r="A2791" s="1" t="s">
        <v>8817</v>
      </c>
    </row>
    <row r="2792">
      <c r="A2792" s="1" t="s">
        <v>5123</v>
      </c>
      <c r="B2792" s="2">
        <v>1.0</v>
      </c>
    </row>
    <row r="2793">
      <c r="A2793" s="1" t="s">
        <v>8818</v>
      </c>
      <c r="B2793" s="2">
        <v>0.0</v>
      </c>
    </row>
    <row r="2794">
      <c r="A2794" s="1" t="s">
        <v>8819</v>
      </c>
      <c r="B2794" s="2">
        <v>0.0</v>
      </c>
    </row>
    <row r="2795">
      <c r="A2795" s="1" t="s">
        <v>8820</v>
      </c>
    </row>
    <row r="2796">
      <c r="A2796" s="1" t="s">
        <v>8821</v>
      </c>
      <c r="B2796" s="2">
        <v>0.0</v>
      </c>
    </row>
    <row r="2797">
      <c r="A2797" s="1" t="s">
        <v>8822</v>
      </c>
    </row>
    <row r="2798">
      <c r="A2798" s="1" t="s">
        <v>8823</v>
      </c>
      <c r="B2798" s="2">
        <v>0.0</v>
      </c>
    </row>
    <row r="2799">
      <c r="A2799" s="1" t="s">
        <v>8824</v>
      </c>
      <c r="B2799" s="2">
        <v>1.0</v>
      </c>
    </row>
    <row r="2800">
      <c r="A2800" s="1" t="s">
        <v>8825</v>
      </c>
      <c r="B2800" s="2">
        <v>1.0</v>
      </c>
    </row>
    <row r="2801">
      <c r="A2801" s="1" t="s">
        <v>8826</v>
      </c>
      <c r="B2801" s="2">
        <v>1.0</v>
      </c>
    </row>
    <row r="2802">
      <c r="A2802" s="1" t="s">
        <v>8827</v>
      </c>
      <c r="B2802" s="2">
        <v>1.0</v>
      </c>
    </row>
    <row r="2803">
      <c r="A2803" s="1" t="s">
        <v>8828</v>
      </c>
      <c r="B2803" s="2">
        <v>0.0</v>
      </c>
    </row>
    <row r="2804">
      <c r="A2804" s="1" t="s">
        <v>8829</v>
      </c>
      <c r="B2804" s="2">
        <v>1.0</v>
      </c>
    </row>
    <row r="2805">
      <c r="A2805" s="1" t="s">
        <v>8830</v>
      </c>
      <c r="B2805" s="2">
        <v>1.0</v>
      </c>
    </row>
    <row r="2806">
      <c r="A2806" s="1" t="s">
        <v>8831</v>
      </c>
      <c r="B2806" s="2">
        <v>0.0</v>
      </c>
    </row>
    <row r="2807">
      <c r="A2807" s="1" t="s">
        <v>8832</v>
      </c>
    </row>
    <row r="2808">
      <c r="A2808" s="1" t="s">
        <v>8833</v>
      </c>
      <c r="B2808" s="2">
        <v>0.0</v>
      </c>
    </row>
    <row r="2809">
      <c r="A2809" s="1" t="s">
        <v>8834</v>
      </c>
    </row>
    <row r="2810">
      <c r="A2810" s="1" t="s">
        <v>8835</v>
      </c>
    </row>
    <row r="2811">
      <c r="A2811" s="1" t="s">
        <v>8836</v>
      </c>
    </row>
    <row r="2812">
      <c r="A2812" s="1" t="s">
        <v>8837</v>
      </c>
    </row>
    <row r="2813">
      <c r="A2813" s="1" t="s">
        <v>8838</v>
      </c>
    </row>
    <row r="2814">
      <c r="A2814" s="1" t="s">
        <v>8839</v>
      </c>
      <c r="B2814" s="2">
        <v>0.0</v>
      </c>
    </row>
    <row r="2815">
      <c r="A2815" s="1" t="s">
        <v>8840</v>
      </c>
      <c r="B2815" s="2">
        <v>0.0</v>
      </c>
    </row>
    <row r="2816">
      <c r="A2816" s="1" t="s">
        <v>8841</v>
      </c>
      <c r="B2816" s="2">
        <v>1.0</v>
      </c>
    </row>
    <row r="2817">
      <c r="A2817" s="1" t="s">
        <v>8842</v>
      </c>
      <c r="B2817" s="2">
        <v>0.0</v>
      </c>
    </row>
    <row r="2818">
      <c r="A2818" s="1" t="s">
        <v>8843</v>
      </c>
      <c r="B2818" s="2">
        <v>1.0</v>
      </c>
    </row>
    <row r="2819">
      <c r="A2819" s="1" t="s">
        <v>8844</v>
      </c>
      <c r="B2819" s="2">
        <v>0.0</v>
      </c>
    </row>
    <row r="2820">
      <c r="A2820" s="1" t="s">
        <v>8845</v>
      </c>
      <c r="B2820" s="2">
        <v>0.0</v>
      </c>
    </row>
    <row r="2821">
      <c r="A2821" s="1" t="s">
        <v>8846</v>
      </c>
      <c r="B2821" s="2">
        <v>1.0</v>
      </c>
    </row>
    <row r="2822">
      <c r="A2822" s="1" t="s">
        <v>8847</v>
      </c>
      <c r="B2822" s="2">
        <v>0.0</v>
      </c>
    </row>
    <row r="2823">
      <c r="A2823" s="1" t="s">
        <v>8848</v>
      </c>
    </row>
    <row r="2824">
      <c r="A2824" s="1" t="s">
        <v>8849</v>
      </c>
      <c r="B2824" s="2">
        <v>0.0</v>
      </c>
    </row>
    <row r="2825">
      <c r="A2825" s="1" t="s">
        <v>8850</v>
      </c>
      <c r="B2825" s="2">
        <v>1.0</v>
      </c>
    </row>
    <row r="2826">
      <c r="A2826" s="1" t="s">
        <v>8851</v>
      </c>
      <c r="B2826" s="2">
        <v>0.0</v>
      </c>
    </row>
    <row r="2827">
      <c r="A2827" s="1" t="s">
        <v>8852</v>
      </c>
      <c r="B2827" s="2">
        <v>0.0</v>
      </c>
    </row>
    <row r="2828">
      <c r="A2828" s="1" t="s">
        <v>8853</v>
      </c>
    </row>
    <row r="2829">
      <c r="A2829" s="1" t="s">
        <v>4150</v>
      </c>
      <c r="B2829" s="2">
        <v>0.0</v>
      </c>
    </row>
    <row r="2830">
      <c r="A2830" s="1" t="s">
        <v>8854</v>
      </c>
      <c r="B2830" s="2">
        <v>0.0</v>
      </c>
    </row>
    <row r="2831">
      <c r="A2831" s="1" t="s">
        <v>8855</v>
      </c>
      <c r="B2831" s="2">
        <v>0.0</v>
      </c>
    </row>
    <row r="2832">
      <c r="A2832" s="1" t="s">
        <v>8856</v>
      </c>
    </row>
    <row r="2833">
      <c r="A2833" s="1" t="s">
        <v>8857</v>
      </c>
      <c r="B2833" s="2">
        <v>0.0</v>
      </c>
    </row>
    <row r="2834">
      <c r="A2834" s="1" t="s">
        <v>8858</v>
      </c>
      <c r="B2834" s="2">
        <v>1.0</v>
      </c>
    </row>
    <row r="2835">
      <c r="A2835" s="1" t="s">
        <v>8859</v>
      </c>
      <c r="B2835" s="2">
        <v>1.0</v>
      </c>
    </row>
    <row r="2836">
      <c r="A2836" s="1" t="s">
        <v>8860</v>
      </c>
      <c r="B2836" s="2">
        <v>0.0</v>
      </c>
    </row>
    <row r="2837">
      <c r="A2837" s="1" t="s">
        <v>8861</v>
      </c>
      <c r="B2837" s="2">
        <v>0.0</v>
      </c>
    </row>
    <row r="2838">
      <c r="A2838" s="1" t="s">
        <v>8862</v>
      </c>
      <c r="B2838" s="2">
        <v>1.0</v>
      </c>
    </row>
    <row r="2839">
      <c r="A2839" s="1" t="s">
        <v>8863</v>
      </c>
      <c r="B2839" s="2">
        <v>1.0</v>
      </c>
    </row>
    <row r="2840">
      <c r="A2840" s="1" t="s">
        <v>8020</v>
      </c>
    </row>
    <row r="2841">
      <c r="A2841" s="1" t="s">
        <v>8021</v>
      </c>
    </row>
    <row r="2842">
      <c r="A2842" s="1" t="s">
        <v>8864</v>
      </c>
    </row>
    <row r="2843">
      <c r="A2843" s="7"/>
    </row>
    <row r="2844">
      <c r="A2844" s="1" t="s">
        <v>8865</v>
      </c>
    </row>
    <row r="2845">
      <c r="A2845" s="1" t="s">
        <v>8866</v>
      </c>
    </row>
    <row r="2846">
      <c r="A2846" s="7"/>
    </row>
    <row r="2847">
      <c r="A2847" s="1" t="s">
        <v>8867</v>
      </c>
      <c r="B2847" s="2">
        <v>1.0</v>
      </c>
    </row>
    <row r="2848">
      <c r="A2848" s="1" t="s">
        <v>8868</v>
      </c>
      <c r="B2848" s="2">
        <v>1.0</v>
      </c>
    </row>
    <row r="2849">
      <c r="A2849" s="1" t="s">
        <v>8869</v>
      </c>
      <c r="B2849" s="2">
        <v>1.0</v>
      </c>
    </row>
    <row r="2850">
      <c r="A2850" s="1" t="s">
        <v>8870</v>
      </c>
      <c r="B2850" s="2">
        <v>0.0</v>
      </c>
    </row>
    <row r="2851">
      <c r="A2851" s="1" t="s">
        <v>8871</v>
      </c>
      <c r="B2851" s="2">
        <v>0.0</v>
      </c>
    </row>
    <row r="2852">
      <c r="A2852" s="1" t="s">
        <v>8872</v>
      </c>
      <c r="B2852" s="2">
        <v>0.0</v>
      </c>
    </row>
    <row r="2853">
      <c r="A2853" s="1" t="s">
        <v>8873</v>
      </c>
      <c r="B2853" s="2">
        <v>0.0</v>
      </c>
    </row>
    <row r="2854">
      <c r="A2854" s="1" t="s">
        <v>8874</v>
      </c>
    </row>
    <row r="2855">
      <c r="A2855" s="1" t="s">
        <v>4023</v>
      </c>
    </row>
    <row r="2856">
      <c r="A2856" s="1" t="s">
        <v>5363</v>
      </c>
      <c r="B2856" s="2">
        <v>0.0</v>
      </c>
    </row>
    <row r="2857">
      <c r="A2857" s="1" t="s">
        <v>8875</v>
      </c>
      <c r="B2857" s="2">
        <v>0.0</v>
      </c>
    </row>
    <row r="2858">
      <c r="A2858" s="1" t="s">
        <v>8876</v>
      </c>
      <c r="B2858" s="2">
        <v>1.0</v>
      </c>
    </row>
    <row r="2859">
      <c r="A2859" s="1" t="s">
        <v>8877</v>
      </c>
      <c r="B2859" s="2">
        <v>0.0</v>
      </c>
    </row>
    <row r="2860">
      <c r="A2860" s="1" t="s">
        <v>8878</v>
      </c>
      <c r="B2860" s="2">
        <v>1.0</v>
      </c>
    </row>
    <row r="2861">
      <c r="A2861" s="1" t="s">
        <v>8879</v>
      </c>
      <c r="B2861" s="2">
        <v>1.0</v>
      </c>
    </row>
    <row r="2862">
      <c r="A2862" s="1" t="s">
        <v>8880</v>
      </c>
      <c r="B2862" s="2">
        <v>0.0</v>
      </c>
    </row>
    <row r="2863">
      <c r="A2863" s="1" t="s">
        <v>8881</v>
      </c>
      <c r="B2863" s="2">
        <v>0.0</v>
      </c>
    </row>
    <row r="2864">
      <c r="A2864" s="1" t="s">
        <v>8882</v>
      </c>
      <c r="B2864" s="2">
        <v>1.0</v>
      </c>
    </row>
    <row r="2865">
      <c r="A2865" s="1" t="s">
        <v>8883</v>
      </c>
      <c r="B2865" s="2">
        <v>1.0</v>
      </c>
    </row>
    <row r="2866">
      <c r="A2866" s="1" t="s">
        <v>8884</v>
      </c>
      <c r="B2866" s="2">
        <v>0.0</v>
      </c>
    </row>
    <row r="2867">
      <c r="A2867" s="1" t="s">
        <v>8885</v>
      </c>
    </row>
    <row r="2868">
      <c r="A2868" s="7"/>
    </row>
    <row r="2869">
      <c r="A2869" s="1" t="s">
        <v>8886</v>
      </c>
      <c r="B2869" s="2">
        <v>0.0</v>
      </c>
    </row>
    <row r="2870">
      <c r="A2870" s="1" t="s">
        <v>8887</v>
      </c>
      <c r="B2870" s="2">
        <v>0.0</v>
      </c>
    </row>
    <row r="2871">
      <c r="A2871" s="1" t="s">
        <v>8888</v>
      </c>
      <c r="B2871" s="2">
        <v>0.0</v>
      </c>
    </row>
    <row r="2872">
      <c r="A2872" s="1" t="s">
        <v>8889</v>
      </c>
      <c r="B2872" s="2">
        <v>1.0</v>
      </c>
    </row>
    <row r="2873">
      <c r="A2873" s="1" t="s">
        <v>8890</v>
      </c>
      <c r="B2873" s="2">
        <v>0.0</v>
      </c>
    </row>
    <row r="2874">
      <c r="A2874" s="1" t="s">
        <v>8891</v>
      </c>
      <c r="B2874" s="2">
        <v>0.0</v>
      </c>
    </row>
    <row r="2875">
      <c r="A2875" s="1" t="s">
        <v>8892</v>
      </c>
      <c r="B2875" s="2">
        <v>0.0</v>
      </c>
    </row>
    <row r="2876">
      <c r="A2876" s="1" t="s">
        <v>8893</v>
      </c>
    </row>
    <row r="2877">
      <c r="A2877" s="7"/>
    </row>
    <row r="2878">
      <c r="A2878" s="1" t="s">
        <v>4545</v>
      </c>
    </row>
    <row r="2879">
      <c r="A2879" s="1" t="s">
        <v>4546</v>
      </c>
      <c r="B2879" s="2">
        <v>0.0</v>
      </c>
    </row>
    <row r="2880">
      <c r="A2880" s="1" t="s">
        <v>8894</v>
      </c>
      <c r="B2880" s="2">
        <v>0.0</v>
      </c>
    </row>
    <row r="2881">
      <c r="A2881" s="1" t="s">
        <v>8895</v>
      </c>
      <c r="B2881" s="2">
        <v>0.0</v>
      </c>
    </row>
    <row r="2882">
      <c r="A2882" s="1" t="s">
        <v>8896</v>
      </c>
      <c r="B2882" s="2">
        <v>1.0</v>
      </c>
    </row>
    <row r="2883">
      <c r="A2883" s="1" t="s">
        <v>8897</v>
      </c>
      <c r="B2883" s="2">
        <v>0.0</v>
      </c>
    </row>
    <row r="2884">
      <c r="A2884" s="1" t="s">
        <v>8898</v>
      </c>
      <c r="B2884" s="2">
        <v>0.0</v>
      </c>
    </row>
    <row r="2885">
      <c r="A2885" s="1" t="s">
        <v>8899</v>
      </c>
      <c r="B2885" s="2">
        <v>0.0</v>
      </c>
    </row>
    <row r="2886">
      <c r="A2886" s="1" t="s">
        <v>8900</v>
      </c>
      <c r="B2886" s="2">
        <v>0.0</v>
      </c>
    </row>
    <row r="2887">
      <c r="A2887" s="1" t="s">
        <v>8901</v>
      </c>
      <c r="B2887" s="2">
        <v>0.0</v>
      </c>
    </row>
    <row r="2888">
      <c r="A2888" s="1" t="s">
        <v>8902</v>
      </c>
      <c r="B2888" s="2">
        <v>0.0</v>
      </c>
    </row>
    <row r="2889">
      <c r="A2889" s="1" t="s">
        <v>8903</v>
      </c>
      <c r="B2889" s="2">
        <v>1.0</v>
      </c>
    </row>
    <row r="2890">
      <c r="A2890" s="1" t="s">
        <v>8904</v>
      </c>
    </row>
    <row r="2891">
      <c r="A2891" s="1" t="s">
        <v>5211</v>
      </c>
    </row>
    <row r="2892">
      <c r="A2892" s="1" t="s">
        <v>3842</v>
      </c>
    </row>
    <row r="2893">
      <c r="A2893" s="1" t="s">
        <v>5212</v>
      </c>
    </row>
    <row r="2894">
      <c r="A2894" s="7"/>
    </row>
    <row r="2895">
      <c r="A2895" s="1" t="s">
        <v>8905</v>
      </c>
      <c r="B2895" s="2">
        <v>1.0</v>
      </c>
    </row>
    <row r="2896">
      <c r="A2896" s="1" t="s">
        <v>8906</v>
      </c>
      <c r="B2896" s="2">
        <v>1.0</v>
      </c>
    </row>
    <row r="2897">
      <c r="A2897" s="1" t="s">
        <v>8907</v>
      </c>
      <c r="B2897" s="2">
        <v>0.0</v>
      </c>
    </row>
    <row r="2898">
      <c r="A2898" s="1" t="s">
        <v>8908</v>
      </c>
      <c r="B2898" s="2">
        <v>0.0</v>
      </c>
    </row>
    <row r="2899">
      <c r="A2899" s="1" t="s">
        <v>8909</v>
      </c>
    </row>
    <row r="2900">
      <c r="A2900" s="7"/>
    </row>
    <row r="2901">
      <c r="A2901" s="1" t="s">
        <v>8910</v>
      </c>
      <c r="B2901" s="2">
        <v>1.0</v>
      </c>
    </row>
    <row r="2902">
      <c r="A2902" s="1" t="s">
        <v>8911</v>
      </c>
      <c r="B2902" s="2">
        <v>1.0</v>
      </c>
    </row>
    <row r="2903">
      <c r="A2903" s="1" t="s">
        <v>8912</v>
      </c>
      <c r="B2903" s="2">
        <v>1.0</v>
      </c>
    </row>
    <row r="2904">
      <c r="A2904" s="1" t="s">
        <v>8913</v>
      </c>
      <c r="B2904" s="2">
        <v>1.0</v>
      </c>
    </row>
    <row r="2905">
      <c r="A2905" s="1" t="s">
        <v>8914</v>
      </c>
      <c r="B2905" s="2">
        <v>0.0</v>
      </c>
    </row>
    <row r="2906">
      <c r="A2906" s="1" t="s">
        <v>8915</v>
      </c>
      <c r="B2906" s="2">
        <v>1.0</v>
      </c>
    </row>
    <row r="2907">
      <c r="A2907" s="1" t="s">
        <v>8916</v>
      </c>
      <c r="B2907" s="2">
        <v>0.0</v>
      </c>
    </row>
    <row r="2908">
      <c r="A2908" s="1" t="s">
        <v>8917</v>
      </c>
      <c r="B2908" s="2">
        <v>1.0</v>
      </c>
    </row>
    <row r="2909">
      <c r="A2909" s="1" t="s">
        <v>8918</v>
      </c>
      <c r="B2909" s="2">
        <v>0.0</v>
      </c>
    </row>
    <row r="2910">
      <c r="A2910" s="1" t="s">
        <v>8919</v>
      </c>
      <c r="B2910" s="2">
        <v>0.0</v>
      </c>
    </row>
    <row r="2911">
      <c r="A2911" s="1" t="s">
        <v>8920</v>
      </c>
      <c r="B2911" s="2">
        <v>0.0</v>
      </c>
    </row>
    <row r="2912">
      <c r="A2912" s="1" t="s">
        <v>8921</v>
      </c>
      <c r="B2912" s="2">
        <v>0.0</v>
      </c>
    </row>
    <row r="2913">
      <c r="A2913" s="1" t="s">
        <v>8922</v>
      </c>
      <c r="B2913" s="2">
        <v>0.0</v>
      </c>
    </row>
    <row r="2914">
      <c r="A2914" s="1" t="s">
        <v>8923</v>
      </c>
      <c r="B2914" s="2">
        <v>0.0</v>
      </c>
    </row>
    <row r="2915">
      <c r="A2915" s="1" t="s">
        <v>8924</v>
      </c>
      <c r="B2915" s="2">
        <v>1.0</v>
      </c>
    </row>
    <row r="2916">
      <c r="A2916" s="1" t="s">
        <v>8925</v>
      </c>
      <c r="B2916" s="2">
        <v>0.0</v>
      </c>
    </row>
    <row r="2917">
      <c r="A2917" s="1" t="s">
        <v>8926</v>
      </c>
      <c r="B2917" s="2">
        <v>1.0</v>
      </c>
    </row>
    <row r="2918">
      <c r="A2918" s="1" t="s">
        <v>8927</v>
      </c>
      <c r="B2918" s="2">
        <v>1.0</v>
      </c>
    </row>
    <row r="2919">
      <c r="A2919" s="1" t="s">
        <v>8928</v>
      </c>
      <c r="B2919" s="2">
        <v>0.0</v>
      </c>
    </row>
    <row r="2920">
      <c r="A2920" s="1" t="s">
        <v>8929</v>
      </c>
      <c r="B2920" s="2">
        <v>1.0</v>
      </c>
    </row>
    <row r="2921">
      <c r="A2921" s="1" t="s">
        <v>8930</v>
      </c>
      <c r="B2921" s="2">
        <v>0.0</v>
      </c>
    </row>
    <row r="2922">
      <c r="A2922" s="1" t="s">
        <v>8931</v>
      </c>
      <c r="B2922" s="2">
        <v>1.0</v>
      </c>
    </row>
    <row r="2923">
      <c r="A2923" s="1" t="s">
        <v>8932</v>
      </c>
      <c r="B2923" s="2">
        <v>1.0</v>
      </c>
    </row>
    <row r="2924">
      <c r="A2924" s="1" t="s">
        <v>8933</v>
      </c>
    </row>
    <row r="2925">
      <c r="A2925" s="1" t="s">
        <v>8934</v>
      </c>
    </row>
    <row r="2926">
      <c r="A2926" s="1" t="s">
        <v>8935</v>
      </c>
    </row>
    <row r="2927">
      <c r="A2927" s="1" t="s">
        <v>8936</v>
      </c>
    </row>
    <row r="2928">
      <c r="A2928" s="1" t="s">
        <v>4939</v>
      </c>
      <c r="B2928" s="2">
        <v>0.0</v>
      </c>
    </row>
    <row r="2929">
      <c r="A2929" s="1" t="s">
        <v>8937</v>
      </c>
      <c r="B2929" s="2">
        <v>0.0</v>
      </c>
    </row>
    <row r="2930">
      <c r="A2930" s="1" t="s">
        <v>8938</v>
      </c>
      <c r="B2930" s="2">
        <v>0.0</v>
      </c>
    </row>
    <row r="2931">
      <c r="A2931" s="1" t="s">
        <v>8939</v>
      </c>
      <c r="B2931" s="2">
        <v>1.0</v>
      </c>
    </row>
    <row r="2932">
      <c r="A2932" s="1" t="s">
        <v>8940</v>
      </c>
      <c r="B2932" s="2">
        <v>1.0</v>
      </c>
    </row>
    <row r="2933">
      <c r="A2933" s="1" t="s">
        <v>8941</v>
      </c>
      <c r="B2933" s="2">
        <v>0.0</v>
      </c>
    </row>
    <row r="2934">
      <c r="A2934" s="1" t="s">
        <v>8942</v>
      </c>
      <c r="B2934" s="2">
        <v>0.0</v>
      </c>
    </row>
    <row r="2935">
      <c r="A2935" s="1" t="s">
        <v>5410</v>
      </c>
      <c r="B2935" s="2">
        <v>1.0</v>
      </c>
    </row>
    <row r="2936">
      <c r="A2936" s="1" t="s">
        <v>8943</v>
      </c>
      <c r="B2936" s="2">
        <v>1.0</v>
      </c>
    </row>
    <row r="2937">
      <c r="A2937" s="1" t="s">
        <v>8944</v>
      </c>
      <c r="B2937" s="2">
        <v>0.0</v>
      </c>
    </row>
    <row r="2938">
      <c r="A2938" s="1" t="s">
        <v>8945</v>
      </c>
      <c r="B2938" s="2">
        <v>1.0</v>
      </c>
    </row>
    <row r="2939">
      <c r="A2939" s="1" t="s">
        <v>8946</v>
      </c>
      <c r="B2939" s="2">
        <v>0.0</v>
      </c>
    </row>
    <row r="2940">
      <c r="A2940" s="1" t="s">
        <v>8947</v>
      </c>
      <c r="B2940" s="2">
        <v>1.0</v>
      </c>
    </row>
    <row r="2941">
      <c r="A2941" s="1" t="s">
        <v>8948</v>
      </c>
      <c r="B2941" s="2">
        <v>1.0</v>
      </c>
    </row>
    <row r="2942">
      <c r="A2942" s="1" t="s">
        <v>8949</v>
      </c>
      <c r="B2942" s="2">
        <v>0.0</v>
      </c>
    </row>
    <row r="2943">
      <c r="A2943" s="1" t="s">
        <v>8950</v>
      </c>
      <c r="B2943" s="2">
        <v>0.0</v>
      </c>
    </row>
    <row r="2944">
      <c r="A2944" s="1" t="s">
        <v>8951</v>
      </c>
      <c r="B2944" s="2">
        <v>0.0</v>
      </c>
    </row>
    <row r="2945">
      <c r="A2945" s="1" t="s">
        <v>8952</v>
      </c>
    </row>
    <row r="2946">
      <c r="A2946" s="1" t="s">
        <v>4762</v>
      </c>
      <c r="B2946" s="2">
        <v>1.0</v>
      </c>
    </row>
    <row r="2947">
      <c r="A2947" s="1" t="s">
        <v>8953</v>
      </c>
      <c r="B2947" s="2">
        <v>1.0</v>
      </c>
    </row>
    <row r="2948">
      <c r="A2948" s="1" t="s">
        <v>8954</v>
      </c>
      <c r="B2948" s="2">
        <v>0.0</v>
      </c>
    </row>
    <row r="2949">
      <c r="A2949" s="1" t="s">
        <v>8955</v>
      </c>
      <c r="B2949" s="2">
        <v>1.0</v>
      </c>
    </row>
    <row r="2950">
      <c r="A2950" s="1" t="s">
        <v>8956</v>
      </c>
      <c r="B2950" s="2">
        <v>1.0</v>
      </c>
    </row>
    <row r="2951">
      <c r="A2951" s="1" t="s">
        <v>8957</v>
      </c>
      <c r="B2951" s="2">
        <v>0.0</v>
      </c>
    </row>
    <row r="2952">
      <c r="A2952" s="1" t="s">
        <v>8958</v>
      </c>
    </row>
    <row r="2953">
      <c r="A2953" s="7"/>
    </row>
    <row r="2954">
      <c r="A2954" s="1" t="s">
        <v>8959</v>
      </c>
    </row>
    <row r="2955">
      <c r="A2955" s="1" t="s">
        <v>4154</v>
      </c>
      <c r="B2955" s="2">
        <v>1.0</v>
      </c>
    </row>
    <row r="2956">
      <c r="A2956" s="1" t="s">
        <v>8960</v>
      </c>
      <c r="B2956" s="2">
        <v>0.0</v>
      </c>
    </row>
    <row r="2957">
      <c r="A2957" s="1" t="s">
        <v>8961</v>
      </c>
      <c r="B2957" s="2">
        <v>0.0</v>
      </c>
    </row>
    <row r="2958">
      <c r="A2958" s="1" t="s">
        <v>8962</v>
      </c>
      <c r="B2958" s="2">
        <v>1.0</v>
      </c>
    </row>
    <row r="2959">
      <c r="A2959" s="1" t="s">
        <v>8963</v>
      </c>
      <c r="B2959" s="2">
        <v>1.0</v>
      </c>
    </row>
    <row r="2960">
      <c r="A2960" s="1" t="s">
        <v>8964</v>
      </c>
      <c r="B2960" s="2">
        <v>0.0</v>
      </c>
    </row>
    <row r="2961">
      <c r="A2961" s="1" t="s">
        <v>8965</v>
      </c>
      <c r="B2961" s="2">
        <v>0.0</v>
      </c>
    </row>
    <row r="2962">
      <c r="A2962" s="1" t="s">
        <v>8966</v>
      </c>
      <c r="B2962" s="2">
        <v>0.0</v>
      </c>
    </row>
    <row r="2963">
      <c r="A2963" s="1" t="s">
        <v>8967</v>
      </c>
      <c r="B2963" s="2">
        <v>1.0</v>
      </c>
    </row>
    <row r="2964">
      <c r="A2964" s="1" t="s">
        <v>8968</v>
      </c>
      <c r="B2964" s="2">
        <v>0.0</v>
      </c>
    </row>
    <row r="2965">
      <c r="A2965" s="1" t="s">
        <v>8969</v>
      </c>
      <c r="B2965" s="2">
        <v>0.0</v>
      </c>
    </row>
    <row r="2966">
      <c r="A2966" s="1" t="s">
        <v>8970</v>
      </c>
    </row>
    <row r="2967">
      <c r="A2967" s="1" t="s">
        <v>8971</v>
      </c>
    </row>
    <row r="2968">
      <c r="A2968" s="1" t="s">
        <v>8972</v>
      </c>
      <c r="B2968" s="2">
        <v>1.0</v>
      </c>
    </row>
    <row r="2969">
      <c r="A2969" s="1" t="s">
        <v>8973</v>
      </c>
      <c r="B2969" s="2">
        <v>0.0</v>
      </c>
    </row>
    <row r="2970">
      <c r="A2970" s="1" t="s">
        <v>8974</v>
      </c>
      <c r="B2970" s="2">
        <v>1.0</v>
      </c>
    </row>
    <row r="2971">
      <c r="A2971" s="1" t="s">
        <v>8975</v>
      </c>
      <c r="B2971" s="2">
        <v>0.0</v>
      </c>
    </row>
    <row r="2972">
      <c r="A2972" s="1" t="s">
        <v>8976</v>
      </c>
      <c r="B2972" s="2">
        <v>1.0</v>
      </c>
    </row>
    <row r="2973">
      <c r="A2973" s="1" t="s">
        <v>8977</v>
      </c>
      <c r="B2973" s="2">
        <v>0.0</v>
      </c>
    </row>
    <row r="2974">
      <c r="A2974" s="1" t="s">
        <v>8978</v>
      </c>
      <c r="B2974" s="2">
        <v>0.0</v>
      </c>
    </row>
    <row r="2975">
      <c r="A2975" s="1" t="s">
        <v>8979</v>
      </c>
      <c r="B2975" s="2">
        <v>0.0</v>
      </c>
    </row>
    <row r="2976">
      <c r="A2976" s="1" t="s">
        <v>8980</v>
      </c>
      <c r="B2976" s="2">
        <v>0.0</v>
      </c>
    </row>
    <row r="2977">
      <c r="A2977" s="1" t="s">
        <v>8981</v>
      </c>
      <c r="B2977" s="2">
        <v>0.0</v>
      </c>
    </row>
    <row r="2978">
      <c r="A2978" s="1" t="s">
        <v>8982</v>
      </c>
      <c r="B2978" s="2">
        <v>1.0</v>
      </c>
    </row>
    <row r="2979">
      <c r="A2979" s="1" t="s">
        <v>8983</v>
      </c>
      <c r="B2979" s="2">
        <v>1.0</v>
      </c>
    </row>
    <row r="2980">
      <c r="A2980" s="1" t="s">
        <v>8984</v>
      </c>
      <c r="B2980" s="2">
        <v>0.0</v>
      </c>
    </row>
    <row r="2981">
      <c r="A2981" s="1" t="s">
        <v>8985</v>
      </c>
      <c r="B2981" s="2">
        <v>0.0</v>
      </c>
    </row>
    <row r="2982">
      <c r="A2982" s="1" t="s">
        <v>8986</v>
      </c>
      <c r="B2982" s="2">
        <v>0.0</v>
      </c>
    </row>
    <row r="2983">
      <c r="A2983" s="1" t="s">
        <v>8987</v>
      </c>
      <c r="B2983" s="2">
        <v>0.0</v>
      </c>
    </row>
    <row r="2984">
      <c r="A2984" s="1" t="s">
        <v>8988</v>
      </c>
      <c r="B2984" s="2">
        <v>0.0</v>
      </c>
    </row>
    <row r="2985">
      <c r="A2985" s="1" t="s">
        <v>8989</v>
      </c>
      <c r="B2985" s="2">
        <v>0.0</v>
      </c>
    </row>
    <row r="2986">
      <c r="A2986" s="1" t="s">
        <v>8990</v>
      </c>
      <c r="B2986" s="2">
        <v>0.0</v>
      </c>
    </row>
    <row r="2987">
      <c r="A2987" s="1" t="s">
        <v>8991</v>
      </c>
      <c r="B2987" s="2">
        <v>1.0</v>
      </c>
    </row>
    <row r="2988">
      <c r="A2988" s="1" t="s">
        <v>8992</v>
      </c>
      <c r="B2988" s="2">
        <v>0.0</v>
      </c>
    </row>
    <row r="2989">
      <c r="A2989" s="1" t="s">
        <v>8993</v>
      </c>
      <c r="B2989" s="2">
        <v>1.0</v>
      </c>
    </row>
    <row r="2990">
      <c r="A2990" s="1" t="s">
        <v>8994</v>
      </c>
      <c r="B2990" s="2">
        <v>1.0</v>
      </c>
    </row>
    <row r="2991">
      <c r="A2991" s="1" t="s">
        <v>8995</v>
      </c>
      <c r="B2991" s="2">
        <v>0.0</v>
      </c>
    </row>
    <row r="2992">
      <c r="A2992" s="1" t="s">
        <v>8996</v>
      </c>
      <c r="B2992" s="2">
        <v>0.0</v>
      </c>
    </row>
    <row r="2993">
      <c r="A2993" s="1" t="s">
        <v>8997</v>
      </c>
      <c r="B2993" s="2">
        <v>0.0</v>
      </c>
    </row>
    <row r="2994">
      <c r="A2994" s="1" t="s">
        <v>8998</v>
      </c>
      <c r="B2994" s="2">
        <v>0.0</v>
      </c>
    </row>
    <row r="2995">
      <c r="A2995" s="1" t="s">
        <v>8999</v>
      </c>
      <c r="B2995" s="2">
        <v>0.0</v>
      </c>
    </row>
    <row r="2996">
      <c r="A2996" s="1" t="s">
        <v>9000</v>
      </c>
      <c r="B2996" s="2">
        <v>0.0</v>
      </c>
    </row>
    <row r="2997">
      <c r="A2997" s="1" t="s">
        <v>9001</v>
      </c>
      <c r="B2997" s="2">
        <v>0.0</v>
      </c>
    </row>
    <row r="2998">
      <c r="A2998" s="1" t="s">
        <v>9002</v>
      </c>
      <c r="B2998" s="2">
        <v>1.0</v>
      </c>
    </row>
    <row r="2999">
      <c r="A2999" s="1" t="s">
        <v>9003</v>
      </c>
      <c r="B2999" s="2">
        <v>1.0</v>
      </c>
    </row>
    <row r="3000">
      <c r="A3000" s="1" t="s">
        <v>9004</v>
      </c>
    </row>
    <row r="3001">
      <c r="A3001" s="1" t="s">
        <v>9005</v>
      </c>
    </row>
    <row r="3002">
      <c r="A3002" s="1" t="s">
        <v>9006</v>
      </c>
    </row>
    <row r="3003">
      <c r="A3003" s="7"/>
    </row>
    <row r="3004">
      <c r="A3004" s="1" t="s">
        <v>398</v>
      </c>
      <c r="B3004" s="2">
        <v>0.0</v>
      </c>
    </row>
    <row r="3005">
      <c r="A3005" s="1" t="s">
        <v>9007</v>
      </c>
      <c r="B3005" s="2">
        <v>0.0</v>
      </c>
    </row>
    <row r="3006">
      <c r="A3006" s="1" t="s">
        <v>9008</v>
      </c>
      <c r="B3006" s="2">
        <v>1.0</v>
      </c>
    </row>
    <row r="3007">
      <c r="A3007" s="1" t="s">
        <v>9009</v>
      </c>
      <c r="B3007" s="2">
        <v>1.0</v>
      </c>
    </row>
    <row r="3008">
      <c r="A3008" s="1" t="s">
        <v>9010</v>
      </c>
      <c r="B3008" s="2">
        <v>1.0</v>
      </c>
    </row>
    <row r="3009">
      <c r="A3009" s="1" t="s">
        <v>9011</v>
      </c>
      <c r="B3009" s="2">
        <v>0.0</v>
      </c>
    </row>
    <row r="3010">
      <c r="A3010" s="1" t="s">
        <v>9012</v>
      </c>
      <c r="B3010" s="2">
        <v>1.0</v>
      </c>
    </row>
    <row r="3011">
      <c r="A3011" s="1" t="s">
        <v>9013</v>
      </c>
      <c r="B3011" s="2">
        <v>1.0</v>
      </c>
    </row>
    <row r="3012">
      <c r="A3012" s="1" t="s">
        <v>9014</v>
      </c>
      <c r="B3012" s="2">
        <v>1.0</v>
      </c>
    </row>
    <row r="3013">
      <c r="A3013" s="1" t="s">
        <v>9015</v>
      </c>
      <c r="B3013" s="2">
        <v>1.0</v>
      </c>
    </row>
    <row r="3014">
      <c r="A3014" s="1" t="s">
        <v>9016</v>
      </c>
      <c r="B3014" s="2">
        <v>1.0</v>
      </c>
    </row>
    <row r="3015">
      <c r="A3015" s="1" t="s">
        <v>9017</v>
      </c>
      <c r="B3015" s="2">
        <v>0.0</v>
      </c>
    </row>
    <row r="3016">
      <c r="A3016" s="1" t="s">
        <v>9018</v>
      </c>
      <c r="B3016" s="2">
        <v>0.0</v>
      </c>
    </row>
    <row r="3017">
      <c r="A3017" s="1" t="s">
        <v>9019</v>
      </c>
    </row>
    <row r="3018">
      <c r="A3018" s="1" t="s">
        <v>9020</v>
      </c>
    </row>
    <row r="3019">
      <c r="A3019" s="1" t="s">
        <v>9021</v>
      </c>
      <c r="B3019" s="2">
        <v>1.0</v>
      </c>
    </row>
    <row r="3020">
      <c r="A3020" s="1" t="s">
        <v>9022</v>
      </c>
      <c r="B3020" s="2">
        <v>0.0</v>
      </c>
    </row>
    <row r="3021">
      <c r="A3021" s="1" t="s">
        <v>9023</v>
      </c>
      <c r="B3021" s="2">
        <v>1.0</v>
      </c>
    </row>
    <row r="3022">
      <c r="A3022" s="1" t="s">
        <v>9024</v>
      </c>
      <c r="B3022" s="2">
        <v>0.0</v>
      </c>
    </row>
    <row r="3023">
      <c r="A3023" s="1" t="s">
        <v>9025</v>
      </c>
      <c r="B3023" s="2">
        <v>0.0</v>
      </c>
    </row>
    <row r="3024">
      <c r="A3024" s="1" t="s">
        <v>9026</v>
      </c>
      <c r="B3024" s="2">
        <v>1.0</v>
      </c>
    </row>
    <row r="3025">
      <c r="A3025" s="1" t="s">
        <v>9027</v>
      </c>
      <c r="B3025" s="2">
        <v>0.0</v>
      </c>
    </row>
    <row r="3026">
      <c r="A3026" s="1" t="s">
        <v>9028</v>
      </c>
      <c r="B3026" s="2">
        <v>0.0</v>
      </c>
    </row>
    <row r="3027">
      <c r="A3027" s="1" t="s">
        <v>9029</v>
      </c>
      <c r="B3027" s="2">
        <v>0.0</v>
      </c>
    </row>
    <row r="3028">
      <c r="A3028" s="1" t="s">
        <v>9030</v>
      </c>
      <c r="B3028" s="2">
        <v>1.0</v>
      </c>
    </row>
    <row r="3029">
      <c r="A3029" s="1" t="s">
        <v>9031</v>
      </c>
      <c r="B3029" s="2">
        <v>0.0</v>
      </c>
    </row>
    <row r="3030">
      <c r="A3030" s="1" t="s">
        <v>5058</v>
      </c>
      <c r="B3030" s="2">
        <v>1.0</v>
      </c>
    </row>
    <row r="3031">
      <c r="A3031" s="1" t="s">
        <v>9032</v>
      </c>
      <c r="B3031" s="2">
        <v>0.0</v>
      </c>
    </row>
    <row r="3032">
      <c r="A3032" s="1" t="s">
        <v>9033</v>
      </c>
      <c r="B3032" s="2">
        <v>1.0</v>
      </c>
    </row>
    <row r="3033">
      <c r="A3033" s="1" t="s">
        <v>9034</v>
      </c>
      <c r="B3033" s="2">
        <v>1.0</v>
      </c>
    </row>
    <row r="3034">
      <c r="A3034" s="1" t="s">
        <v>9035</v>
      </c>
      <c r="B3034" s="2">
        <v>0.0</v>
      </c>
    </row>
    <row r="3035">
      <c r="A3035" s="1" t="s">
        <v>9036</v>
      </c>
      <c r="B3035" s="2">
        <v>1.0</v>
      </c>
    </row>
    <row r="3036">
      <c r="A3036" s="1" t="s">
        <v>9037</v>
      </c>
      <c r="B3036" s="2">
        <v>1.0</v>
      </c>
    </row>
    <row r="3037">
      <c r="A3037" s="1" t="s">
        <v>9038</v>
      </c>
      <c r="B3037" s="2">
        <v>0.0</v>
      </c>
    </row>
    <row r="3038">
      <c r="A3038" s="1" t="s">
        <v>9039</v>
      </c>
      <c r="B3038" s="2">
        <v>0.0</v>
      </c>
    </row>
    <row r="3039">
      <c r="A3039" s="1" t="s">
        <v>9040</v>
      </c>
    </row>
    <row r="3040">
      <c r="A3040" s="7"/>
    </row>
    <row r="3041">
      <c r="A3041" s="1" t="s">
        <v>751</v>
      </c>
      <c r="B3041" s="2">
        <v>1.0</v>
      </c>
    </row>
    <row r="3042">
      <c r="A3042" s="1" t="s">
        <v>9041</v>
      </c>
      <c r="B3042" s="2">
        <v>1.0</v>
      </c>
    </row>
    <row r="3043">
      <c r="A3043" s="1" t="s">
        <v>9042</v>
      </c>
      <c r="B3043" s="2">
        <v>0.0</v>
      </c>
    </row>
    <row r="3044">
      <c r="A3044" s="1" t="s">
        <v>9043</v>
      </c>
      <c r="B3044" s="2">
        <v>0.0</v>
      </c>
    </row>
    <row r="3045">
      <c r="A3045" s="1" t="s">
        <v>9044</v>
      </c>
      <c r="B3045" s="2">
        <v>0.0</v>
      </c>
    </row>
    <row r="3046">
      <c r="A3046" s="1" t="s">
        <v>9045</v>
      </c>
      <c r="B3046" s="2">
        <v>1.0</v>
      </c>
    </row>
    <row r="3047">
      <c r="A3047" s="1" t="s">
        <v>9046</v>
      </c>
      <c r="B3047" s="2">
        <v>0.0</v>
      </c>
    </row>
    <row r="3048">
      <c r="A3048" s="1" t="s">
        <v>9047</v>
      </c>
    </row>
    <row r="3049">
      <c r="A3049" s="1" t="s">
        <v>9048</v>
      </c>
    </row>
    <row r="3050">
      <c r="A3050" s="1" t="s">
        <v>9049</v>
      </c>
      <c r="B3050" s="2">
        <v>0.0</v>
      </c>
    </row>
    <row r="3051">
      <c r="A3051" s="1" t="s">
        <v>9050</v>
      </c>
    </row>
    <row r="3052">
      <c r="A3052" s="1" t="s">
        <v>9051</v>
      </c>
      <c r="B3052" s="2">
        <v>0.0</v>
      </c>
    </row>
    <row r="3053">
      <c r="A3053" s="1" t="s">
        <v>9052</v>
      </c>
      <c r="B3053" s="2">
        <v>1.0</v>
      </c>
    </row>
    <row r="3054">
      <c r="A3054" s="1" t="s">
        <v>9053</v>
      </c>
      <c r="B3054" s="2">
        <v>0.0</v>
      </c>
    </row>
    <row r="3055">
      <c r="A3055" s="1" t="s">
        <v>9054</v>
      </c>
      <c r="B3055" s="2">
        <v>0.0</v>
      </c>
    </row>
    <row r="3056">
      <c r="A3056" s="1" t="s">
        <v>9055</v>
      </c>
      <c r="B3056" s="2">
        <v>0.0</v>
      </c>
    </row>
    <row r="3057">
      <c r="A3057" s="1" t="s">
        <v>9056</v>
      </c>
      <c r="B3057" s="2">
        <v>1.0</v>
      </c>
    </row>
    <row r="3058">
      <c r="A3058" s="1" t="s">
        <v>9057</v>
      </c>
      <c r="B3058" s="2">
        <v>1.0</v>
      </c>
    </row>
    <row r="3059">
      <c r="A3059" s="1" t="s">
        <v>9058</v>
      </c>
      <c r="B3059" s="2">
        <v>1.0</v>
      </c>
    </row>
    <row r="3060">
      <c r="A3060" s="1" t="s">
        <v>9059</v>
      </c>
      <c r="B3060" s="2">
        <v>0.0</v>
      </c>
    </row>
    <row r="3061">
      <c r="A3061" s="1" t="s">
        <v>9060</v>
      </c>
      <c r="B3061" s="2">
        <v>1.0</v>
      </c>
    </row>
    <row r="3062">
      <c r="A3062" s="1" t="s">
        <v>9061</v>
      </c>
      <c r="B3062" s="2">
        <v>1.0</v>
      </c>
    </row>
    <row r="3063">
      <c r="A3063" s="1" t="s">
        <v>9062</v>
      </c>
      <c r="B3063" s="2">
        <v>1.0</v>
      </c>
    </row>
    <row r="3064">
      <c r="A3064" s="1" t="s">
        <v>9063</v>
      </c>
      <c r="B3064" s="2">
        <v>0.0</v>
      </c>
    </row>
    <row r="3065">
      <c r="A3065" s="1" t="s">
        <v>9064</v>
      </c>
      <c r="B3065" s="2">
        <v>0.0</v>
      </c>
    </row>
    <row r="3066">
      <c r="A3066" s="1" t="s">
        <v>9065</v>
      </c>
      <c r="B3066" s="2">
        <v>0.0</v>
      </c>
    </row>
    <row r="3067">
      <c r="A3067" s="1" t="s">
        <v>9066</v>
      </c>
      <c r="B3067" s="2">
        <v>0.0</v>
      </c>
    </row>
    <row r="3068">
      <c r="A3068" s="1" t="s">
        <v>9067</v>
      </c>
    </row>
    <row r="3069">
      <c r="A3069" s="1" t="s">
        <v>9068</v>
      </c>
    </row>
    <row r="3070">
      <c r="A3070" s="1" t="s">
        <v>9069</v>
      </c>
      <c r="B3070" s="2">
        <v>0.0</v>
      </c>
    </row>
    <row r="3071">
      <c r="A3071" s="1" t="s">
        <v>9070</v>
      </c>
    </row>
    <row r="3072">
      <c r="A3072" s="7"/>
    </row>
    <row r="3073">
      <c r="A3073" s="1" t="s">
        <v>9071</v>
      </c>
    </row>
    <row r="3074">
      <c r="A3074" s="7"/>
    </row>
    <row r="3075">
      <c r="A3075" s="1" t="s">
        <v>9072</v>
      </c>
      <c r="B3075" s="2">
        <v>0.0</v>
      </c>
    </row>
    <row r="3076">
      <c r="A3076" s="1" t="s">
        <v>9073</v>
      </c>
      <c r="B3076" s="2">
        <v>0.0</v>
      </c>
    </row>
    <row r="3077">
      <c r="A3077" s="1" t="s">
        <v>9074</v>
      </c>
      <c r="B3077" s="2">
        <v>1.0</v>
      </c>
    </row>
    <row r="3078">
      <c r="A3078" s="1" t="s">
        <v>9075</v>
      </c>
      <c r="B3078" s="2">
        <v>1.0</v>
      </c>
    </row>
    <row r="3079">
      <c r="A3079" s="1" t="s">
        <v>9076</v>
      </c>
      <c r="B3079" s="2">
        <v>1.0</v>
      </c>
    </row>
    <row r="3080">
      <c r="A3080" s="1" t="s">
        <v>9077</v>
      </c>
      <c r="B3080" s="2">
        <v>1.0</v>
      </c>
    </row>
    <row r="3081">
      <c r="A3081" s="1" t="s">
        <v>9078</v>
      </c>
      <c r="B3081" s="2">
        <v>0.0</v>
      </c>
    </row>
    <row r="3082">
      <c r="A3082" s="1" t="s">
        <v>9079</v>
      </c>
      <c r="B3082" s="2">
        <v>1.0</v>
      </c>
    </row>
    <row r="3083">
      <c r="A3083" s="1" t="s">
        <v>9080</v>
      </c>
      <c r="B3083" s="2">
        <v>1.0</v>
      </c>
    </row>
    <row r="3084">
      <c r="A3084" s="1" t="s">
        <v>9081</v>
      </c>
      <c r="B3084" s="2">
        <v>1.0</v>
      </c>
    </row>
    <row r="3085">
      <c r="A3085" s="1" t="s">
        <v>9082</v>
      </c>
      <c r="B3085" s="2">
        <v>0.0</v>
      </c>
    </row>
    <row r="3086">
      <c r="A3086" s="1" t="s">
        <v>9083</v>
      </c>
      <c r="B3086" s="2">
        <v>0.0</v>
      </c>
    </row>
    <row r="3087">
      <c r="A3087" s="1" t="s">
        <v>9084</v>
      </c>
      <c r="B3087" s="2">
        <v>0.0</v>
      </c>
    </row>
    <row r="3088">
      <c r="A3088" s="1" t="s">
        <v>9085</v>
      </c>
      <c r="B3088" s="2">
        <v>0.0</v>
      </c>
    </row>
    <row r="3089">
      <c r="A3089" s="1" t="s">
        <v>9086</v>
      </c>
      <c r="B3089" s="2">
        <v>1.0</v>
      </c>
    </row>
    <row r="3090">
      <c r="A3090" s="1" t="s">
        <v>9087</v>
      </c>
      <c r="B3090" s="2">
        <v>1.0</v>
      </c>
    </row>
    <row r="3091">
      <c r="A3091" s="1" t="s">
        <v>9088</v>
      </c>
      <c r="B3091" s="2">
        <v>0.0</v>
      </c>
    </row>
    <row r="3092">
      <c r="A3092" s="1" t="s">
        <v>9089</v>
      </c>
      <c r="B3092" s="2">
        <v>0.0</v>
      </c>
    </row>
    <row r="3093">
      <c r="A3093" s="1" t="s">
        <v>9090</v>
      </c>
      <c r="B3093" s="2">
        <v>1.0</v>
      </c>
    </row>
    <row r="3094">
      <c r="A3094" s="1" t="s">
        <v>9091</v>
      </c>
      <c r="B3094" s="2">
        <v>0.0</v>
      </c>
    </row>
    <row r="3095">
      <c r="A3095" s="1" t="s">
        <v>9092</v>
      </c>
    </row>
    <row r="3096">
      <c r="A3096" s="1" t="s">
        <v>9093</v>
      </c>
    </row>
    <row r="3097">
      <c r="A3097" s="1" t="s">
        <v>9094</v>
      </c>
    </row>
    <row r="3098">
      <c r="A3098" s="1" t="s">
        <v>9095</v>
      </c>
    </row>
    <row r="3099">
      <c r="A3099" s="1" t="s">
        <v>9096</v>
      </c>
      <c r="B3099" s="2">
        <v>0.0</v>
      </c>
    </row>
    <row r="3100">
      <c r="A3100" s="1" t="s">
        <v>9097</v>
      </c>
      <c r="B3100" s="2">
        <v>0.0</v>
      </c>
    </row>
    <row r="3101">
      <c r="A3101" s="1" t="s">
        <v>9098</v>
      </c>
      <c r="B3101" s="2">
        <v>1.0</v>
      </c>
    </row>
    <row r="3102">
      <c r="A3102" s="1" t="s">
        <v>9099</v>
      </c>
      <c r="B3102" s="2">
        <v>0.0</v>
      </c>
    </row>
    <row r="3103">
      <c r="A3103" s="1" t="s">
        <v>9100</v>
      </c>
      <c r="B3103" s="2">
        <v>0.0</v>
      </c>
    </row>
    <row r="3104">
      <c r="A3104" s="1" t="s">
        <v>9101</v>
      </c>
      <c r="B3104" s="2">
        <v>1.0</v>
      </c>
    </row>
    <row r="3105">
      <c r="A3105" s="1" t="s">
        <v>9102</v>
      </c>
      <c r="B3105" s="2">
        <v>1.0</v>
      </c>
    </row>
    <row r="3106">
      <c r="A3106" s="1" t="s">
        <v>9103</v>
      </c>
      <c r="B3106" s="2">
        <v>1.0</v>
      </c>
    </row>
    <row r="3107">
      <c r="A3107" s="1" t="s">
        <v>9104</v>
      </c>
      <c r="B3107" s="2">
        <v>1.0</v>
      </c>
    </row>
    <row r="3108">
      <c r="A3108" s="1" t="s">
        <v>9105</v>
      </c>
      <c r="B3108" s="2">
        <v>1.0</v>
      </c>
    </row>
    <row r="3109">
      <c r="A3109" s="1" t="s">
        <v>9106</v>
      </c>
      <c r="B3109" s="2">
        <v>0.0</v>
      </c>
    </row>
    <row r="3110">
      <c r="A3110" s="1" t="s">
        <v>9107</v>
      </c>
      <c r="B3110" s="2">
        <v>0.0</v>
      </c>
    </row>
    <row r="3111">
      <c r="A3111" s="1" t="s">
        <v>9108</v>
      </c>
      <c r="B3111" s="2">
        <v>0.0</v>
      </c>
    </row>
    <row r="3112">
      <c r="A3112" s="1" t="s">
        <v>9109</v>
      </c>
      <c r="B3112" s="2">
        <v>1.0</v>
      </c>
    </row>
    <row r="3113">
      <c r="A3113" s="1" t="s">
        <v>9110</v>
      </c>
      <c r="B3113" s="2">
        <v>0.0</v>
      </c>
    </row>
    <row r="3114">
      <c r="A3114" s="1" t="s">
        <v>9111</v>
      </c>
      <c r="B3114" s="2">
        <v>0.0</v>
      </c>
    </row>
    <row r="3115">
      <c r="A3115" s="1" t="s">
        <v>9112</v>
      </c>
    </row>
    <row r="3116">
      <c r="A3116" s="1" t="s">
        <v>4545</v>
      </c>
    </row>
    <row r="3117">
      <c r="A3117" s="1" t="s">
        <v>9113</v>
      </c>
      <c r="B3117" s="2">
        <v>0.0</v>
      </c>
    </row>
    <row r="3118">
      <c r="A3118" s="1" t="s">
        <v>9114</v>
      </c>
      <c r="B3118" s="2">
        <v>0.0</v>
      </c>
    </row>
    <row r="3119">
      <c r="A3119" s="1" t="s">
        <v>9115</v>
      </c>
      <c r="B3119" s="2">
        <v>0.0</v>
      </c>
    </row>
    <row r="3120">
      <c r="A3120" s="1" t="s">
        <v>9116</v>
      </c>
      <c r="B3120" s="2">
        <v>0.0</v>
      </c>
    </row>
    <row r="3121">
      <c r="A3121" s="1" t="s">
        <v>9117</v>
      </c>
      <c r="B3121" s="2">
        <v>1.0</v>
      </c>
    </row>
    <row r="3122">
      <c r="A3122" s="1" t="s">
        <v>9118</v>
      </c>
      <c r="B3122" s="2">
        <v>1.0</v>
      </c>
    </row>
    <row r="3123">
      <c r="A3123" s="1" t="s">
        <v>9119</v>
      </c>
      <c r="B3123" s="2">
        <v>0.0</v>
      </c>
    </row>
    <row r="3124">
      <c r="A3124" s="1" t="s">
        <v>9120</v>
      </c>
    </row>
    <row r="3125">
      <c r="A3125" s="1" t="s">
        <v>9121</v>
      </c>
      <c r="B3125" s="2">
        <v>0.0</v>
      </c>
    </row>
    <row r="3126">
      <c r="A3126" s="1" t="s">
        <v>9122</v>
      </c>
      <c r="B3126" s="2">
        <v>0.0</v>
      </c>
    </row>
    <row r="3127">
      <c r="A3127" s="1" t="s">
        <v>9123</v>
      </c>
    </row>
    <row r="3128">
      <c r="A3128" s="1" t="s">
        <v>9124</v>
      </c>
    </row>
    <row r="3129">
      <c r="A3129" s="1" t="s">
        <v>9125</v>
      </c>
    </row>
    <row r="3130">
      <c r="A3130" s="1" t="s">
        <v>9126</v>
      </c>
    </row>
    <row r="3131">
      <c r="A3131" s="1" t="s">
        <v>9127</v>
      </c>
    </row>
    <row r="3132">
      <c r="A3132" s="1" t="s">
        <v>9128</v>
      </c>
      <c r="B3132" s="2">
        <v>0.0</v>
      </c>
    </row>
    <row r="3133">
      <c r="A3133" s="1" t="s">
        <v>9129</v>
      </c>
      <c r="B3133" s="2">
        <v>1.0</v>
      </c>
    </row>
    <row r="3134">
      <c r="A3134" s="1" t="s">
        <v>9130</v>
      </c>
      <c r="B3134" s="2">
        <v>1.0</v>
      </c>
    </row>
    <row r="3135">
      <c r="A3135" s="1" t="s">
        <v>9131</v>
      </c>
      <c r="B3135" s="2">
        <v>0.0</v>
      </c>
    </row>
    <row r="3136">
      <c r="A3136" s="1" t="s">
        <v>9132</v>
      </c>
      <c r="B3136" s="2">
        <v>0.0</v>
      </c>
    </row>
    <row r="3137">
      <c r="A3137" s="1" t="s">
        <v>9133</v>
      </c>
      <c r="B3137" s="2">
        <v>0.0</v>
      </c>
    </row>
    <row r="3138">
      <c r="A3138" s="1" t="s">
        <v>9134</v>
      </c>
      <c r="B3138" s="2">
        <v>1.0</v>
      </c>
    </row>
    <row r="3139">
      <c r="A3139" s="1" t="s">
        <v>9135</v>
      </c>
      <c r="B3139" s="2">
        <v>0.0</v>
      </c>
    </row>
    <row r="3140">
      <c r="A3140" s="1" t="s">
        <v>9136</v>
      </c>
      <c r="B3140" s="2">
        <v>1.0</v>
      </c>
    </row>
    <row r="3141">
      <c r="A3141" s="1" t="s">
        <v>9137</v>
      </c>
      <c r="B3141" s="2">
        <v>1.0</v>
      </c>
    </row>
    <row r="3142">
      <c r="A3142" s="1" t="s">
        <v>9138</v>
      </c>
      <c r="B3142" s="2">
        <v>1.0</v>
      </c>
    </row>
    <row r="3143">
      <c r="A3143" s="1" t="s">
        <v>9139</v>
      </c>
      <c r="B3143" s="2">
        <v>0.0</v>
      </c>
    </row>
    <row r="3144">
      <c r="A3144" s="1" t="s">
        <v>9140</v>
      </c>
      <c r="B3144" s="2">
        <v>0.0</v>
      </c>
    </row>
    <row r="3145">
      <c r="A3145" s="1" t="s">
        <v>9141</v>
      </c>
      <c r="B3145" s="2">
        <v>1.0</v>
      </c>
    </row>
    <row r="3146">
      <c r="A3146" s="1" t="s">
        <v>9142</v>
      </c>
      <c r="B3146" s="2">
        <v>1.0</v>
      </c>
    </row>
    <row r="3147">
      <c r="A3147" s="1" t="s">
        <v>9143</v>
      </c>
      <c r="B3147" s="2">
        <v>1.0</v>
      </c>
    </row>
    <row r="3148">
      <c r="A3148" s="1" t="s">
        <v>9144</v>
      </c>
      <c r="B3148" s="2">
        <v>1.0</v>
      </c>
    </row>
    <row r="3149">
      <c r="A3149" s="1" t="s">
        <v>9145</v>
      </c>
      <c r="B3149" s="2">
        <v>0.0</v>
      </c>
    </row>
    <row r="3150">
      <c r="A3150" s="1" t="s">
        <v>9146</v>
      </c>
    </row>
    <row r="3151">
      <c r="A3151" s="1" t="s">
        <v>9147</v>
      </c>
    </row>
    <row r="3152">
      <c r="A3152" s="1" t="s">
        <v>9148</v>
      </c>
      <c r="B3152" s="2">
        <v>0.0</v>
      </c>
    </row>
    <row r="3153">
      <c r="A3153" s="1" t="s">
        <v>9149</v>
      </c>
      <c r="B3153" s="2">
        <v>0.0</v>
      </c>
    </row>
    <row r="3154">
      <c r="A3154" s="1" t="s">
        <v>9150</v>
      </c>
      <c r="B3154" s="2">
        <v>1.0</v>
      </c>
    </row>
    <row r="3155">
      <c r="A3155" s="1" t="s">
        <v>9151</v>
      </c>
      <c r="B3155" s="2">
        <v>0.0</v>
      </c>
    </row>
    <row r="3156">
      <c r="A3156" s="1" t="s">
        <v>9152</v>
      </c>
    </row>
    <row r="3157">
      <c r="A3157" s="7"/>
    </row>
    <row r="3158">
      <c r="A3158" s="1" t="s">
        <v>9153</v>
      </c>
    </row>
    <row r="3159">
      <c r="A3159" s="7"/>
    </row>
    <row r="3160">
      <c r="A3160" s="1" t="s">
        <v>9154</v>
      </c>
      <c r="B3160" s="2">
        <v>1.0</v>
      </c>
    </row>
    <row r="3161">
      <c r="A3161" s="1" t="s">
        <v>7797</v>
      </c>
      <c r="B3161" s="2">
        <v>0.0</v>
      </c>
    </row>
    <row r="3162">
      <c r="A3162" s="1" t="s">
        <v>9155</v>
      </c>
      <c r="B3162" s="2">
        <v>1.0</v>
      </c>
    </row>
    <row r="3163">
      <c r="A3163" s="1" t="s">
        <v>9156</v>
      </c>
      <c r="B3163" s="2">
        <v>0.0</v>
      </c>
    </row>
    <row r="3164">
      <c r="A3164" s="1" t="s">
        <v>9157</v>
      </c>
    </row>
    <row r="3165">
      <c r="A3165" s="7"/>
    </row>
    <row r="3166">
      <c r="A3166" s="1" t="s">
        <v>9158</v>
      </c>
      <c r="B3166" s="2">
        <v>0.0</v>
      </c>
    </row>
    <row r="3167">
      <c r="A3167" s="1" t="s">
        <v>9159</v>
      </c>
      <c r="B3167" s="2">
        <v>1.0</v>
      </c>
    </row>
    <row r="3168">
      <c r="A3168" s="1" t="s">
        <v>9160</v>
      </c>
      <c r="B3168" s="2">
        <v>1.0</v>
      </c>
    </row>
    <row r="3169">
      <c r="A3169" s="1" t="s">
        <v>9161</v>
      </c>
    </row>
    <row r="3170">
      <c r="A3170" s="1" t="s">
        <v>9162</v>
      </c>
    </row>
    <row r="3171">
      <c r="A3171" s="1" t="s">
        <v>9163</v>
      </c>
    </row>
    <row r="3172">
      <c r="A3172" s="1" t="s">
        <v>9164</v>
      </c>
    </row>
    <row r="3173">
      <c r="A3173" s="1" t="s">
        <v>9165</v>
      </c>
    </row>
    <row r="3174">
      <c r="A3174" s="1" t="s">
        <v>9166</v>
      </c>
      <c r="B3174" s="2">
        <v>0.0</v>
      </c>
    </row>
    <row r="3175">
      <c r="A3175" s="1" t="s">
        <v>9167</v>
      </c>
      <c r="B3175" s="2">
        <v>0.0</v>
      </c>
    </row>
    <row r="3176">
      <c r="A3176" s="1" t="s">
        <v>9168</v>
      </c>
      <c r="B3176" s="2">
        <v>1.0</v>
      </c>
    </row>
    <row r="3177">
      <c r="A3177" s="1" t="s">
        <v>9169</v>
      </c>
      <c r="B3177" s="2">
        <v>0.0</v>
      </c>
    </row>
    <row r="3178">
      <c r="A3178" s="1" t="s">
        <v>9170</v>
      </c>
      <c r="B3178" s="2">
        <v>1.0</v>
      </c>
    </row>
    <row r="3179">
      <c r="A3179" s="1" t="s">
        <v>9171</v>
      </c>
    </row>
    <row r="3180">
      <c r="A3180" s="1" t="s">
        <v>9172</v>
      </c>
      <c r="B3180" s="2">
        <v>1.0</v>
      </c>
    </row>
    <row r="3181">
      <c r="A3181" s="1" t="s">
        <v>9173</v>
      </c>
      <c r="B3181" s="2">
        <v>0.0</v>
      </c>
    </row>
    <row r="3182">
      <c r="A3182" s="1" t="s">
        <v>9174</v>
      </c>
      <c r="B3182" s="2">
        <v>1.0</v>
      </c>
    </row>
    <row r="3183">
      <c r="A3183" s="1" t="s">
        <v>9175</v>
      </c>
      <c r="B3183" s="2">
        <v>1.0</v>
      </c>
    </row>
    <row r="3184">
      <c r="A3184" s="1" t="s">
        <v>9176</v>
      </c>
      <c r="B3184" s="2">
        <v>0.0</v>
      </c>
    </row>
    <row r="3185">
      <c r="A3185" s="1" t="s">
        <v>9177</v>
      </c>
      <c r="B3185" s="2">
        <v>1.0</v>
      </c>
    </row>
    <row r="3186">
      <c r="A3186" s="1" t="s">
        <v>9178</v>
      </c>
      <c r="B3186" s="2">
        <v>0.0</v>
      </c>
    </row>
    <row r="3187">
      <c r="A3187" s="1" t="s">
        <v>9179</v>
      </c>
      <c r="B3187" s="2">
        <v>0.0</v>
      </c>
    </row>
    <row r="3188">
      <c r="A3188" s="1" t="s">
        <v>9180</v>
      </c>
    </row>
    <row r="3189">
      <c r="A3189" s="7"/>
    </row>
    <row r="3190">
      <c r="A3190" s="1" t="s">
        <v>9181</v>
      </c>
    </row>
    <row r="3191">
      <c r="A3191" s="1" t="s">
        <v>9182</v>
      </c>
    </row>
    <row r="3192">
      <c r="A3192" s="1" t="s">
        <v>9183</v>
      </c>
    </row>
    <row r="3193">
      <c r="A3193" s="7"/>
    </row>
    <row r="3194">
      <c r="A3194" s="1" t="s">
        <v>9184</v>
      </c>
      <c r="B3194" s="2">
        <v>0.0</v>
      </c>
    </row>
    <row r="3195">
      <c r="A3195" s="1" t="s">
        <v>9185</v>
      </c>
      <c r="B3195" s="2">
        <v>1.0</v>
      </c>
    </row>
    <row r="3196">
      <c r="A3196" s="1" t="s">
        <v>9186</v>
      </c>
      <c r="B3196" s="2">
        <v>1.0</v>
      </c>
    </row>
    <row r="3197">
      <c r="A3197" s="1" t="s">
        <v>9187</v>
      </c>
      <c r="B3197" s="2">
        <v>1.0</v>
      </c>
    </row>
    <row r="3198">
      <c r="A3198" s="1" t="s">
        <v>9188</v>
      </c>
      <c r="B3198" s="2">
        <v>0.0</v>
      </c>
    </row>
    <row r="3199">
      <c r="A3199" s="1" t="s">
        <v>9189</v>
      </c>
      <c r="B3199" s="2">
        <v>1.0</v>
      </c>
    </row>
    <row r="3200">
      <c r="A3200" s="1" t="s">
        <v>9190</v>
      </c>
      <c r="B3200" s="2">
        <v>0.0</v>
      </c>
    </row>
    <row r="3201">
      <c r="A3201" s="1" t="s">
        <v>9191</v>
      </c>
      <c r="B3201" s="2">
        <v>0.0</v>
      </c>
    </row>
    <row r="3202">
      <c r="A3202" s="1" t="s">
        <v>9192</v>
      </c>
      <c r="B3202" s="2">
        <v>0.0</v>
      </c>
    </row>
    <row r="3203">
      <c r="A3203" s="1" t="s">
        <v>9193</v>
      </c>
      <c r="B3203" s="2">
        <v>0.0</v>
      </c>
    </row>
    <row r="3204">
      <c r="A3204" s="1" t="s">
        <v>9194</v>
      </c>
      <c r="B3204" s="2">
        <v>0.0</v>
      </c>
    </row>
    <row r="3205">
      <c r="A3205" s="1" t="s">
        <v>9195</v>
      </c>
      <c r="B3205" s="2">
        <v>0.0</v>
      </c>
    </row>
    <row r="3206">
      <c r="A3206" s="1" t="s">
        <v>9196</v>
      </c>
      <c r="B3206" s="2">
        <v>0.0</v>
      </c>
    </row>
    <row r="3207">
      <c r="A3207" s="1" t="s">
        <v>9197</v>
      </c>
      <c r="B3207" s="2">
        <v>0.0</v>
      </c>
    </row>
    <row r="3208">
      <c r="A3208" s="1" t="s">
        <v>9198</v>
      </c>
      <c r="B3208" s="2">
        <v>0.0</v>
      </c>
    </row>
    <row r="3209">
      <c r="A3209" s="1" t="s">
        <v>9199</v>
      </c>
      <c r="B3209" s="2">
        <v>1.0</v>
      </c>
    </row>
    <row r="3210">
      <c r="A3210" s="1" t="s">
        <v>9200</v>
      </c>
      <c r="B3210" s="2">
        <v>1.0</v>
      </c>
    </row>
    <row r="3211">
      <c r="A3211" s="1" t="s">
        <v>9201</v>
      </c>
      <c r="B3211" s="2">
        <v>1.0</v>
      </c>
    </row>
    <row r="3212">
      <c r="A3212" s="1" t="s">
        <v>9202</v>
      </c>
      <c r="B3212" s="2">
        <v>0.0</v>
      </c>
    </row>
    <row r="3213">
      <c r="A3213" s="1" t="s">
        <v>9203</v>
      </c>
      <c r="B3213" s="2">
        <v>1.0</v>
      </c>
    </row>
    <row r="3214">
      <c r="A3214" s="1" t="s">
        <v>9204</v>
      </c>
      <c r="B3214" s="2">
        <v>0.0</v>
      </c>
    </row>
    <row r="3215">
      <c r="A3215" s="1" t="s">
        <v>9205</v>
      </c>
      <c r="B3215" s="2">
        <v>0.0</v>
      </c>
    </row>
    <row r="3216">
      <c r="A3216" s="1" t="s">
        <v>9206</v>
      </c>
      <c r="B3216" s="2">
        <v>0.0</v>
      </c>
    </row>
    <row r="3217">
      <c r="A3217" s="1" t="s">
        <v>9207</v>
      </c>
      <c r="B3217" s="2">
        <v>1.0</v>
      </c>
    </row>
    <row r="3218">
      <c r="A3218" s="1" t="s">
        <v>9208</v>
      </c>
      <c r="B3218" s="2">
        <v>0.0</v>
      </c>
    </row>
    <row r="3219">
      <c r="A3219" s="1" t="s">
        <v>9209</v>
      </c>
      <c r="B3219" s="2">
        <v>1.0</v>
      </c>
    </row>
    <row r="3220">
      <c r="A3220" s="1" t="s">
        <v>9210</v>
      </c>
      <c r="B3220" s="2">
        <v>1.0</v>
      </c>
    </row>
    <row r="3221">
      <c r="A3221" s="1" t="s">
        <v>9211</v>
      </c>
      <c r="B3221" s="2">
        <v>1.0</v>
      </c>
    </row>
    <row r="3222">
      <c r="A3222" s="1" t="s">
        <v>9212</v>
      </c>
      <c r="B3222" s="2">
        <v>1.0</v>
      </c>
    </row>
    <row r="3223">
      <c r="A3223" s="1" t="s">
        <v>9213</v>
      </c>
      <c r="B3223" s="2">
        <v>0.0</v>
      </c>
    </row>
    <row r="3224">
      <c r="A3224" s="1" t="s">
        <v>9214</v>
      </c>
      <c r="B3224" s="2">
        <v>1.0</v>
      </c>
    </row>
    <row r="3225">
      <c r="A3225" s="1" t="s">
        <v>9215</v>
      </c>
      <c r="B3225" s="2">
        <v>0.0</v>
      </c>
    </row>
    <row r="3226">
      <c r="A3226" s="1" t="s">
        <v>9216</v>
      </c>
      <c r="B3226" s="2">
        <v>0.0</v>
      </c>
    </row>
    <row r="3227">
      <c r="A3227" s="1" t="s">
        <v>9217</v>
      </c>
    </row>
    <row r="3228">
      <c r="A3228" s="7"/>
    </row>
    <row r="3229">
      <c r="A3229" s="1" t="s">
        <v>3879</v>
      </c>
      <c r="B3229" s="2">
        <v>0.0</v>
      </c>
    </row>
    <row r="3230">
      <c r="A3230" s="1" t="s">
        <v>9218</v>
      </c>
      <c r="B3230" s="2">
        <v>1.0</v>
      </c>
    </row>
    <row r="3231">
      <c r="A3231" s="1" t="s">
        <v>9219</v>
      </c>
      <c r="B3231" s="2">
        <v>0.0</v>
      </c>
    </row>
    <row r="3232">
      <c r="A3232" s="1" t="s">
        <v>9220</v>
      </c>
      <c r="B3232" s="2">
        <v>0.0</v>
      </c>
    </row>
    <row r="3233">
      <c r="A3233" s="1" t="s">
        <v>9221</v>
      </c>
      <c r="B3233" s="2">
        <v>0.0</v>
      </c>
    </row>
    <row r="3234">
      <c r="A3234" s="1" t="s">
        <v>9222</v>
      </c>
      <c r="B3234" s="2">
        <v>1.0</v>
      </c>
    </row>
    <row r="3235">
      <c r="A3235" s="1" t="s">
        <v>9223</v>
      </c>
      <c r="B3235" s="2">
        <v>0.0</v>
      </c>
    </row>
    <row r="3236">
      <c r="A3236" s="1" t="s">
        <v>9224</v>
      </c>
      <c r="B3236" s="2">
        <v>0.0</v>
      </c>
    </row>
    <row r="3237">
      <c r="A3237" s="1" t="s">
        <v>9225</v>
      </c>
    </row>
    <row r="3238">
      <c r="A3238" s="1" t="s">
        <v>9226</v>
      </c>
    </row>
    <row r="3239">
      <c r="A3239" s="1" t="s">
        <v>9227</v>
      </c>
    </row>
    <row r="3240">
      <c r="A3240" s="1" t="s">
        <v>9228</v>
      </c>
      <c r="B3240" s="2">
        <v>1.0</v>
      </c>
    </row>
    <row r="3241">
      <c r="A3241" s="1" t="s">
        <v>9229</v>
      </c>
    </row>
    <row r="3242">
      <c r="A3242" s="1" t="s">
        <v>4546</v>
      </c>
      <c r="B3242" s="2">
        <v>0.0</v>
      </c>
    </row>
    <row r="3243">
      <c r="A3243" s="1" t="s">
        <v>9230</v>
      </c>
      <c r="B3243" s="2">
        <v>1.0</v>
      </c>
    </row>
    <row r="3244">
      <c r="A3244" s="1" t="s">
        <v>9231</v>
      </c>
      <c r="B3244" s="2">
        <v>0.0</v>
      </c>
    </row>
    <row r="3245">
      <c r="A3245" s="1" t="s">
        <v>9232</v>
      </c>
    </row>
    <row r="3246">
      <c r="A3246" s="7"/>
    </row>
    <row r="3247">
      <c r="A3247" s="1" t="s">
        <v>9233</v>
      </c>
      <c r="B3247" s="2">
        <v>0.0</v>
      </c>
    </row>
    <row r="3248">
      <c r="A3248" s="1" t="s">
        <v>9234</v>
      </c>
      <c r="B3248" s="2">
        <v>1.0</v>
      </c>
    </row>
    <row r="3249">
      <c r="A3249" s="1" t="s">
        <v>9235</v>
      </c>
    </row>
    <row r="3250">
      <c r="A3250" s="1" t="s">
        <v>398</v>
      </c>
      <c r="B3250" s="2">
        <v>0.0</v>
      </c>
    </row>
    <row r="3251">
      <c r="A3251" s="1" t="s">
        <v>9236</v>
      </c>
      <c r="B3251" s="2">
        <v>1.0</v>
      </c>
    </row>
    <row r="3252">
      <c r="A3252" s="1" t="s">
        <v>9237</v>
      </c>
      <c r="B3252" s="2">
        <v>0.0</v>
      </c>
    </row>
    <row r="3253">
      <c r="A3253" s="1" t="s">
        <v>9238</v>
      </c>
      <c r="B3253" s="2">
        <v>0.0</v>
      </c>
    </row>
    <row r="3254">
      <c r="A3254" s="1" t="s">
        <v>9239</v>
      </c>
      <c r="B3254" s="2">
        <v>1.0</v>
      </c>
    </row>
    <row r="3255">
      <c r="A3255" s="1" t="s">
        <v>9240</v>
      </c>
      <c r="B3255" s="2">
        <v>0.0</v>
      </c>
    </row>
    <row r="3256">
      <c r="A3256" s="1" t="s">
        <v>9241</v>
      </c>
      <c r="B3256" s="2">
        <v>1.0</v>
      </c>
    </row>
    <row r="3257">
      <c r="A3257" s="1" t="s">
        <v>9242</v>
      </c>
      <c r="B3257" s="2">
        <v>0.0</v>
      </c>
    </row>
    <row r="3258">
      <c r="A3258" s="1" t="s">
        <v>9243</v>
      </c>
      <c r="B3258" s="2">
        <v>0.0</v>
      </c>
    </row>
    <row r="3259">
      <c r="A3259" s="1" t="s">
        <v>9244</v>
      </c>
      <c r="B3259" s="2">
        <v>0.0</v>
      </c>
    </row>
    <row r="3260">
      <c r="A3260" s="1" t="s">
        <v>9245</v>
      </c>
      <c r="B3260" s="2">
        <v>1.0</v>
      </c>
    </row>
    <row r="3261">
      <c r="A3261" s="1" t="s">
        <v>9246</v>
      </c>
      <c r="B3261" s="2">
        <v>0.0</v>
      </c>
    </row>
    <row r="3262">
      <c r="A3262" s="1" t="s">
        <v>9247</v>
      </c>
      <c r="B3262" s="2">
        <v>1.0</v>
      </c>
    </row>
    <row r="3263">
      <c r="A3263" s="1" t="s">
        <v>9248</v>
      </c>
      <c r="B3263" s="2">
        <v>0.0</v>
      </c>
    </row>
    <row r="3264">
      <c r="A3264" s="1" t="s">
        <v>9249</v>
      </c>
      <c r="B3264" s="2">
        <v>1.0</v>
      </c>
    </row>
    <row r="3265">
      <c r="A3265" s="1" t="s">
        <v>9250</v>
      </c>
      <c r="B3265" s="2">
        <v>0.0</v>
      </c>
    </row>
    <row r="3266">
      <c r="A3266" s="1" t="s">
        <v>9251</v>
      </c>
    </row>
    <row r="3267">
      <c r="A3267" s="1" t="s">
        <v>9252</v>
      </c>
      <c r="B3267" s="2">
        <v>1.0</v>
      </c>
    </row>
    <row r="3268">
      <c r="A3268" s="1" t="s">
        <v>9253</v>
      </c>
      <c r="B3268" s="2">
        <v>0.0</v>
      </c>
    </row>
    <row r="3269">
      <c r="A3269" s="1" t="s">
        <v>9254</v>
      </c>
      <c r="B3269" s="2">
        <v>1.0</v>
      </c>
    </row>
    <row r="3270">
      <c r="A3270" s="1" t="s">
        <v>9255</v>
      </c>
      <c r="B3270" s="2">
        <v>0.0</v>
      </c>
    </row>
    <row r="3271">
      <c r="A3271" s="1" t="s">
        <v>9256</v>
      </c>
      <c r="B3271" s="2">
        <v>1.0</v>
      </c>
    </row>
    <row r="3272">
      <c r="A3272" s="1" t="s">
        <v>9257</v>
      </c>
      <c r="B3272" s="2">
        <v>0.0</v>
      </c>
    </row>
    <row r="3273">
      <c r="A3273" s="1" t="s">
        <v>9258</v>
      </c>
      <c r="B3273" s="2">
        <v>0.0</v>
      </c>
    </row>
    <row r="3274">
      <c r="A3274" s="1" t="s">
        <v>9259</v>
      </c>
    </row>
    <row r="3275">
      <c r="A3275" s="1" t="s">
        <v>4150</v>
      </c>
      <c r="B3275" s="2">
        <v>0.0</v>
      </c>
    </row>
    <row r="3276">
      <c r="A3276" s="1" t="s">
        <v>9260</v>
      </c>
      <c r="B3276" s="2">
        <v>0.0</v>
      </c>
    </row>
    <row r="3277">
      <c r="A3277" s="1" t="s">
        <v>9261</v>
      </c>
      <c r="B3277" s="2">
        <v>0.0</v>
      </c>
    </row>
    <row r="3278">
      <c r="A3278" s="1" t="s">
        <v>9262</v>
      </c>
      <c r="B3278" s="2">
        <v>0.0</v>
      </c>
    </row>
    <row r="3279">
      <c r="A3279" s="1" t="s">
        <v>9263</v>
      </c>
      <c r="B3279" s="2">
        <v>1.0</v>
      </c>
    </row>
    <row r="3280">
      <c r="A3280" s="1" t="s">
        <v>9264</v>
      </c>
      <c r="B3280" s="2">
        <v>1.0</v>
      </c>
    </row>
    <row r="3281">
      <c r="A3281" s="1" t="s">
        <v>9265</v>
      </c>
      <c r="B3281" s="2">
        <v>0.0</v>
      </c>
    </row>
    <row r="3282">
      <c r="A3282" s="1" t="s">
        <v>9266</v>
      </c>
      <c r="B3282" s="2">
        <v>0.0</v>
      </c>
    </row>
    <row r="3283">
      <c r="A3283" s="1" t="s">
        <v>9267</v>
      </c>
      <c r="B3283" s="2">
        <v>0.0</v>
      </c>
    </row>
    <row r="3284">
      <c r="A3284" s="1" t="s">
        <v>9268</v>
      </c>
      <c r="B3284" s="2">
        <v>0.0</v>
      </c>
    </row>
    <row r="3285">
      <c r="A3285" s="1" t="s">
        <v>9269</v>
      </c>
      <c r="B3285" s="2">
        <v>1.0</v>
      </c>
    </row>
    <row r="3286">
      <c r="A3286" s="1" t="s">
        <v>9270</v>
      </c>
      <c r="B3286" s="2">
        <v>1.0</v>
      </c>
    </row>
    <row r="3287">
      <c r="A3287" s="1" t="s">
        <v>9271</v>
      </c>
      <c r="B3287" s="2">
        <v>1.0</v>
      </c>
    </row>
    <row r="3288">
      <c r="A3288" s="1" t="s">
        <v>9272</v>
      </c>
      <c r="B3288" s="2">
        <v>0.0</v>
      </c>
    </row>
    <row r="3289">
      <c r="A3289" s="1" t="s">
        <v>9273</v>
      </c>
    </row>
    <row r="3290">
      <c r="A3290" s="1" t="s">
        <v>9274</v>
      </c>
      <c r="B3290" s="2">
        <v>1.0</v>
      </c>
    </row>
    <row r="3291">
      <c r="A3291" s="1" t="s">
        <v>9275</v>
      </c>
    </row>
    <row r="3292">
      <c r="A3292" s="7"/>
    </row>
    <row r="3293">
      <c r="A3293" s="1" t="s">
        <v>9276</v>
      </c>
    </row>
    <row r="3294">
      <c r="A3294" s="1" t="s">
        <v>9277</v>
      </c>
      <c r="B3294" s="2">
        <v>1.0</v>
      </c>
    </row>
    <row r="3295">
      <c r="A3295" s="1" t="s">
        <v>9278</v>
      </c>
    </row>
    <row r="3296">
      <c r="A3296" s="1" t="s">
        <v>9279</v>
      </c>
    </row>
    <row r="3297">
      <c r="A3297" s="1" t="s">
        <v>9280</v>
      </c>
    </row>
    <row r="3298">
      <c r="A3298" s="1" t="s">
        <v>9281</v>
      </c>
    </row>
    <row r="3299">
      <c r="A3299" s="1" t="s">
        <v>9282</v>
      </c>
    </row>
    <row r="3300">
      <c r="A3300" s="7"/>
    </row>
    <row r="3301">
      <c r="A3301" s="1" t="s">
        <v>9283</v>
      </c>
      <c r="B3301" s="2">
        <v>0.0</v>
      </c>
    </row>
    <row r="3302">
      <c r="A3302" s="1" t="s">
        <v>9284</v>
      </c>
    </row>
    <row r="3303">
      <c r="A3303" s="7"/>
    </row>
    <row r="3304">
      <c r="A3304" s="1" t="s">
        <v>9285</v>
      </c>
      <c r="B3304" s="2">
        <v>1.0</v>
      </c>
    </row>
    <row r="3305">
      <c r="A3305" s="1" t="s">
        <v>9286</v>
      </c>
      <c r="B3305" s="2">
        <v>0.0</v>
      </c>
    </row>
    <row r="3306">
      <c r="A3306" s="1" t="s">
        <v>1825</v>
      </c>
    </row>
    <row r="3307">
      <c r="A3307" s="7"/>
    </row>
    <row r="3308">
      <c r="A3308" s="1" t="s">
        <v>5472</v>
      </c>
    </row>
    <row r="3309">
      <c r="A3309" s="7"/>
    </row>
    <row r="3310">
      <c r="A3310" s="1" t="s">
        <v>5473</v>
      </c>
      <c r="B3310" s="2">
        <v>0.0</v>
      </c>
    </row>
    <row r="3311">
      <c r="A3311" s="1" t="s">
        <v>9287</v>
      </c>
      <c r="B3311" s="2">
        <v>0.0</v>
      </c>
    </row>
    <row r="3312">
      <c r="A3312" s="1" t="s">
        <v>9288</v>
      </c>
      <c r="B3312" s="2">
        <v>1.0</v>
      </c>
    </row>
    <row r="3313">
      <c r="A3313" s="1" t="s">
        <v>9289</v>
      </c>
      <c r="B3313" s="2">
        <v>1.0</v>
      </c>
    </row>
    <row r="3314">
      <c r="A3314" s="1" t="s">
        <v>9290</v>
      </c>
    </row>
    <row r="3315">
      <c r="A3315" s="7"/>
    </row>
    <row r="3316">
      <c r="A3316" s="1" t="s">
        <v>9291</v>
      </c>
      <c r="B3316" s="2">
        <v>0.0</v>
      </c>
    </row>
    <row r="3317">
      <c r="A3317" s="1" t="s">
        <v>9292</v>
      </c>
      <c r="B3317" s="2">
        <v>1.0</v>
      </c>
    </row>
    <row r="3318">
      <c r="A3318" s="1" t="s">
        <v>9293</v>
      </c>
      <c r="B3318" s="2">
        <v>0.0</v>
      </c>
    </row>
    <row r="3319">
      <c r="A3319" s="1" t="s">
        <v>9294</v>
      </c>
    </row>
    <row r="3320">
      <c r="A3320" s="1" t="s">
        <v>5363</v>
      </c>
      <c r="B3320" s="2">
        <v>0.0</v>
      </c>
    </row>
    <row r="3321">
      <c r="A3321" s="1" t="s">
        <v>9295</v>
      </c>
      <c r="B3321" s="2">
        <v>0.0</v>
      </c>
    </row>
    <row r="3322">
      <c r="A3322" s="1" t="s">
        <v>9296</v>
      </c>
    </row>
    <row r="3323">
      <c r="A3323" s="1" t="s">
        <v>9297</v>
      </c>
      <c r="B3323" s="2">
        <v>0.0</v>
      </c>
    </row>
    <row r="3324">
      <c r="A3324" s="1" t="s">
        <v>9298</v>
      </c>
      <c r="B3324" s="2">
        <v>1.0</v>
      </c>
    </row>
    <row r="3325">
      <c r="A3325" s="1" t="s">
        <v>9299</v>
      </c>
      <c r="B3325" s="2">
        <v>0.0</v>
      </c>
    </row>
    <row r="3326">
      <c r="A3326" s="1" t="s">
        <v>9300</v>
      </c>
      <c r="B3326" s="2">
        <v>0.0</v>
      </c>
    </row>
    <row r="3327">
      <c r="A3327" s="1" t="s">
        <v>9301</v>
      </c>
      <c r="B3327" s="2">
        <v>1.0</v>
      </c>
    </row>
    <row r="3328">
      <c r="A3328" s="1" t="s">
        <v>9302</v>
      </c>
      <c r="B3328" s="2">
        <v>0.0</v>
      </c>
    </row>
    <row r="3329">
      <c r="A3329" s="1" t="s">
        <v>9303</v>
      </c>
      <c r="B3329" s="2">
        <v>0.0</v>
      </c>
    </row>
    <row r="3330">
      <c r="A3330" s="1" t="s">
        <v>9304</v>
      </c>
      <c r="B3330" s="2">
        <v>1.0</v>
      </c>
    </row>
    <row r="3331">
      <c r="A3331" s="1" t="s">
        <v>9305</v>
      </c>
      <c r="B3331" s="2">
        <v>1.0</v>
      </c>
    </row>
    <row r="3332">
      <c r="A3332" s="1" t="s">
        <v>9306</v>
      </c>
    </row>
    <row r="3333">
      <c r="A3333" s="1" t="s">
        <v>9307</v>
      </c>
    </row>
    <row r="3334">
      <c r="A3334" s="1" t="s">
        <v>9308</v>
      </c>
    </row>
    <row r="3335">
      <c r="A3335" s="1" t="s">
        <v>9309</v>
      </c>
      <c r="B3335" s="2">
        <v>1.0</v>
      </c>
    </row>
    <row r="3336">
      <c r="A3336" s="1" t="s">
        <v>9310</v>
      </c>
      <c r="B3336" s="2">
        <v>0.0</v>
      </c>
    </row>
    <row r="3337">
      <c r="A3337" s="1" t="s">
        <v>9311</v>
      </c>
      <c r="B3337" s="2">
        <v>1.0</v>
      </c>
    </row>
    <row r="3338">
      <c r="A3338" s="1" t="s">
        <v>9312</v>
      </c>
      <c r="B3338" s="2">
        <v>0.0</v>
      </c>
    </row>
    <row r="3339">
      <c r="A3339" s="1" t="s">
        <v>9313</v>
      </c>
      <c r="B3339" s="2">
        <v>1.0</v>
      </c>
    </row>
    <row r="3340">
      <c r="A3340" s="1" t="s">
        <v>9314</v>
      </c>
      <c r="B3340" s="2">
        <v>1.0</v>
      </c>
    </row>
    <row r="3341">
      <c r="A3341" s="1" t="s">
        <v>9315</v>
      </c>
      <c r="B3341" s="2">
        <v>0.0</v>
      </c>
    </row>
    <row r="3342">
      <c r="A3342" s="1" t="s">
        <v>9316</v>
      </c>
      <c r="B3342" s="2">
        <v>1.0</v>
      </c>
    </row>
    <row r="3343">
      <c r="A3343" s="1" t="s">
        <v>9317</v>
      </c>
      <c r="B3343" s="2">
        <v>0.0</v>
      </c>
    </row>
    <row r="3344">
      <c r="A3344" s="1" t="s">
        <v>9318</v>
      </c>
      <c r="B3344" s="2">
        <v>0.0</v>
      </c>
    </row>
    <row r="3345">
      <c r="A3345" s="1" t="s">
        <v>9319</v>
      </c>
      <c r="B3345" s="2">
        <v>1.0</v>
      </c>
    </row>
    <row r="3346">
      <c r="A3346" s="1" t="s">
        <v>9320</v>
      </c>
      <c r="B3346" s="2">
        <v>1.0</v>
      </c>
    </row>
    <row r="3347">
      <c r="A3347" s="1" t="s">
        <v>9321</v>
      </c>
      <c r="B3347" s="2">
        <v>0.0</v>
      </c>
    </row>
    <row r="3348">
      <c r="A3348" s="1" t="s">
        <v>9322</v>
      </c>
      <c r="B3348" s="2">
        <v>0.0</v>
      </c>
    </row>
    <row r="3349">
      <c r="A3349" s="1" t="s">
        <v>9323</v>
      </c>
      <c r="B3349" s="2">
        <v>0.0</v>
      </c>
    </row>
    <row r="3350">
      <c r="A3350" s="1" t="s">
        <v>9324</v>
      </c>
      <c r="B3350" s="2">
        <v>0.0</v>
      </c>
    </row>
    <row r="3351">
      <c r="A3351" s="1" t="s">
        <v>9325</v>
      </c>
      <c r="B3351" s="2">
        <v>0.0</v>
      </c>
    </row>
    <row r="3352">
      <c r="A3352" s="1" t="s">
        <v>9326</v>
      </c>
      <c r="B3352" s="2">
        <v>1.0</v>
      </c>
    </row>
    <row r="3353">
      <c r="A3353" s="1" t="s">
        <v>9327</v>
      </c>
      <c r="B3353" s="2">
        <v>1.0</v>
      </c>
    </row>
    <row r="3354">
      <c r="A3354" s="1" t="s">
        <v>1572</v>
      </c>
      <c r="B3354" s="2">
        <v>0.0</v>
      </c>
    </row>
    <row r="3355">
      <c r="A3355" s="1" t="s">
        <v>9328</v>
      </c>
      <c r="B3355" s="2">
        <v>1.0</v>
      </c>
    </row>
    <row r="3356">
      <c r="A3356" s="1" t="s">
        <v>9329</v>
      </c>
      <c r="B3356" s="2">
        <v>1.0</v>
      </c>
    </row>
    <row r="3357">
      <c r="A3357" s="1" t="s">
        <v>9330</v>
      </c>
      <c r="B3357" s="2">
        <v>1.0</v>
      </c>
    </row>
    <row r="3358">
      <c r="A3358" s="1" t="s">
        <v>9331</v>
      </c>
      <c r="B3358" s="2">
        <v>0.0</v>
      </c>
    </row>
    <row r="3359">
      <c r="A3359" s="1" t="s">
        <v>9332</v>
      </c>
      <c r="B3359" s="2">
        <v>0.0</v>
      </c>
    </row>
    <row r="3360">
      <c r="A3360" s="1" t="s">
        <v>9333</v>
      </c>
      <c r="B3360" s="2">
        <v>1.0</v>
      </c>
    </row>
    <row r="3361">
      <c r="A3361" s="1" t="s">
        <v>9334</v>
      </c>
      <c r="B3361" s="2">
        <v>0.0</v>
      </c>
    </row>
    <row r="3362">
      <c r="A3362" s="1" t="s">
        <v>9335</v>
      </c>
      <c r="B3362" s="2">
        <v>0.0</v>
      </c>
    </row>
    <row r="3363">
      <c r="A3363" s="1" t="s">
        <v>1915</v>
      </c>
    </row>
    <row r="3364">
      <c r="A3364" s="7"/>
    </row>
    <row r="3365">
      <c r="A3365" s="1" t="s">
        <v>9336</v>
      </c>
      <c r="B3365" s="2">
        <v>0.0</v>
      </c>
    </row>
    <row r="3366">
      <c r="A3366" s="1" t="s">
        <v>9337</v>
      </c>
      <c r="B3366" s="2">
        <v>1.0</v>
      </c>
    </row>
    <row r="3367">
      <c r="A3367" s="1" t="s">
        <v>9338</v>
      </c>
      <c r="B3367" s="2">
        <v>0.0</v>
      </c>
    </row>
    <row r="3368">
      <c r="A3368" s="1" t="s">
        <v>5779</v>
      </c>
      <c r="B3368" s="2">
        <v>1.0</v>
      </c>
    </row>
    <row r="3369">
      <c r="A3369" s="1" t="s">
        <v>9339</v>
      </c>
    </row>
    <row r="3370">
      <c r="A3370" s="7"/>
    </row>
    <row r="3371">
      <c r="A3371" s="1" t="s">
        <v>6446</v>
      </c>
    </row>
    <row r="3372">
      <c r="A3372" s="1" t="s">
        <v>3728</v>
      </c>
    </row>
    <row r="3373">
      <c r="A3373" s="7"/>
    </row>
    <row r="3374">
      <c r="A3374" s="1" t="s">
        <v>9340</v>
      </c>
      <c r="B3374" s="2">
        <v>1.0</v>
      </c>
    </row>
    <row r="3375">
      <c r="A3375" s="1" t="s">
        <v>9341</v>
      </c>
      <c r="B3375" s="2">
        <v>1.0</v>
      </c>
    </row>
    <row r="3376">
      <c r="A3376" s="1" t="s">
        <v>9342</v>
      </c>
      <c r="B3376" s="2">
        <v>0.0</v>
      </c>
    </row>
    <row r="3377">
      <c r="A3377" s="1" t="s">
        <v>5701</v>
      </c>
      <c r="B3377" s="2">
        <v>1.0</v>
      </c>
    </row>
    <row r="3378">
      <c r="A3378" s="1" t="s">
        <v>9343</v>
      </c>
      <c r="B3378" s="2">
        <v>1.0</v>
      </c>
    </row>
    <row r="3379">
      <c r="A3379" s="1" t="s">
        <v>9344</v>
      </c>
      <c r="B3379" s="2">
        <v>0.0</v>
      </c>
    </row>
    <row r="3380">
      <c r="A3380" s="1" t="s">
        <v>9345</v>
      </c>
      <c r="B3380" s="2">
        <v>1.0</v>
      </c>
    </row>
    <row r="3381">
      <c r="A3381" s="1" t="s">
        <v>9346</v>
      </c>
    </row>
    <row r="3382">
      <c r="A3382" s="7"/>
    </row>
    <row r="3383">
      <c r="A3383" s="1" t="s">
        <v>9347</v>
      </c>
      <c r="B3383" s="2">
        <v>1.0</v>
      </c>
    </row>
    <row r="3384">
      <c r="A3384" s="1" t="s">
        <v>9348</v>
      </c>
      <c r="B3384" s="2">
        <v>0.0</v>
      </c>
    </row>
    <row r="3385">
      <c r="A3385" s="1" t="s">
        <v>9349</v>
      </c>
      <c r="B3385" s="2">
        <v>1.0</v>
      </c>
    </row>
    <row r="3386">
      <c r="A3386" s="1" t="s">
        <v>9350</v>
      </c>
      <c r="B3386" s="2">
        <v>0.0</v>
      </c>
    </row>
    <row r="3387">
      <c r="A3387" s="1" t="s">
        <v>9351</v>
      </c>
    </row>
    <row r="3388">
      <c r="A3388" s="7"/>
    </row>
    <row r="3389">
      <c r="A3389" s="1" t="s">
        <v>9352</v>
      </c>
    </row>
    <row r="3390">
      <c r="A3390" s="7"/>
    </row>
    <row r="3391">
      <c r="A3391" s="1" t="s">
        <v>9353</v>
      </c>
      <c r="B3391" s="2">
        <v>1.0</v>
      </c>
    </row>
    <row r="3392">
      <c r="A3392" s="1" t="s">
        <v>9354</v>
      </c>
      <c r="B3392" s="2">
        <v>1.0</v>
      </c>
    </row>
    <row r="3393">
      <c r="A3393" s="1" t="s">
        <v>9355</v>
      </c>
      <c r="B3393" s="2">
        <v>1.0</v>
      </c>
    </row>
    <row r="3394">
      <c r="A3394" s="1" t="s">
        <v>9356</v>
      </c>
      <c r="B3394" s="2">
        <v>1.0</v>
      </c>
    </row>
    <row r="3395">
      <c r="A3395" s="1" t="s">
        <v>9357</v>
      </c>
      <c r="B3395" s="2">
        <v>0.0</v>
      </c>
    </row>
    <row r="3396">
      <c r="A3396" s="1" t="s">
        <v>9358</v>
      </c>
      <c r="B3396" s="2">
        <v>0.0</v>
      </c>
    </row>
    <row r="3397">
      <c r="A3397" s="1" t="s">
        <v>9359</v>
      </c>
      <c r="B3397" s="2">
        <v>1.0</v>
      </c>
    </row>
    <row r="3398">
      <c r="A3398" s="22" t="s">
        <v>9360</v>
      </c>
    </row>
    <row r="3399">
      <c r="A3399" s="1" t="s">
        <v>9361</v>
      </c>
      <c r="B3399" s="2">
        <v>0.0</v>
      </c>
    </row>
    <row r="3400">
      <c r="A3400" s="1" t="s">
        <v>9362</v>
      </c>
      <c r="B3400" s="2">
        <v>1.0</v>
      </c>
    </row>
    <row r="3401">
      <c r="A3401" s="1" t="s">
        <v>9363</v>
      </c>
      <c r="B3401" s="2">
        <v>1.0</v>
      </c>
    </row>
    <row r="3402">
      <c r="A3402" s="1" t="s">
        <v>9364</v>
      </c>
      <c r="B3402" s="2">
        <v>0.0</v>
      </c>
    </row>
    <row r="3403">
      <c r="A3403" s="1" t="s">
        <v>9365</v>
      </c>
      <c r="B3403" s="2">
        <v>1.0</v>
      </c>
    </row>
    <row r="3404">
      <c r="A3404" s="1" t="s">
        <v>9366</v>
      </c>
      <c r="B3404" s="2">
        <v>1.0</v>
      </c>
    </row>
    <row r="3405">
      <c r="A3405" s="1" t="s">
        <v>9367</v>
      </c>
      <c r="B3405" s="2">
        <v>1.0</v>
      </c>
    </row>
    <row r="3406">
      <c r="A3406" s="1" t="s">
        <v>9368</v>
      </c>
      <c r="B3406" s="2">
        <v>1.0</v>
      </c>
    </row>
    <row r="3407">
      <c r="A3407" s="1" t="s">
        <v>9369</v>
      </c>
      <c r="B3407" s="2">
        <v>0.0</v>
      </c>
    </row>
    <row r="3408">
      <c r="A3408" s="1" t="s">
        <v>9370</v>
      </c>
      <c r="B3408" s="2">
        <v>0.0</v>
      </c>
    </row>
    <row r="3409">
      <c r="A3409" s="1" t="s">
        <v>9371</v>
      </c>
      <c r="B3409" s="2">
        <v>0.0</v>
      </c>
    </row>
    <row r="3410">
      <c r="A3410" s="1" t="s">
        <v>9372</v>
      </c>
      <c r="B3410" s="2">
        <v>1.0</v>
      </c>
    </row>
    <row r="3411">
      <c r="A3411" s="1" t="s">
        <v>9373</v>
      </c>
      <c r="B3411" s="2">
        <v>0.0</v>
      </c>
    </row>
    <row r="3412">
      <c r="A3412" s="1" t="s">
        <v>9374</v>
      </c>
      <c r="B3412" s="2">
        <v>0.0</v>
      </c>
    </row>
    <row r="3413">
      <c r="A3413" s="1" t="s">
        <v>9375</v>
      </c>
      <c r="B3413" s="2">
        <v>0.0</v>
      </c>
    </row>
    <row r="3414">
      <c r="A3414" s="1" t="s">
        <v>9376</v>
      </c>
      <c r="B3414" s="2">
        <v>0.0</v>
      </c>
    </row>
    <row r="3415">
      <c r="A3415" s="1" t="s">
        <v>9377</v>
      </c>
      <c r="B3415" s="2">
        <v>1.0</v>
      </c>
    </row>
    <row r="3416">
      <c r="A3416" s="1" t="s">
        <v>9378</v>
      </c>
      <c r="B3416" s="2">
        <v>0.0</v>
      </c>
    </row>
    <row r="3417">
      <c r="A3417" s="1" t="s">
        <v>9379</v>
      </c>
      <c r="B3417" s="2">
        <v>0.0</v>
      </c>
    </row>
    <row r="3418">
      <c r="A3418" s="1" t="s">
        <v>9380</v>
      </c>
      <c r="B3418" s="2">
        <v>0.0</v>
      </c>
    </row>
    <row r="3419">
      <c r="A3419" s="1" t="s">
        <v>9381</v>
      </c>
      <c r="B3419" s="2">
        <v>0.0</v>
      </c>
    </row>
    <row r="3420">
      <c r="A3420" s="1" t="s">
        <v>9382</v>
      </c>
      <c r="B3420" s="2">
        <v>0.0</v>
      </c>
    </row>
    <row r="3421">
      <c r="A3421" s="1" t="s">
        <v>9383</v>
      </c>
    </row>
    <row r="3422">
      <c r="A3422" s="7"/>
    </row>
    <row r="3423">
      <c r="A3423" s="1" t="s">
        <v>9384</v>
      </c>
      <c r="B3423" s="2">
        <v>1.0</v>
      </c>
    </row>
    <row r="3424">
      <c r="A3424" s="1" t="s">
        <v>9385</v>
      </c>
      <c r="B3424" s="2">
        <v>1.0</v>
      </c>
    </row>
    <row r="3425">
      <c r="A3425" s="1" t="s">
        <v>9386</v>
      </c>
      <c r="B3425" s="2">
        <v>0.0</v>
      </c>
    </row>
    <row r="3426">
      <c r="A3426" s="1" t="s">
        <v>9387</v>
      </c>
      <c r="B3426" s="2">
        <v>1.0</v>
      </c>
    </row>
    <row r="3427">
      <c r="A3427" s="1" t="s">
        <v>9388</v>
      </c>
      <c r="B3427" s="2">
        <v>0.0</v>
      </c>
    </row>
    <row r="3428">
      <c r="A3428" s="1" t="s">
        <v>9389</v>
      </c>
      <c r="B3428" s="2">
        <v>1.0</v>
      </c>
    </row>
    <row r="3429">
      <c r="A3429" s="1" t="s">
        <v>9390</v>
      </c>
      <c r="B3429" s="2">
        <v>0.0</v>
      </c>
    </row>
    <row r="3430">
      <c r="A3430" s="1" t="s">
        <v>9391</v>
      </c>
    </row>
    <row r="3431">
      <c r="A3431" s="1" t="s">
        <v>398</v>
      </c>
      <c r="B3431" s="2">
        <v>0.0</v>
      </c>
    </row>
    <row r="3432">
      <c r="A3432" s="1" t="s">
        <v>5521</v>
      </c>
      <c r="B3432" s="2">
        <v>0.0</v>
      </c>
    </row>
    <row r="3433">
      <c r="A3433" s="1" t="s">
        <v>9392</v>
      </c>
      <c r="B3433" s="2">
        <v>1.0</v>
      </c>
    </row>
    <row r="3434">
      <c r="A3434" s="1" t="s">
        <v>9393</v>
      </c>
      <c r="B3434" s="2">
        <v>0.0</v>
      </c>
    </row>
    <row r="3435">
      <c r="A3435" s="1" t="s">
        <v>9394</v>
      </c>
      <c r="B3435" s="2">
        <v>0.0</v>
      </c>
    </row>
    <row r="3436">
      <c r="A3436" s="1" t="s">
        <v>9395</v>
      </c>
      <c r="B3436" s="2">
        <v>1.0</v>
      </c>
    </row>
    <row r="3437">
      <c r="A3437" s="1" t="s">
        <v>9396</v>
      </c>
      <c r="B3437" s="2">
        <v>0.0</v>
      </c>
    </row>
    <row r="3438">
      <c r="A3438" s="1" t="s">
        <v>9397</v>
      </c>
      <c r="B3438" s="2">
        <v>0.0</v>
      </c>
    </row>
    <row r="3439">
      <c r="A3439" s="1" t="s">
        <v>9398</v>
      </c>
    </row>
    <row r="3440">
      <c r="A3440" s="7"/>
    </row>
    <row r="3441">
      <c r="A3441" s="1" t="s">
        <v>9399</v>
      </c>
      <c r="B3441" s="2">
        <v>0.0</v>
      </c>
    </row>
    <row r="3442">
      <c r="A3442" s="1" t="s">
        <v>9400</v>
      </c>
      <c r="B3442" s="2">
        <v>0.0</v>
      </c>
    </row>
    <row r="3443">
      <c r="A3443" s="1" t="s">
        <v>9401</v>
      </c>
      <c r="B3443" s="2">
        <v>1.0</v>
      </c>
    </row>
    <row r="3444">
      <c r="A3444" s="1" t="s">
        <v>9402</v>
      </c>
      <c r="B3444" s="2">
        <v>0.0</v>
      </c>
    </row>
    <row r="3445">
      <c r="A3445" s="1" t="s">
        <v>9403</v>
      </c>
      <c r="B3445" s="2">
        <v>1.0</v>
      </c>
    </row>
    <row r="3446">
      <c r="A3446" s="1" t="s">
        <v>9404</v>
      </c>
      <c r="B3446" s="2">
        <v>0.0</v>
      </c>
    </row>
    <row r="3447">
      <c r="A3447" s="1" t="s">
        <v>9405</v>
      </c>
      <c r="B3447" s="2">
        <v>1.0</v>
      </c>
    </row>
    <row r="3448">
      <c r="A3448" s="1" t="s">
        <v>9406</v>
      </c>
    </row>
    <row r="3449">
      <c r="A3449" s="7"/>
    </row>
    <row r="3450">
      <c r="A3450" s="1" t="s">
        <v>5762</v>
      </c>
      <c r="B3450" s="2">
        <v>1.0</v>
      </c>
    </row>
    <row r="3451">
      <c r="A3451" s="1" t="s">
        <v>9407</v>
      </c>
    </row>
    <row r="3452">
      <c r="A3452" s="1" t="s">
        <v>4152</v>
      </c>
      <c r="B3452" s="2">
        <v>0.0</v>
      </c>
    </row>
    <row r="3453">
      <c r="A3453" s="1" t="s">
        <v>9408</v>
      </c>
      <c r="B3453" s="2">
        <v>0.0</v>
      </c>
    </row>
    <row r="3454">
      <c r="A3454" s="1" t="s">
        <v>9409</v>
      </c>
      <c r="B3454" s="2">
        <v>0.0</v>
      </c>
    </row>
    <row r="3455">
      <c r="A3455" s="1" t="s">
        <v>9410</v>
      </c>
      <c r="B3455" s="2">
        <v>0.0</v>
      </c>
    </row>
    <row r="3456">
      <c r="A3456" s="1" t="s">
        <v>9411</v>
      </c>
      <c r="B3456" s="2">
        <v>0.0</v>
      </c>
    </row>
    <row r="3457">
      <c r="A3457" s="1" t="s">
        <v>9412</v>
      </c>
      <c r="B3457" s="2">
        <v>1.0</v>
      </c>
    </row>
    <row r="3458">
      <c r="A3458" s="1" t="s">
        <v>9413</v>
      </c>
      <c r="B3458" s="2">
        <v>0.0</v>
      </c>
    </row>
    <row r="3459">
      <c r="A3459" s="1" t="s">
        <v>9414</v>
      </c>
      <c r="B3459" s="2">
        <v>0.0</v>
      </c>
    </row>
    <row r="3460">
      <c r="A3460" s="1" t="s">
        <v>9415</v>
      </c>
      <c r="B3460" s="2">
        <v>0.0</v>
      </c>
    </row>
    <row r="3461">
      <c r="A3461" s="1" t="s">
        <v>9416</v>
      </c>
      <c r="B3461" s="2">
        <v>0.0</v>
      </c>
    </row>
    <row r="3462">
      <c r="A3462" s="1" t="s">
        <v>9417</v>
      </c>
      <c r="B3462" s="2">
        <v>1.0</v>
      </c>
    </row>
    <row r="3463">
      <c r="A3463" s="1" t="s">
        <v>9418</v>
      </c>
    </row>
    <row r="3464">
      <c r="A3464" s="7"/>
    </row>
    <row r="3465">
      <c r="A3465" s="1" t="s">
        <v>9419</v>
      </c>
    </row>
    <row r="3466">
      <c r="A3466" s="7"/>
    </row>
    <row r="3467">
      <c r="A3467" s="1" t="s">
        <v>5363</v>
      </c>
      <c r="B3467" s="2">
        <v>0.0</v>
      </c>
    </row>
    <row r="3468">
      <c r="A3468" s="1" t="s">
        <v>9420</v>
      </c>
      <c r="B3468" s="2">
        <v>0.0</v>
      </c>
    </row>
    <row r="3469">
      <c r="A3469" s="1" t="s">
        <v>9421</v>
      </c>
      <c r="B3469" s="2">
        <v>0.0</v>
      </c>
    </row>
    <row r="3470">
      <c r="A3470" s="1" t="s">
        <v>9422</v>
      </c>
      <c r="B3470" s="2">
        <v>1.0</v>
      </c>
    </row>
    <row r="3471">
      <c r="A3471" s="1" t="s">
        <v>9423</v>
      </c>
      <c r="B3471" s="2">
        <v>0.0</v>
      </c>
    </row>
    <row r="3472">
      <c r="A3472" s="1" t="s">
        <v>9424</v>
      </c>
      <c r="B3472" s="2">
        <v>0.0</v>
      </c>
    </row>
    <row r="3473">
      <c r="A3473" s="1" t="s">
        <v>9425</v>
      </c>
      <c r="B3473" s="2">
        <v>0.0</v>
      </c>
    </row>
    <row r="3474">
      <c r="A3474" s="1" t="s">
        <v>9426</v>
      </c>
      <c r="B3474" s="2">
        <v>0.0</v>
      </c>
    </row>
    <row r="3475">
      <c r="A3475" s="1" t="s">
        <v>9427</v>
      </c>
      <c r="B3475" s="2">
        <v>1.0</v>
      </c>
    </row>
    <row r="3476">
      <c r="A3476" s="1" t="s">
        <v>9428</v>
      </c>
      <c r="B3476" s="2">
        <v>0.0</v>
      </c>
    </row>
    <row r="3477">
      <c r="A3477" s="1" t="s">
        <v>9429</v>
      </c>
      <c r="B3477" s="2">
        <v>0.0</v>
      </c>
    </row>
    <row r="3478">
      <c r="A3478" s="1" t="s">
        <v>9430</v>
      </c>
      <c r="B3478" s="2">
        <v>1.0</v>
      </c>
    </row>
    <row r="3479">
      <c r="A3479" s="1" t="s">
        <v>9431</v>
      </c>
    </row>
    <row r="3480">
      <c r="A3480" s="1" t="s">
        <v>8178</v>
      </c>
    </row>
    <row r="3481">
      <c r="A3481" s="1" t="s">
        <v>8179</v>
      </c>
    </row>
    <row r="3482">
      <c r="A3482" s="1" t="s">
        <v>9432</v>
      </c>
    </row>
    <row r="3483">
      <c r="A3483" s="1" t="s">
        <v>9433</v>
      </c>
      <c r="B3483" s="2">
        <v>1.0</v>
      </c>
    </row>
    <row r="3484">
      <c r="A3484" s="1" t="s">
        <v>9434</v>
      </c>
      <c r="B3484" s="2">
        <v>1.0</v>
      </c>
    </row>
    <row r="3485">
      <c r="A3485" s="1" t="s">
        <v>9435</v>
      </c>
      <c r="B3485" s="2">
        <v>1.0</v>
      </c>
    </row>
    <row r="3486">
      <c r="A3486" s="1" t="s">
        <v>9436</v>
      </c>
      <c r="B3486" s="2">
        <v>0.0</v>
      </c>
    </row>
    <row r="3487">
      <c r="A3487" s="1" t="s">
        <v>9437</v>
      </c>
      <c r="B3487" s="2">
        <v>0.0</v>
      </c>
    </row>
    <row r="3488">
      <c r="A3488" s="1" t="s">
        <v>9438</v>
      </c>
      <c r="B3488" s="2">
        <v>0.0</v>
      </c>
    </row>
    <row r="3489">
      <c r="A3489" s="1" t="s">
        <v>9439</v>
      </c>
      <c r="B3489" s="2">
        <v>0.0</v>
      </c>
    </row>
    <row r="3490">
      <c r="A3490" s="1" t="s">
        <v>9440</v>
      </c>
      <c r="B3490" s="2">
        <v>1.0</v>
      </c>
    </row>
    <row r="3491">
      <c r="A3491" s="1" t="s">
        <v>9441</v>
      </c>
      <c r="B3491" s="2">
        <v>1.0</v>
      </c>
    </row>
    <row r="3492">
      <c r="A3492" s="1" t="s">
        <v>9442</v>
      </c>
      <c r="B3492" s="2">
        <v>0.0</v>
      </c>
    </row>
    <row r="3493">
      <c r="A3493" s="1" t="s">
        <v>9443</v>
      </c>
      <c r="B3493" s="2">
        <v>0.0</v>
      </c>
    </row>
    <row r="3494">
      <c r="A3494" s="1" t="s">
        <v>9444</v>
      </c>
      <c r="B3494" s="2">
        <v>0.0</v>
      </c>
    </row>
    <row r="3495">
      <c r="A3495" s="1" t="s">
        <v>9445</v>
      </c>
      <c r="B3495" s="2">
        <v>0.0</v>
      </c>
    </row>
    <row r="3496">
      <c r="A3496" s="1" t="s">
        <v>9446</v>
      </c>
      <c r="B3496" s="2">
        <v>1.0</v>
      </c>
    </row>
    <row r="3497">
      <c r="A3497" s="1" t="s">
        <v>9447</v>
      </c>
      <c r="B3497" s="2">
        <v>1.0</v>
      </c>
    </row>
    <row r="3498">
      <c r="A3498" s="1" t="s">
        <v>9448</v>
      </c>
      <c r="B3498" s="2">
        <v>0.0</v>
      </c>
    </row>
    <row r="3499">
      <c r="A3499" s="1" t="s">
        <v>9449</v>
      </c>
      <c r="B3499" s="2">
        <v>0.0</v>
      </c>
    </row>
    <row r="3500">
      <c r="A3500" s="1" t="s">
        <v>9450</v>
      </c>
    </row>
    <row r="3501">
      <c r="A3501" s="1" t="s">
        <v>9451</v>
      </c>
      <c r="B3501" s="2">
        <v>1.0</v>
      </c>
    </row>
    <row r="3502">
      <c r="A3502" s="1" t="s">
        <v>9452</v>
      </c>
      <c r="B3502" s="2">
        <v>1.0</v>
      </c>
    </row>
    <row r="3503">
      <c r="A3503" s="1" t="s">
        <v>9453</v>
      </c>
    </row>
    <row r="3504">
      <c r="A3504" s="1" t="s">
        <v>9454</v>
      </c>
      <c r="B3504" s="2">
        <v>1.0</v>
      </c>
    </row>
    <row r="3505">
      <c r="A3505" s="1" t="s">
        <v>9455</v>
      </c>
    </row>
    <row r="3506">
      <c r="A3506" s="1" t="s">
        <v>9456</v>
      </c>
    </row>
    <row r="3507">
      <c r="A3507" s="7"/>
    </row>
    <row r="3508">
      <c r="A3508" s="1" t="s">
        <v>9457</v>
      </c>
      <c r="B3508" s="2">
        <v>0.0</v>
      </c>
    </row>
    <row r="3509">
      <c r="A3509" s="1" t="s">
        <v>9458</v>
      </c>
      <c r="B3509" s="2">
        <v>0.0</v>
      </c>
    </row>
    <row r="3510">
      <c r="A3510" s="1" t="s">
        <v>9459</v>
      </c>
      <c r="B3510" s="2">
        <v>1.0</v>
      </c>
    </row>
    <row r="3511">
      <c r="A3511" s="1" t="s">
        <v>9460</v>
      </c>
      <c r="B3511" s="2">
        <v>0.0</v>
      </c>
    </row>
    <row r="3512">
      <c r="A3512" s="1" t="s">
        <v>9461</v>
      </c>
      <c r="B3512" s="2">
        <v>0.0</v>
      </c>
    </row>
    <row r="3513">
      <c r="A3513" s="1" t="s">
        <v>9462</v>
      </c>
      <c r="B3513" s="2">
        <v>0.0</v>
      </c>
    </row>
    <row r="3514">
      <c r="A3514" s="1" t="s">
        <v>9463</v>
      </c>
      <c r="B3514" s="2">
        <v>1.0</v>
      </c>
    </row>
    <row r="3515">
      <c r="A3515" s="1" t="s">
        <v>9464</v>
      </c>
      <c r="B3515" s="2">
        <v>0.0</v>
      </c>
    </row>
    <row r="3516">
      <c r="A3516" s="1" t="s">
        <v>9465</v>
      </c>
      <c r="B3516" s="2">
        <v>1.0</v>
      </c>
    </row>
    <row r="3517">
      <c r="A3517" s="1" t="s">
        <v>9466</v>
      </c>
      <c r="B3517" s="2">
        <v>1.0</v>
      </c>
    </row>
    <row r="3518">
      <c r="A3518" s="1" t="s">
        <v>9467</v>
      </c>
      <c r="B3518" s="2">
        <v>0.0</v>
      </c>
    </row>
    <row r="3519">
      <c r="A3519" s="1" t="s">
        <v>9468</v>
      </c>
      <c r="B3519" s="2">
        <v>0.0</v>
      </c>
    </row>
    <row r="3520">
      <c r="A3520" s="1" t="s">
        <v>9469</v>
      </c>
      <c r="B3520" s="2">
        <v>0.0</v>
      </c>
    </row>
    <row r="3521">
      <c r="A3521" s="1" t="s">
        <v>9470</v>
      </c>
      <c r="B3521" s="2">
        <v>0.0</v>
      </c>
    </row>
    <row r="3522">
      <c r="A3522" s="1" t="s">
        <v>9471</v>
      </c>
      <c r="B3522" s="2">
        <v>1.0</v>
      </c>
    </row>
    <row r="3523">
      <c r="A3523" s="1" t="s">
        <v>9472</v>
      </c>
      <c r="B3523" s="2">
        <v>1.0</v>
      </c>
    </row>
    <row r="3524">
      <c r="A3524" s="1" t="s">
        <v>9473</v>
      </c>
      <c r="B3524" s="2">
        <v>1.0</v>
      </c>
    </row>
    <row r="3525">
      <c r="A3525" s="1" t="s">
        <v>9474</v>
      </c>
    </row>
    <row r="3526">
      <c r="A3526" s="7"/>
    </row>
    <row r="3527">
      <c r="A3527" s="1" t="s">
        <v>9475</v>
      </c>
      <c r="B3527" s="2">
        <v>1.0</v>
      </c>
    </row>
    <row r="3528">
      <c r="A3528" s="1" t="s">
        <v>9476</v>
      </c>
      <c r="B3528" s="2">
        <v>0.0</v>
      </c>
    </row>
    <row r="3529">
      <c r="A3529" s="1" t="s">
        <v>9477</v>
      </c>
      <c r="B3529" s="2">
        <v>0.0</v>
      </c>
    </row>
    <row r="3530">
      <c r="A3530" s="1" t="s">
        <v>9478</v>
      </c>
      <c r="B3530" s="2">
        <v>1.0</v>
      </c>
    </row>
    <row r="3531">
      <c r="A3531" s="1" t="s">
        <v>9479</v>
      </c>
      <c r="B3531" s="2">
        <v>1.0</v>
      </c>
    </row>
    <row r="3532">
      <c r="A3532" s="1" t="s">
        <v>9480</v>
      </c>
      <c r="B3532" s="2">
        <v>1.0</v>
      </c>
    </row>
    <row r="3533">
      <c r="A3533" s="1" t="s">
        <v>9481</v>
      </c>
      <c r="B3533" s="2">
        <v>1.0</v>
      </c>
    </row>
    <row r="3534">
      <c r="A3534" s="1" t="s">
        <v>9482</v>
      </c>
      <c r="B3534" s="2">
        <v>1.0</v>
      </c>
    </row>
    <row r="3535">
      <c r="A3535" s="1" t="s">
        <v>9483</v>
      </c>
      <c r="B3535" s="2">
        <v>1.0</v>
      </c>
    </row>
    <row r="3536">
      <c r="A3536" s="1" t="s">
        <v>9484</v>
      </c>
      <c r="B3536" s="2">
        <v>0.0</v>
      </c>
    </row>
    <row r="3537">
      <c r="A3537" s="1" t="s">
        <v>9485</v>
      </c>
      <c r="B3537" s="2">
        <v>1.0</v>
      </c>
    </row>
    <row r="3538">
      <c r="A3538" s="1" t="s">
        <v>9486</v>
      </c>
      <c r="B3538" s="2">
        <v>1.0</v>
      </c>
    </row>
    <row r="3539">
      <c r="A3539" s="1" t="s">
        <v>9487</v>
      </c>
      <c r="B3539" s="2">
        <v>0.0</v>
      </c>
    </row>
    <row r="3540">
      <c r="A3540" s="1" t="s">
        <v>9488</v>
      </c>
      <c r="B3540" s="2">
        <v>1.0</v>
      </c>
    </row>
    <row r="3541">
      <c r="A3541" s="1" t="s">
        <v>9489</v>
      </c>
      <c r="B3541" s="2">
        <v>0.0</v>
      </c>
    </row>
    <row r="3542">
      <c r="A3542" s="1" t="s">
        <v>9490</v>
      </c>
      <c r="B3542" s="2">
        <v>0.0</v>
      </c>
    </row>
    <row r="3543">
      <c r="A3543" s="1" t="s">
        <v>9491</v>
      </c>
      <c r="B3543" s="2">
        <v>0.0</v>
      </c>
    </row>
    <row r="3544">
      <c r="A3544" s="1" t="s">
        <v>9492</v>
      </c>
      <c r="B3544" s="2">
        <v>1.0</v>
      </c>
    </row>
    <row r="3545">
      <c r="A3545" s="1" t="s">
        <v>9493</v>
      </c>
      <c r="B3545" s="2">
        <v>1.0</v>
      </c>
    </row>
    <row r="3546">
      <c r="A3546" s="1" t="s">
        <v>9494</v>
      </c>
      <c r="B3546" s="2">
        <v>0.0</v>
      </c>
    </row>
    <row r="3547">
      <c r="A3547" s="1" t="s">
        <v>9495</v>
      </c>
      <c r="B3547" s="2">
        <v>0.0</v>
      </c>
    </row>
    <row r="3548">
      <c r="A3548" s="1" t="s">
        <v>9496</v>
      </c>
      <c r="B3548" s="2">
        <v>0.0</v>
      </c>
    </row>
    <row r="3549">
      <c r="A3549" s="1" t="s">
        <v>9497</v>
      </c>
      <c r="B3549" s="2">
        <v>1.0</v>
      </c>
    </row>
    <row r="3550">
      <c r="A3550" s="1" t="s">
        <v>9498</v>
      </c>
      <c r="B3550" s="2">
        <v>1.0</v>
      </c>
    </row>
    <row r="3551">
      <c r="A3551" s="1" t="s">
        <v>9499</v>
      </c>
      <c r="B3551" s="2">
        <v>0.0</v>
      </c>
    </row>
    <row r="3552">
      <c r="A3552" s="1" t="s">
        <v>9500</v>
      </c>
      <c r="B3552" s="2">
        <v>1.0</v>
      </c>
    </row>
    <row r="3553">
      <c r="A3553" s="1" t="s">
        <v>9501</v>
      </c>
      <c r="B3553" s="2">
        <v>0.0</v>
      </c>
    </row>
    <row r="3554">
      <c r="A3554" s="1" t="s">
        <v>9502</v>
      </c>
      <c r="B3554" s="2">
        <v>0.0</v>
      </c>
    </row>
    <row r="3555">
      <c r="A3555" s="1" t="s">
        <v>9503</v>
      </c>
      <c r="B3555" s="2">
        <v>0.0</v>
      </c>
    </row>
    <row r="3556">
      <c r="A3556" s="1" t="s">
        <v>9504</v>
      </c>
      <c r="B3556" s="2">
        <v>0.0</v>
      </c>
    </row>
    <row r="3557">
      <c r="A3557" s="1" t="s">
        <v>9505</v>
      </c>
    </row>
    <row r="3558">
      <c r="A3558" s="1" t="s">
        <v>9506</v>
      </c>
    </row>
    <row r="3559">
      <c r="A3559" s="1" t="s">
        <v>4762</v>
      </c>
      <c r="B3559" s="2">
        <v>1.0</v>
      </c>
    </row>
    <row r="3560">
      <c r="A3560" s="1" t="s">
        <v>9507</v>
      </c>
      <c r="B3560" s="2">
        <v>1.0</v>
      </c>
    </row>
    <row r="3561">
      <c r="A3561" s="1" t="s">
        <v>9508</v>
      </c>
      <c r="B3561" s="2">
        <v>0.0</v>
      </c>
    </row>
    <row r="3562">
      <c r="A3562" s="1" t="s">
        <v>9509</v>
      </c>
      <c r="B3562" s="2">
        <v>1.0</v>
      </c>
    </row>
    <row r="3563">
      <c r="A3563" s="1" t="s">
        <v>9510</v>
      </c>
      <c r="B3563" s="2">
        <v>1.0</v>
      </c>
    </row>
    <row r="3564">
      <c r="A3564" s="1" t="s">
        <v>9511</v>
      </c>
      <c r="B3564" s="2">
        <v>1.0</v>
      </c>
    </row>
    <row r="3565">
      <c r="A3565" s="1" t="s">
        <v>9512</v>
      </c>
      <c r="B3565" s="2">
        <v>0.0</v>
      </c>
    </row>
    <row r="3566">
      <c r="A3566" s="1" t="s">
        <v>9513</v>
      </c>
      <c r="B3566" s="2">
        <v>1.0</v>
      </c>
    </row>
    <row r="3567">
      <c r="A3567" s="1" t="s">
        <v>9514</v>
      </c>
      <c r="B3567" s="2">
        <v>1.0</v>
      </c>
    </row>
    <row r="3568">
      <c r="A3568" s="1" t="s">
        <v>9515</v>
      </c>
      <c r="B3568" s="2">
        <v>1.0</v>
      </c>
    </row>
    <row r="3569">
      <c r="A3569" s="1" t="s">
        <v>9516</v>
      </c>
      <c r="B3569" s="2">
        <v>1.0</v>
      </c>
    </row>
    <row r="3570">
      <c r="A3570" s="1" t="s">
        <v>9517</v>
      </c>
      <c r="B3570" s="2">
        <v>0.0</v>
      </c>
    </row>
    <row r="3571">
      <c r="A3571" s="1" t="s">
        <v>9518</v>
      </c>
      <c r="B3571" s="2">
        <v>0.0</v>
      </c>
    </row>
    <row r="3572">
      <c r="A3572" s="1" t="s">
        <v>9519</v>
      </c>
      <c r="B3572" s="2">
        <v>1.0</v>
      </c>
    </row>
    <row r="3573">
      <c r="A3573" s="1" t="s">
        <v>9520</v>
      </c>
      <c r="B3573" s="2">
        <v>0.0</v>
      </c>
    </row>
    <row r="3574">
      <c r="A3574" s="1" t="s">
        <v>9521</v>
      </c>
      <c r="B3574" s="2">
        <v>1.0</v>
      </c>
    </row>
    <row r="3575">
      <c r="A3575" s="1" t="s">
        <v>9522</v>
      </c>
      <c r="B3575" s="2">
        <v>1.0</v>
      </c>
    </row>
    <row r="3576">
      <c r="A3576" s="1" t="s">
        <v>9523</v>
      </c>
      <c r="B3576" s="2">
        <v>1.0</v>
      </c>
    </row>
    <row r="3577">
      <c r="A3577" s="1" t="s">
        <v>9524</v>
      </c>
      <c r="B3577" s="2">
        <v>1.0</v>
      </c>
    </row>
    <row r="3578">
      <c r="A3578" s="1" t="s">
        <v>9525</v>
      </c>
      <c r="B3578" s="2">
        <v>0.0</v>
      </c>
    </row>
    <row r="3579">
      <c r="A3579" s="1" t="s">
        <v>9526</v>
      </c>
      <c r="B3579" s="2">
        <v>1.0</v>
      </c>
    </row>
    <row r="3580">
      <c r="A3580" s="1" t="s">
        <v>9527</v>
      </c>
      <c r="B3580" s="2">
        <v>0.0</v>
      </c>
    </row>
    <row r="3581">
      <c r="A3581" s="1" t="s">
        <v>9528</v>
      </c>
      <c r="B3581" s="2">
        <v>1.0</v>
      </c>
    </row>
    <row r="3582">
      <c r="A3582" s="1" t="s">
        <v>9529</v>
      </c>
      <c r="B3582" s="2">
        <v>0.0</v>
      </c>
    </row>
    <row r="3583">
      <c r="A3583" s="1" t="s">
        <v>9530</v>
      </c>
      <c r="B3583" s="2">
        <v>1.0</v>
      </c>
    </row>
    <row r="3584">
      <c r="A3584" s="1" t="s">
        <v>9531</v>
      </c>
      <c r="B3584" s="2">
        <v>0.0</v>
      </c>
    </row>
    <row r="3585">
      <c r="A3585" s="1" t="s">
        <v>9532</v>
      </c>
      <c r="B3585" s="2">
        <v>1.0</v>
      </c>
    </row>
    <row r="3586">
      <c r="A3586" s="1" t="s">
        <v>9533</v>
      </c>
      <c r="B3586" s="2">
        <v>0.0</v>
      </c>
    </row>
    <row r="3587">
      <c r="A3587" s="1" t="s">
        <v>9534</v>
      </c>
      <c r="B3587" s="2">
        <v>1.0</v>
      </c>
    </row>
    <row r="3588">
      <c r="A3588" s="1" t="s">
        <v>9535</v>
      </c>
      <c r="B3588" s="2">
        <v>0.0</v>
      </c>
    </row>
    <row r="3589">
      <c r="A3589" s="1" t="s">
        <v>9536</v>
      </c>
    </row>
    <row r="3590">
      <c r="A3590" s="1" t="s">
        <v>9537</v>
      </c>
      <c r="B3590" s="2">
        <v>1.0</v>
      </c>
    </row>
    <row r="3591">
      <c r="A3591" s="1" t="s">
        <v>9538</v>
      </c>
      <c r="B3591" s="2">
        <v>0.0</v>
      </c>
    </row>
    <row r="3592">
      <c r="A3592" s="1" t="s">
        <v>9539</v>
      </c>
      <c r="B3592" s="2">
        <v>0.0</v>
      </c>
    </row>
    <row r="3593">
      <c r="A3593" s="1" t="s">
        <v>9540</v>
      </c>
      <c r="B3593" s="2">
        <v>1.0</v>
      </c>
    </row>
    <row r="3594">
      <c r="A3594" s="1" t="s">
        <v>9541</v>
      </c>
      <c r="B3594" s="2">
        <v>1.0</v>
      </c>
    </row>
    <row r="3595">
      <c r="A3595" s="1" t="s">
        <v>9542</v>
      </c>
      <c r="B3595" s="2">
        <v>0.0</v>
      </c>
    </row>
    <row r="3596">
      <c r="A3596" s="1" t="s">
        <v>9543</v>
      </c>
      <c r="B3596" s="2">
        <v>0.0</v>
      </c>
    </row>
    <row r="3597">
      <c r="A3597" s="1" t="s">
        <v>9544</v>
      </c>
      <c r="B3597" s="2">
        <v>0.0</v>
      </c>
    </row>
    <row r="3598">
      <c r="A3598" s="1" t="s">
        <v>9545</v>
      </c>
      <c r="B3598" s="2">
        <v>0.0</v>
      </c>
    </row>
    <row r="3599">
      <c r="A3599" s="1" t="s">
        <v>9546</v>
      </c>
    </row>
    <row r="3600">
      <c r="A3600" s="7"/>
    </row>
    <row r="3601">
      <c r="A3601" s="1" t="s">
        <v>8177</v>
      </c>
    </row>
    <row r="3602">
      <c r="A3602" s="1" t="s">
        <v>8178</v>
      </c>
    </row>
    <row r="3603">
      <c r="A3603" s="1" t="s">
        <v>8179</v>
      </c>
    </row>
    <row r="3604">
      <c r="A3604" s="7"/>
    </row>
    <row r="3605">
      <c r="A3605" s="1" t="s">
        <v>9547</v>
      </c>
    </row>
    <row r="3606">
      <c r="A3606" s="7"/>
    </row>
    <row r="3607">
      <c r="A3607" s="1" t="s">
        <v>9548</v>
      </c>
      <c r="B3607" s="2">
        <v>0.0</v>
      </c>
    </row>
    <row r="3608">
      <c r="A3608" s="1" t="s">
        <v>9549</v>
      </c>
      <c r="B3608" s="2">
        <v>0.0</v>
      </c>
    </row>
    <row r="3609">
      <c r="A3609" s="1" t="s">
        <v>9550</v>
      </c>
      <c r="B3609" s="2">
        <v>0.0</v>
      </c>
    </row>
    <row r="3610">
      <c r="A3610" s="1" t="s">
        <v>9551</v>
      </c>
      <c r="B3610" s="2">
        <v>0.0</v>
      </c>
    </row>
    <row r="3611">
      <c r="A3611" s="1" t="s">
        <v>9552</v>
      </c>
      <c r="B3611" s="2">
        <v>0.0</v>
      </c>
    </row>
    <row r="3612">
      <c r="A3612" s="1" t="s">
        <v>9553</v>
      </c>
      <c r="B3612" s="2">
        <v>0.0</v>
      </c>
    </row>
    <row r="3613">
      <c r="A3613" s="1" t="s">
        <v>9554</v>
      </c>
      <c r="B3613" s="2">
        <v>0.0</v>
      </c>
    </row>
    <row r="3614">
      <c r="A3614" s="1" t="s">
        <v>9555</v>
      </c>
      <c r="B3614" s="2">
        <v>1.0</v>
      </c>
    </row>
    <row r="3615">
      <c r="A3615" s="1" t="s">
        <v>9556</v>
      </c>
      <c r="B3615" s="2">
        <v>0.0</v>
      </c>
    </row>
    <row r="3616">
      <c r="A3616" s="1" t="s">
        <v>9557</v>
      </c>
      <c r="B3616" s="2">
        <v>0.0</v>
      </c>
    </row>
    <row r="3617">
      <c r="A3617" s="1" t="s">
        <v>9558</v>
      </c>
      <c r="B3617" s="2">
        <v>1.0</v>
      </c>
    </row>
    <row r="3618">
      <c r="A3618" s="1" t="s">
        <v>9559</v>
      </c>
      <c r="B3618" s="2">
        <v>1.0</v>
      </c>
    </row>
    <row r="3619">
      <c r="A3619" s="1" t="s">
        <v>9560</v>
      </c>
      <c r="B3619" s="2">
        <v>0.0</v>
      </c>
    </row>
    <row r="3620">
      <c r="A3620" s="1" t="s">
        <v>9561</v>
      </c>
      <c r="B3620" s="2">
        <v>0.0</v>
      </c>
    </row>
    <row r="3621">
      <c r="A3621" s="1" t="s">
        <v>9562</v>
      </c>
      <c r="B3621" s="2">
        <v>0.0</v>
      </c>
    </row>
    <row r="3622">
      <c r="A3622" s="1" t="s">
        <v>9563</v>
      </c>
      <c r="B3622" s="2">
        <v>1.0</v>
      </c>
    </row>
    <row r="3623">
      <c r="A3623" s="1" t="s">
        <v>9564</v>
      </c>
      <c r="B3623" s="2">
        <v>0.0</v>
      </c>
    </row>
    <row r="3624">
      <c r="A3624" s="1" t="s">
        <v>9565</v>
      </c>
      <c r="B3624" s="2">
        <v>0.0</v>
      </c>
    </row>
    <row r="3625">
      <c r="A3625" s="1" t="s">
        <v>9566</v>
      </c>
      <c r="B3625" s="2">
        <v>0.0</v>
      </c>
    </row>
    <row r="3626">
      <c r="A3626" s="1" t="s">
        <v>9567</v>
      </c>
      <c r="B3626" s="2">
        <v>1.0</v>
      </c>
    </row>
    <row r="3627">
      <c r="A3627" s="1" t="s">
        <v>9568</v>
      </c>
      <c r="B3627" s="2">
        <v>1.0</v>
      </c>
    </row>
    <row r="3628">
      <c r="A3628" s="1" t="s">
        <v>9569</v>
      </c>
      <c r="B3628" s="2">
        <v>0.0</v>
      </c>
    </row>
    <row r="3629">
      <c r="A3629" s="1" t="s">
        <v>9570</v>
      </c>
      <c r="B3629" s="2">
        <v>1.0</v>
      </c>
    </row>
    <row r="3630">
      <c r="A3630" s="1" t="s">
        <v>9571</v>
      </c>
      <c r="B3630" s="2">
        <v>0.0</v>
      </c>
    </row>
    <row r="3631">
      <c r="A3631" s="1" t="s">
        <v>9572</v>
      </c>
    </row>
    <row r="3632">
      <c r="A3632" s="7"/>
    </row>
    <row r="3633">
      <c r="A3633" s="1" t="s">
        <v>5036</v>
      </c>
      <c r="B3633" s="2">
        <v>1.0</v>
      </c>
    </row>
    <row r="3634">
      <c r="A3634" s="1" t="s">
        <v>9573</v>
      </c>
      <c r="B3634" s="2">
        <v>0.0</v>
      </c>
    </row>
    <row r="3635">
      <c r="A3635" s="1" t="s">
        <v>9574</v>
      </c>
      <c r="B3635" s="2">
        <v>1.0</v>
      </c>
    </row>
    <row r="3636">
      <c r="A3636" s="1" t="s">
        <v>9575</v>
      </c>
      <c r="B3636" s="2">
        <v>0.0</v>
      </c>
    </row>
    <row r="3637">
      <c r="A3637" s="1" t="s">
        <v>9576</v>
      </c>
      <c r="B3637" s="2">
        <v>1.0</v>
      </c>
    </row>
    <row r="3638">
      <c r="A3638" s="1" t="s">
        <v>9577</v>
      </c>
      <c r="B3638" s="2">
        <v>0.0</v>
      </c>
    </row>
    <row r="3639">
      <c r="A3639" s="1" t="s">
        <v>9578</v>
      </c>
      <c r="B3639" s="2">
        <v>0.0</v>
      </c>
    </row>
    <row r="3640">
      <c r="A3640" s="1" t="s">
        <v>9579</v>
      </c>
      <c r="B3640" s="2">
        <v>1.0</v>
      </c>
    </row>
    <row r="3641">
      <c r="A3641" s="1" t="s">
        <v>9580</v>
      </c>
      <c r="B3641" s="2">
        <v>0.0</v>
      </c>
    </row>
    <row r="3642">
      <c r="A3642" s="1" t="s">
        <v>9581</v>
      </c>
      <c r="B3642" s="2">
        <v>0.0</v>
      </c>
    </row>
    <row r="3643">
      <c r="A3643" s="1" t="s">
        <v>9582</v>
      </c>
      <c r="B3643" s="2">
        <v>1.0</v>
      </c>
    </row>
    <row r="3644">
      <c r="A3644" s="1" t="s">
        <v>9583</v>
      </c>
      <c r="B3644" s="2">
        <v>0.0</v>
      </c>
    </row>
    <row r="3645">
      <c r="A3645" s="1" t="s">
        <v>9584</v>
      </c>
      <c r="B3645" s="2">
        <v>1.0</v>
      </c>
    </row>
    <row r="3646">
      <c r="A3646" s="1" t="s">
        <v>9585</v>
      </c>
      <c r="B3646" s="2">
        <v>0.0</v>
      </c>
    </row>
    <row r="3647">
      <c r="A3647" s="1" t="s">
        <v>9586</v>
      </c>
      <c r="B3647" s="2">
        <v>0.0</v>
      </c>
    </row>
    <row r="3648">
      <c r="A3648" s="1" t="s">
        <v>9587</v>
      </c>
      <c r="B3648" s="2">
        <v>1.0</v>
      </c>
    </row>
    <row r="3649">
      <c r="A3649" s="1" t="s">
        <v>9588</v>
      </c>
      <c r="B3649" s="2">
        <v>0.0</v>
      </c>
    </row>
    <row r="3650">
      <c r="A3650" s="1" t="s">
        <v>9589</v>
      </c>
    </row>
    <row r="3651">
      <c r="A3651" s="7"/>
    </row>
    <row r="3652">
      <c r="A3652" s="1" t="s">
        <v>9590</v>
      </c>
    </row>
    <row r="3653">
      <c r="A3653" s="1" t="s">
        <v>9591</v>
      </c>
      <c r="B3653" s="2">
        <v>0.0</v>
      </c>
    </row>
    <row r="3654">
      <c r="A3654" s="1" t="s">
        <v>9592</v>
      </c>
      <c r="B3654" s="2">
        <v>0.0</v>
      </c>
    </row>
    <row r="3655">
      <c r="A3655" s="1" t="s">
        <v>9593</v>
      </c>
      <c r="B3655" s="2">
        <v>0.0</v>
      </c>
    </row>
    <row r="3656">
      <c r="A3656" s="1" t="s">
        <v>9594</v>
      </c>
      <c r="B3656" s="2">
        <v>0.0</v>
      </c>
    </row>
    <row r="3657">
      <c r="A3657" s="1" t="s">
        <v>9595</v>
      </c>
      <c r="B3657" s="2">
        <v>0.0</v>
      </c>
    </row>
    <row r="3658">
      <c r="A3658" s="1" t="s">
        <v>9596</v>
      </c>
      <c r="B3658" s="2">
        <v>1.0</v>
      </c>
    </row>
    <row r="3659">
      <c r="A3659" s="1" t="s">
        <v>9597</v>
      </c>
      <c r="B3659" s="2">
        <v>0.0</v>
      </c>
    </row>
    <row r="3660">
      <c r="A3660" s="1" t="s">
        <v>9598</v>
      </c>
      <c r="B3660" s="2">
        <v>0.0</v>
      </c>
    </row>
    <row r="3661">
      <c r="A3661" s="1" t="s">
        <v>9599</v>
      </c>
      <c r="B3661" s="2">
        <v>1.0</v>
      </c>
    </row>
    <row r="3662">
      <c r="A3662" s="1" t="s">
        <v>9600</v>
      </c>
      <c r="B3662" s="2">
        <v>1.0</v>
      </c>
    </row>
    <row r="3663">
      <c r="A3663" s="1" t="s">
        <v>9601</v>
      </c>
      <c r="B3663" s="2">
        <v>1.0</v>
      </c>
    </row>
    <row r="3664">
      <c r="A3664" s="1" t="s">
        <v>9602</v>
      </c>
      <c r="B3664" s="2">
        <v>1.0</v>
      </c>
    </row>
    <row r="3665">
      <c r="A3665" s="1" t="s">
        <v>9603</v>
      </c>
    </row>
    <row r="3666">
      <c r="A3666" s="7"/>
    </row>
    <row r="3667">
      <c r="A3667" s="1" t="s">
        <v>9604</v>
      </c>
      <c r="B3667" s="2">
        <v>0.0</v>
      </c>
    </row>
    <row r="3668">
      <c r="A3668" s="1" t="s">
        <v>9605</v>
      </c>
      <c r="B3668" s="2">
        <v>1.0</v>
      </c>
    </row>
    <row r="3669">
      <c r="A3669" s="1" t="s">
        <v>9606</v>
      </c>
      <c r="B3669" s="2">
        <v>0.0</v>
      </c>
    </row>
    <row r="3670">
      <c r="A3670" s="1" t="s">
        <v>9607</v>
      </c>
      <c r="B3670" s="2">
        <v>1.0</v>
      </c>
    </row>
    <row r="3671">
      <c r="A3671" s="1" t="s">
        <v>9608</v>
      </c>
      <c r="B3671" s="2">
        <v>0.0</v>
      </c>
    </row>
    <row r="3672">
      <c r="A3672" s="1" t="s">
        <v>9609</v>
      </c>
      <c r="B3672" s="2">
        <v>1.0</v>
      </c>
    </row>
    <row r="3673">
      <c r="A3673" s="1" t="s">
        <v>9610</v>
      </c>
      <c r="B3673" s="2">
        <v>1.0</v>
      </c>
    </row>
    <row r="3674">
      <c r="A3674" s="1" t="s">
        <v>9611</v>
      </c>
      <c r="B3674" s="2">
        <v>1.0</v>
      </c>
    </row>
    <row r="3675">
      <c r="A3675" s="1" t="s">
        <v>9612</v>
      </c>
      <c r="B3675" s="2">
        <v>0.0</v>
      </c>
    </row>
    <row r="3676">
      <c r="A3676" s="1" t="s">
        <v>9613</v>
      </c>
      <c r="B3676" s="2">
        <v>0.0</v>
      </c>
    </row>
    <row r="3677">
      <c r="A3677" s="1" t="s">
        <v>9614</v>
      </c>
      <c r="B3677" s="2">
        <v>1.0</v>
      </c>
    </row>
    <row r="3678">
      <c r="A3678" s="1" t="s">
        <v>9615</v>
      </c>
      <c r="B3678" s="2">
        <v>0.0</v>
      </c>
    </row>
    <row r="3679">
      <c r="A3679" s="1" t="s">
        <v>9616</v>
      </c>
      <c r="B3679" s="2">
        <v>1.0</v>
      </c>
    </row>
    <row r="3680">
      <c r="A3680" s="1" t="s">
        <v>9617</v>
      </c>
      <c r="B3680" s="2">
        <v>1.0</v>
      </c>
    </row>
    <row r="3681">
      <c r="A3681" s="1" t="s">
        <v>9618</v>
      </c>
      <c r="B3681" s="2">
        <v>0.0</v>
      </c>
    </row>
    <row r="3682">
      <c r="A3682" s="1" t="s">
        <v>9619</v>
      </c>
      <c r="B3682" s="2">
        <v>1.0</v>
      </c>
    </row>
    <row r="3683">
      <c r="A3683" s="1" t="s">
        <v>9620</v>
      </c>
      <c r="B3683" s="2">
        <v>0.0</v>
      </c>
    </row>
    <row r="3684">
      <c r="A3684" s="1" t="s">
        <v>9621</v>
      </c>
      <c r="B3684" s="2">
        <v>1.0</v>
      </c>
    </row>
    <row r="3685">
      <c r="A3685" s="1" t="s">
        <v>9622</v>
      </c>
      <c r="B3685" s="2">
        <v>1.0</v>
      </c>
    </row>
    <row r="3686">
      <c r="A3686" s="1" t="s">
        <v>9623</v>
      </c>
      <c r="B3686" s="2">
        <v>0.0</v>
      </c>
    </row>
    <row r="3687">
      <c r="A3687" s="1" t="s">
        <v>9624</v>
      </c>
      <c r="B3687" s="2">
        <v>0.0</v>
      </c>
    </row>
    <row r="3688">
      <c r="A3688" s="1" t="s">
        <v>9625</v>
      </c>
      <c r="B3688" s="2">
        <v>0.0</v>
      </c>
    </row>
    <row r="3689">
      <c r="A3689" s="1" t="s">
        <v>9626</v>
      </c>
      <c r="B3689" s="2">
        <v>1.0</v>
      </c>
    </row>
    <row r="3690">
      <c r="A3690" s="1" t="s">
        <v>9627</v>
      </c>
      <c r="B3690" s="2">
        <v>1.0</v>
      </c>
    </row>
    <row r="3691">
      <c r="A3691" s="1" t="s">
        <v>5791</v>
      </c>
      <c r="B3691" s="2">
        <v>1.0</v>
      </c>
    </row>
    <row r="3692">
      <c r="A3692" s="1" t="s">
        <v>9628</v>
      </c>
      <c r="B3692" s="2">
        <v>0.0</v>
      </c>
    </row>
    <row r="3693">
      <c r="A3693" s="1" t="s">
        <v>9629</v>
      </c>
      <c r="B3693" s="2">
        <v>1.0</v>
      </c>
    </row>
    <row r="3694">
      <c r="A3694" s="1" t="s">
        <v>9630</v>
      </c>
      <c r="B3694" s="2">
        <v>0.0</v>
      </c>
    </row>
    <row r="3695">
      <c r="A3695" s="1" t="s">
        <v>9631</v>
      </c>
      <c r="B3695" s="2">
        <v>0.0</v>
      </c>
    </row>
    <row r="3696">
      <c r="A3696" s="1" t="s">
        <v>9632</v>
      </c>
      <c r="B3696" s="2">
        <v>1.0</v>
      </c>
    </row>
    <row r="3697">
      <c r="A3697" s="1" t="s">
        <v>9633</v>
      </c>
      <c r="B3697" s="2">
        <v>0.0</v>
      </c>
    </row>
    <row r="3698">
      <c r="A3698" s="1" t="s">
        <v>9634</v>
      </c>
      <c r="B3698" s="2">
        <v>1.0</v>
      </c>
    </row>
    <row r="3699">
      <c r="A3699" s="1" t="s">
        <v>9635</v>
      </c>
      <c r="B3699" s="2">
        <v>0.0</v>
      </c>
    </row>
    <row r="3700">
      <c r="A3700" s="1" t="s">
        <v>9636</v>
      </c>
      <c r="B3700" s="2">
        <v>0.0</v>
      </c>
    </row>
    <row r="3701">
      <c r="A3701" s="1" t="s">
        <v>9637</v>
      </c>
      <c r="B3701" s="2">
        <v>0.0</v>
      </c>
    </row>
    <row r="3702">
      <c r="A3702" s="1" t="s">
        <v>9638</v>
      </c>
      <c r="B3702" s="2">
        <v>1.0</v>
      </c>
    </row>
    <row r="3703">
      <c r="A3703" s="1" t="s">
        <v>9639</v>
      </c>
      <c r="B3703" s="2">
        <v>1.0</v>
      </c>
    </row>
    <row r="3704">
      <c r="A3704" s="1" t="s">
        <v>6446</v>
      </c>
    </row>
    <row r="3705">
      <c r="A3705" s="1" t="s">
        <v>3728</v>
      </c>
    </row>
    <row r="3706">
      <c r="A3706" s="1" t="s">
        <v>9640</v>
      </c>
    </row>
    <row r="3707">
      <c r="A3707" s="1" t="s">
        <v>9641</v>
      </c>
    </row>
    <row r="3708">
      <c r="A3708" s="1" t="s">
        <v>9642</v>
      </c>
      <c r="B3708" s="2">
        <v>1.0</v>
      </c>
    </row>
    <row r="3709">
      <c r="A3709" s="1" t="s">
        <v>9643</v>
      </c>
      <c r="B3709" s="2">
        <v>1.0</v>
      </c>
    </row>
    <row r="3710">
      <c r="A3710" s="1" t="s">
        <v>9644</v>
      </c>
      <c r="B3710" s="2">
        <v>1.0</v>
      </c>
    </row>
    <row r="3711">
      <c r="A3711" s="1" t="s">
        <v>9645</v>
      </c>
      <c r="B3711" s="2">
        <v>0.0</v>
      </c>
    </row>
    <row r="3712">
      <c r="A3712" s="1" t="s">
        <v>9646</v>
      </c>
    </row>
    <row r="3713">
      <c r="A3713" s="1" t="s">
        <v>9647</v>
      </c>
    </row>
    <row r="3714">
      <c r="A3714" s="1" t="s">
        <v>9648</v>
      </c>
      <c r="B3714" s="2">
        <v>1.0</v>
      </c>
    </row>
    <row r="3715">
      <c r="A3715" s="1" t="s">
        <v>9649</v>
      </c>
      <c r="B3715" s="2">
        <v>0.0</v>
      </c>
    </row>
    <row r="3716">
      <c r="A3716" s="1" t="s">
        <v>9650</v>
      </c>
      <c r="B3716" s="2">
        <v>1.0</v>
      </c>
    </row>
    <row r="3717">
      <c r="A3717" s="1" t="s">
        <v>9651</v>
      </c>
      <c r="B3717" s="2">
        <v>0.0</v>
      </c>
    </row>
    <row r="3718">
      <c r="A3718" s="1" t="s">
        <v>9652</v>
      </c>
      <c r="B3718" s="2">
        <v>0.0</v>
      </c>
    </row>
    <row r="3719">
      <c r="A3719" s="1" t="s">
        <v>9653</v>
      </c>
      <c r="B3719" s="2">
        <v>0.0</v>
      </c>
    </row>
    <row r="3720">
      <c r="A3720" s="1" t="s">
        <v>9654</v>
      </c>
      <c r="B3720" s="2">
        <v>1.0</v>
      </c>
    </row>
    <row r="3721">
      <c r="A3721" s="1" t="s">
        <v>9655</v>
      </c>
      <c r="B3721" s="2">
        <v>1.0</v>
      </c>
    </row>
    <row r="3722">
      <c r="A3722" s="1" t="s">
        <v>9656</v>
      </c>
      <c r="B3722" s="2">
        <v>1.0</v>
      </c>
    </row>
    <row r="3723">
      <c r="A3723" s="1" t="s">
        <v>9657</v>
      </c>
      <c r="B3723" s="2">
        <v>1.0</v>
      </c>
    </row>
    <row r="3724">
      <c r="A3724" s="1" t="s">
        <v>9658</v>
      </c>
      <c r="B3724" s="2">
        <v>0.0</v>
      </c>
    </row>
    <row r="3725">
      <c r="A3725" s="1" t="s">
        <v>9659</v>
      </c>
      <c r="B3725" s="2">
        <v>0.0</v>
      </c>
    </row>
    <row r="3726">
      <c r="A3726" s="1" t="s">
        <v>9660</v>
      </c>
      <c r="B3726" s="2">
        <v>0.0</v>
      </c>
    </row>
    <row r="3727">
      <c r="A3727" s="1" t="s">
        <v>9661</v>
      </c>
      <c r="B3727" s="2">
        <v>0.0</v>
      </c>
    </row>
    <row r="3728">
      <c r="A3728" s="1" t="s">
        <v>9662</v>
      </c>
      <c r="B3728" s="2">
        <v>0.0</v>
      </c>
    </row>
    <row r="3729">
      <c r="A3729" s="1" t="s">
        <v>9663</v>
      </c>
      <c r="B3729" s="2">
        <v>0.0</v>
      </c>
    </row>
    <row r="3730">
      <c r="A3730" s="1" t="s">
        <v>9664</v>
      </c>
    </row>
    <row r="3731">
      <c r="A3731" s="1" t="s">
        <v>9665</v>
      </c>
      <c r="B3731" s="2">
        <v>1.0</v>
      </c>
    </row>
    <row r="3732">
      <c r="A3732" s="1" t="s">
        <v>9666</v>
      </c>
      <c r="B3732" s="2">
        <v>1.0</v>
      </c>
    </row>
    <row r="3733">
      <c r="A3733" s="1" t="s">
        <v>9667</v>
      </c>
      <c r="B3733" s="2">
        <v>0.0</v>
      </c>
    </row>
    <row r="3734">
      <c r="A3734" s="1" t="s">
        <v>9668</v>
      </c>
      <c r="B3734" s="2">
        <v>1.0</v>
      </c>
    </row>
    <row r="3735">
      <c r="A3735" s="1" t="s">
        <v>9669</v>
      </c>
      <c r="B3735" s="2">
        <v>0.0</v>
      </c>
    </row>
    <row r="3736">
      <c r="A3736" s="1" t="s">
        <v>9670</v>
      </c>
      <c r="B3736" s="2">
        <v>0.0</v>
      </c>
    </row>
    <row r="3737">
      <c r="A3737" s="1" t="s">
        <v>9671</v>
      </c>
      <c r="B3737" s="2">
        <v>1.0</v>
      </c>
    </row>
    <row r="3738">
      <c r="A3738" s="1" t="s">
        <v>9672</v>
      </c>
      <c r="B3738" s="2">
        <v>0.0</v>
      </c>
    </row>
    <row r="3739">
      <c r="A3739" s="1" t="s">
        <v>9673</v>
      </c>
      <c r="B3739" s="2">
        <v>0.0</v>
      </c>
    </row>
    <row r="3740">
      <c r="A3740" s="1" t="s">
        <v>9674</v>
      </c>
      <c r="B3740" s="2">
        <v>1.0</v>
      </c>
    </row>
    <row r="3741">
      <c r="A3741" s="1" t="s">
        <v>9675</v>
      </c>
      <c r="B3741" s="2">
        <v>0.0</v>
      </c>
    </row>
    <row r="3742">
      <c r="A3742" s="1" t="s">
        <v>9676</v>
      </c>
      <c r="B3742" s="2">
        <v>1.0</v>
      </c>
    </row>
    <row r="3743">
      <c r="A3743" s="1" t="s">
        <v>9677</v>
      </c>
      <c r="B3743" s="2">
        <v>0.0</v>
      </c>
    </row>
    <row r="3744">
      <c r="A3744" s="1" t="s">
        <v>9678</v>
      </c>
      <c r="B3744" s="2">
        <v>1.0</v>
      </c>
    </row>
    <row r="3745">
      <c r="A3745" s="1" t="s">
        <v>9679</v>
      </c>
      <c r="B3745" s="2">
        <v>0.0</v>
      </c>
    </row>
    <row r="3746">
      <c r="A3746" s="1" t="s">
        <v>9680</v>
      </c>
      <c r="B3746" s="2">
        <v>1.0</v>
      </c>
    </row>
    <row r="3747">
      <c r="A3747" s="1" t="s">
        <v>9681</v>
      </c>
      <c r="B3747" s="2">
        <v>1.0</v>
      </c>
    </row>
    <row r="3748">
      <c r="A3748" s="1" t="s">
        <v>9682</v>
      </c>
      <c r="B3748" s="2">
        <v>0.0</v>
      </c>
    </row>
    <row r="3749">
      <c r="A3749" s="1" t="s">
        <v>9683</v>
      </c>
      <c r="B3749" s="2">
        <v>0.0</v>
      </c>
    </row>
    <row r="3750">
      <c r="A3750" s="1" t="s">
        <v>9684</v>
      </c>
      <c r="B3750" s="2">
        <v>0.0</v>
      </c>
    </row>
    <row r="3751">
      <c r="A3751" s="1" t="s">
        <v>9685</v>
      </c>
      <c r="B3751" s="2">
        <v>1.0</v>
      </c>
    </row>
    <row r="3752">
      <c r="A3752" s="1" t="s">
        <v>9686</v>
      </c>
      <c r="B3752" s="2">
        <v>0.0</v>
      </c>
    </row>
    <row r="3753">
      <c r="A3753" s="1" t="s">
        <v>9687</v>
      </c>
      <c r="B3753" s="2">
        <v>0.0</v>
      </c>
    </row>
    <row r="3754">
      <c r="A3754" s="1" t="s">
        <v>9688</v>
      </c>
    </row>
    <row r="3755">
      <c r="A3755" s="1" t="s">
        <v>9689</v>
      </c>
    </row>
    <row r="3756">
      <c r="A3756" s="1" t="s">
        <v>9690</v>
      </c>
      <c r="B3756" s="2">
        <v>1.0</v>
      </c>
    </row>
    <row r="3757">
      <c r="A3757" s="1" t="s">
        <v>9691</v>
      </c>
      <c r="B3757" s="2">
        <v>0.0</v>
      </c>
    </row>
    <row r="3758">
      <c r="A3758" s="1" t="s">
        <v>9692</v>
      </c>
      <c r="B3758" s="2">
        <v>0.0</v>
      </c>
    </row>
    <row r="3759">
      <c r="A3759" s="1" t="s">
        <v>9693</v>
      </c>
      <c r="B3759" s="2">
        <v>1.0</v>
      </c>
    </row>
    <row r="3760">
      <c r="A3760" s="1" t="s">
        <v>9694</v>
      </c>
      <c r="B3760" s="2">
        <v>0.0</v>
      </c>
    </row>
    <row r="3761">
      <c r="A3761" s="1" t="s">
        <v>9695</v>
      </c>
      <c r="B3761" s="2">
        <v>1.0</v>
      </c>
    </row>
    <row r="3762">
      <c r="A3762" s="1" t="s">
        <v>9696</v>
      </c>
      <c r="B3762" s="2">
        <v>1.0</v>
      </c>
    </row>
    <row r="3763">
      <c r="A3763" s="1" t="s">
        <v>9697</v>
      </c>
      <c r="B3763" s="2">
        <v>0.0</v>
      </c>
    </row>
    <row r="3764">
      <c r="A3764" s="1" t="s">
        <v>9698</v>
      </c>
      <c r="B3764" s="2">
        <v>1.0</v>
      </c>
    </row>
    <row r="3765">
      <c r="A3765" s="1" t="s">
        <v>9699</v>
      </c>
    </row>
    <row r="3766">
      <c r="A3766" s="7"/>
    </row>
    <row r="3767">
      <c r="A3767" s="1" t="s">
        <v>4483</v>
      </c>
      <c r="B3767" s="2">
        <v>0.0</v>
      </c>
    </row>
    <row r="3768">
      <c r="A3768" s="1" t="s">
        <v>9700</v>
      </c>
      <c r="B3768" s="2">
        <v>1.0</v>
      </c>
    </row>
    <row r="3769">
      <c r="A3769" s="1" t="s">
        <v>9701</v>
      </c>
      <c r="B3769" s="2">
        <v>0.0</v>
      </c>
    </row>
    <row r="3770">
      <c r="A3770" s="1" t="s">
        <v>9702</v>
      </c>
      <c r="B3770" s="2">
        <v>0.0</v>
      </c>
    </row>
    <row r="3771">
      <c r="A3771" s="1" t="s">
        <v>9703</v>
      </c>
      <c r="B3771" s="2">
        <v>1.0</v>
      </c>
    </row>
    <row r="3772">
      <c r="A3772" s="1" t="s">
        <v>9704</v>
      </c>
      <c r="B3772" s="2">
        <v>1.0</v>
      </c>
    </row>
    <row r="3773">
      <c r="A3773" s="1" t="s">
        <v>9705</v>
      </c>
      <c r="B3773" s="2">
        <v>1.0</v>
      </c>
    </row>
    <row r="3774">
      <c r="A3774" s="1" t="s">
        <v>9706</v>
      </c>
      <c r="B3774" s="2">
        <v>1.0</v>
      </c>
    </row>
    <row r="3775">
      <c r="A3775" s="1" t="s">
        <v>9707</v>
      </c>
      <c r="B3775" s="2">
        <v>0.0</v>
      </c>
    </row>
    <row r="3776">
      <c r="A3776" s="1" t="s">
        <v>9708</v>
      </c>
      <c r="B3776" s="2">
        <v>1.0</v>
      </c>
    </row>
    <row r="3777">
      <c r="A3777" s="1" t="s">
        <v>9709</v>
      </c>
      <c r="B3777" s="2">
        <v>0.0</v>
      </c>
    </row>
    <row r="3778">
      <c r="A3778" s="1" t="s">
        <v>9710</v>
      </c>
      <c r="B3778" s="2">
        <v>1.0</v>
      </c>
    </row>
    <row r="3779">
      <c r="A3779" s="1" t="s">
        <v>9711</v>
      </c>
      <c r="B3779" s="2">
        <v>1.0</v>
      </c>
    </row>
    <row r="3780">
      <c r="A3780" s="1" t="s">
        <v>9712</v>
      </c>
      <c r="B3780" s="2">
        <v>1.0</v>
      </c>
    </row>
    <row r="3781">
      <c r="A3781" s="1" t="s">
        <v>9713</v>
      </c>
      <c r="B3781" s="2">
        <v>0.0</v>
      </c>
    </row>
    <row r="3782">
      <c r="A3782" s="1" t="s">
        <v>9714</v>
      </c>
      <c r="B3782" s="2">
        <v>1.0</v>
      </c>
    </row>
    <row r="3783">
      <c r="A3783" s="1" t="s">
        <v>9715</v>
      </c>
      <c r="B3783" s="2">
        <v>1.0</v>
      </c>
    </row>
    <row r="3784">
      <c r="A3784" s="1" t="s">
        <v>9716</v>
      </c>
      <c r="B3784" s="2">
        <v>0.0</v>
      </c>
    </row>
    <row r="3785">
      <c r="A3785" s="1" t="s">
        <v>9717</v>
      </c>
      <c r="B3785" s="2">
        <v>0.0</v>
      </c>
    </row>
    <row r="3786">
      <c r="A3786" s="1" t="s">
        <v>9718</v>
      </c>
      <c r="B3786" s="2">
        <v>0.0</v>
      </c>
    </row>
    <row r="3787">
      <c r="A3787" s="1" t="s">
        <v>9719</v>
      </c>
      <c r="B3787" s="2">
        <v>0.0</v>
      </c>
    </row>
    <row r="3788">
      <c r="A3788" s="1" t="s">
        <v>9720</v>
      </c>
      <c r="B3788" s="2">
        <v>1.0</v>
      </c>
    </row>
    <row r="3789">
      <c r="A3789" s="1" t="s">
        <v>9721</v>
      </c>
      <c r="B3789" s="2">
        <v>1.0</v>
      </c>
    </row>
    <row r="3790">
      <c r="A3790" s="1" t="s">
        <v>9722</v>
      </c>
      <c r="B3790" s="2">
        <v>1.0</v>
      </c>
    </row>
    <row r="3791">
      <c r="A3791" s="1" t="s">
        <v>9723</v>
      </c>
    </row>
    <row r="3792">
      <c r="A3792" s="7"/>
    </row>
    <row r="3793">
      <c r="A3793" s="1" t="s">
        <v>9724</v>
      </c>
      <c r="B3793" s="2">
        <v>1.0</v>
      </c>
    </row>
    <row r="3794">
      <c r="A3794" s="1" t="s">
        <v>9725</v>
      </c>
      <c r="B3794" s="2">
        <v>1.0</v>
      </c>
    </row>
    <row r="3795">
      <c r="A3795" s="1" t="s">
        <v>9726</v>
      </c>
      <c r="B3795" s="2">
        <v>0.0</v>
      </c>
    </row>
    <row r="3796">
      <c r="A3796" s="1" t="s">
        <v>9727</v>
      </c>
      <c r="B3796" s="2">
        <v>0.0</v>
      </c>
    </row>
    <row r="3797">
      <c r="A3797" s="1" t="s">
        <v>9728</v>
      </c>
    </row>
    <row r="3798">
      <c r="A3798" s="1" t="s">
        <v>9729</v>
      </c>
    </row>
    <row r="3799">
      <c r="A3799" s="7"/>
    </row>
    <row r="3800">
      <c r="A3800" s="1" t="s">
        <v>9730</v>
      </c>
    </row>
    <row r="3801">
      <c r="A3801" s="1" t="s">
        <v>9731</v>
      </c>
    </row>
    <row r="3802">
      <c r="A3802" s="1" t="s">
        <v>9732</v>
      </c>
      <c r="B3802" s="2">
        <v>1.0</v>
      </c>
    </row>
    <row r="3803">
      <c r="A3803" s="1" t="s">
        <v>9733</v>
      </c>
      <c r="B3803" s="2">
        <v>0.0</v>
      </c>
    </row>
    <row r="3804">
      <c r="A3804" s="1" t="s">
        <v>9734</v>
      </c>
      <c r="B3804" s="2">
        <v>1.0</v>
      </c>
    </row>
    <row r="3805">
      <c r="A3805" s="1" t="s">
        <v>9735</v>
      </c>
      <c r="B3805" s="2">
        <v>1.0</v>
      </c>
    </row>
    <row r="3806">
      <c r="A3806" s="1" t="s">
        <v>9736</v>
      </c>
      <c r="B3806" s="2">
        <v>0.0</v>
      </c>
    </row>
    <row r="3807">
      <c r="A3807" s="1" t="s">
        <v>9737</v>
      </c>
      <c r="B3807" s="2">
        <v>0.0</v>
      </c>
    </row>
    <row r="3808">
      <c r="A3808" s="1" t="s">
        <v>9738</v>
      </c>
      <c r="B3808" s="2">
        <v>0.0</v>
      </c>
    </row>
    <row r="3809">
      <c r="A3809" s="1" t="s">
        <v>9739</v>
      </c>
      <c r="B3809" s="2">
        <v>1.0</v>
      </c>
    </row>
    <row r="3810">
      <c r="A3810" s="1" t="s">
        <v>9740</v>
      </c>
      <c r="B3810" s="2">
        <v>0.0</v>
      </c>
    </row>
    <row r="3811">
      <c r="A3811" s="1" t="s">
        <v>9741</v>
      </c>
      <c r="B3811" s="2">
        <v>0.0</v>
      </c>
    </row>
    <row r="3812">
      <c r="A3812" s="1" t="s">
        <v>9742</v>
      </c>
      <c r="B3812" s="2">
        <v>1.0</v>
      </c>
    </row>
    <row r="3813">
      <c r="A3813" s="1" t="s">
        <v>9743</v>
      </c>
      <c r="B3813" s="2">
        <v>0.0</v>
      </c>
    </row>
    <row r="3814">
      <c r="A3814" s="1" t="s">
        <v>9744</v>
      </c>
      <c r="B3814" s="2">
        <v>1.0</v>
      </c>
    </row>
    <row r="3815">
      <c r="A3815" s="1" t="s">
        <v>9745</v>
      </c>
      <c r="B3815" s="2">
        <v>1.0</v>
      </c>
    </row>
    <row r="3816">
      <c r="A3816" s="1" t="s">
        <v>9746</v>
      </c>
      <c r="B3816" s="2">
        <v>1.0</v>
      </c>
    </row>
    <row r="3817">
      <c r="A3817" s="1" t="s">
        <v>9747</v>
      </c>
    </row>
    <row r="3818">
      <c r="A3818" s="1" t="s">
        <v>9748</v>
      </c>
    </row>
    <row r="3819">
      <c r="A3819" s="1" t="s">
        <v>9749</v>
      </c>
    </row>
    <row r="3820">
      <c r="A3820" s="1" t="s">
        <v>9750</v>
      </c>
    </row>
    <row r="3821">
      <c r="A3821" s="1" t="s">
        <v>9751</v>
      </c>
    </row>
    <row r="3822">
      <c r="A3822" s="1" t="s">
        <v>9752</v>
      </c>
      <c r="B3822" s="2">
        <v>1.0</v>
      </c>
    </row>
    <row r="3823">
      <c r="A3823" s="1" t="s">
        <v>9753</v>
      </c>
      <c r="B3823" s="2">
        <v>0.0</v>
      </c>
    </row>
    <row r="3824">
      <c r="A3824" s="1" t="s">
        <v>9754</v>
      </c>
      <c r="B3824" s="2">
        <v>0.0</v>
      </c>
    </row>
    <row r="3825">
      <c r="A3825" s="1" t="s">
        <v>9755</v>
      </c>
      <c r="B3825" s="2">
        <v>0.0</v>
      </c>
    </row>
    <row r="3826">
      <c r="A3826" s="1" t="s">
        <v>9756</v>
      </c>
      <c r="B3826" s="2">
        <v>0.0</v>
      </c>
    </row>
    <row r="3827">
      <c r="A3827" s="1" t="s">
        <v>9757</v>
      </c>
      <c r="B3827" s="2">
        <v>1.0</v>
      </c>
    </row>
    <row r="3828">
      <c r="A3828" s="1" t="s">
        <v>9758</v>
      </c>
      <c r="B3828" s="2">
        <v>1.0</v>
      </c>
    </row>
    <row r="3829">
      <c r="A3829" s="1" t="s">
        <v>9759</v>
      </c>
    </row>
    <row r="3830">
      <c r="A3830" s="7"/>
    </row>
    <row r="3831">
      <c r="A3831" s="1" t="s">
        <v>1478</v>
      </c>
      <c r="B3831" s="2">
        <v>0.0</v>
      </c>
    </row>
    <row r="3832">
      <c r="A3832" s="1" t="s">
        <v>9760</v>
      </c>
      <c r="B3832" s="2">
        <v>0.0</v>
      </c>
    </row>
    <row r="3833">
      <c r="A3833" s="1" t="s">
        <v>9761</v>
      </c>
      <c r="B3833" s="2">
        <v>1.0</v>
      </c>
    </row>
    <row r="3834">
      <c r="A3834" s="1" t="s">
        <v>9762</v>
      </c>
      <c r="B3834" s="2">
        <v>1.0</v>
      </c>
    </row>
    <row r="3835">
      <c r="A3835" s="1" t="s">
        <v>9763</v>
      </c>
      <c r="B3835" s="2">
        <v>0.0</v>
      </c>
    </row>
    <row r="3836">
      <c r="A3836" s="1" t="s">
        <v>9764</v>
      </c>
      <c r="B3836" s="2">
        <v>0.0</v>
      </c>
    </row>
    <row r="3837">
      <c r="A3837" s="1" t="s">
        <v>9765</v>
      </c>
      <c r="B3837" s="2">
        <v>1.0</v>
      </c>
    </row>
    <row r="3838">
      <c r="A3838" s="1" t="s">
        <v>9766</v>
      </c>
      <c r="B3838" s="2">
        <v>1.0</v>
      </c>
    </row>
    <row r="3839">
      <c r="A3839" s="1" t="s">
        <v>9767</v>
      </c>
      <c r="B3839" s="2">
        <v>1.0</v>
      </c>
    </row>
    <row r="3840">
      <c r="A3840" s="1" t="s">
        <v>9768</v>
      </c>
      <c r="B3840" s="2">
        <v>1.0</v>
      </c>
    </row>
    <row r="3841">
      <c r="A3841" s="1" t="s">
        <v>9769</v>
      </c>
      <c r="B3841" s="2">
        <v>0.0</v>
      </c>
    </row>
    <row r="3842">
      <c r="A3842" s="1" t="s">
        <v>9770</v>
      </c>
      <c r="B3842" s="2">
        <v>1.0</v>
      </c>
    </row>
    <row r="3843">
      <c r="A3843" s="1" t="s">
        <v>9771</v>
      </c>
      <c r="B3843" s="2">
        <v>0.0</v>
      </c>
    </row>
    <row r="3844">
      <c r="A3844" s="1" t="s">
        <v>9772</v>
      </c>
      <c r="B3844" s="2">
        <v>0.0</v>
      </c>
    </row>
    <row r="3845">
      <c r="A3845" s="11" t="s">
        <v>9773</v>
      </c>
      <c r="B3845" s="2">
        <v>1.0</v>
      </c>
    </row>
    <row r="3846">
      <c r="A3846" s="1" t="s">
        <v>9774</v>
      </c>
      <c r="B3846" s="2">
        <v>0.0</v>
      </c>
    </row>
    <row r="3847">
      <c r="A3847" s="1" t="s">
        <v>9775</v>
      </c>
      <c r="B3847" s="2">
        <v>1.0</v>
      </c>
    </row>
    <row r="3848">
      <c r="A3848" s="1" t="s">
        <v>9776</v>
      </c>
      <c r="B3848" s="2">
        <v>1.0</v>
      </c>
    </row>
    <row r="3849">
      <c r="A3849" s="1" t="s">
        <v>9777</v>
      </c>
      <c r="B3849" s="2">
        <v>0.0</v>
      </c>
    </row>
    <row r="3850">
      <c r="A3850" s="1" t="s">
        <v>9778</v>
      </c>
      <c r="B3850" s="2">
        <v>1.0</v>
      </c>
    </row>
    <row r="3851">
      <c r="A3851" s="1" t="s">
        <v>9779</v>
      </c>
      <c r="B3851" s="2">
        <v>1.0</v>
      </c>
    </row>
    <row r="3852">
      <c r="A3852" s="1" t="s">
        <v>9780</v>
      </c>
      <c r="B3852" s="2">
        <v>1.0</v>
      </c>
    </row>
    <row r="3853">
      <c r="A3853" s="1" t="s">
        <v>9781</v>
      </c>
      <c r="B3853" s="2">
        <v>0.0</v>
      </c>
    </row>
    <row r="3854">
      <c r="A3854" s="1" t="s">
        <v>9782</v>
      </c>
      <c r="B3854" s="2">
        <v>0.0</v>
      </c>
    </row>
    <row r="3855">
      <c r="A3855" s="1" t="s">
        <v>9783</v>
      </c>
      <c r="B3855" s="2">
        <v>1.0</v>
      </c>
    </row>
    <row r="3856">
      <c r="A3856" s="1" t="s">
        <v>9784</v>
      </c>
      <c r="B3856" s="2">
        <v>1.0</v>
      </c>
    </row>
    <row r="3857">
      <c r="A3857" s="1" t="s">
        <v>9785</v>
      </c>
      <c r="B3857" s="2">
        <v>0.0</v>
      </c>
    </row>
    <row r="3858">
      <c r="A3858" s="1" t="s">
        <v>9786</v>
      </c>
      <c r="B3858" s="2">
        <v>0.0</v>
      </c>
    </row>
    <row r="3859">
      <c r="A3859" s="1" t="s">
        <v>9787</v>
      </c>
      <c r="B3859" s="2">
        <v>0.0</v>
      </c>
    </row>
    <row r="3860">
      <c r="A3860" s="1" t="s">
        <v>9788</v>
      </c>
      <c r="B3860" s="2">
        <v>1.0</v>
      </c>
    </row>
    <row r="3861">
      <c r="A3861" s="1" t="s">
        <v>9789</v>
      </c>
      <c r="B3861" s="2">
        <v>1.0</v>
      </c>
    </row>
    <row r="3862">
      <c r="A3862" s="1" t="s">
        <v>9790</v>
      </c>
      <c r="B3862" s="2">
        <v>0.0</v>
      </c>
    </row>
    <row r="3863">
      <c r="A3863" s="1" t="s">
        <v>9791</v>
      </c>
      <c r="B3863" s="2">
        <v>1.0</v>
      </c>
    </row>
    <row r="3864">
      <c r="A3864" s="1" t="s">
        <v>9792</v>
      </c>
      <c r="B3864" s="2">
        <v>1.0</v>
      </c>
    </row>
    <row r="3865">
      <c r="A3865" s="1" t="s">
        <v>9793</v>
      </c>
      <c r="B3865" s="2">
        <v>1.0</v>
      </c>
    </row>
    <row r="3866">
      <c r="A3866" s="1" t="s">
        <v>9794</v>
      </c>
      <c r="B3866" s="2">
        <v>0.0</v>
      </c>
    </row>
    <row r="3867">
      <c r="A3867" s="1" t="s">
        <v>9795</v>
      </c>
      <c r="B3867" s="2">
        <v>1.0</v>
      </c>
    </row>
    <row r="3868">
      <c r="A3868" s="1" t="s">
        <v>9796</v>
      </c>
      <c r="B3868" s="2">
        <v>1.0</v>
      </c>
    </row>
    <row r="3869">
      <c r="A3869" s="1" t="s">
        <v>9797</v>
      </c>
    </row>
    <row r="3870">
      <c r="A3870" s="7"/>
    </row>
    <row r="3871">
      <c r="A3871" s="1" t="s">
        <v>5036</v>
      </c>
      <c r="B3871" s="2">
        <v>0.0</v>
      </c>
    </row>
    <row r="3872">
      <c r="A3872" s="1" t="s">
        <v>9798</v>
      </c>
      <c r="B3872" s="2">
        <v>1.0</v>
      </c>
    </row>
    <row r="3873">
      <c r="A3873" s="1" t="s">
        <v>6420</v>
      </c>
    </row>
    <row r="3874">
      <c r="A3874" s="1" t="s">
        <v>4568</v>
      </c>
    </row>
    <row r="3875">
      <c r="A3875" s="1" t="s">
        <v>9799</v>
      </c>
    </row>
    <row r="3876">
      <c r="A3876" s="1" t="s">
        <v>9800</v>
      </c>
    </row>
    <row r="3877">
      <c r="A3877" s="1" t="s">
        <v>4571</v>
      </c>
    </row>
    <row r="3878">
      <c r="A3878" s="7"/>
    </row>
    <row r="3879">
      <c r="A3879" s="1" t="s">
        <v>9801</v>
      </c>
      <c r="B3879" s="2">
        <v>0.0</v>
      </c>
    </row>
    <row r="3880">
      <c r="A3880" s="1" t="s">
        <v>9802</v>
      </c>
      <c r="B3880" s="2">
        <v>0.0</v>
      </c>
    </row>
    <row r="3881">
      <c r="A3881" s="1" t="s">
        <v>9803</v>
      </c>
      <c r="B3881" s="2">
        <v>0.0</v>
      </c>
    </row>
    <row r="3882">
      <c r="A3882" s="1" t="s">
        <v>9804</v>
      </c>
      <c r="B3882" s="2">
        <v>1.0</v>
      </c>
    </row>
    <row r="3883">
      <c r="A3883" s="1" t="s">
        <v>9805</v>
      </c>
      <c r="B3883" s="2">
        <v>0.0</v>
      </c>
    </row>
    <row r="3884">
      <c r="A3884" s="1" t="s">
        <v>9806</v>
      </c>
      <c r="B3884" s="2">
        <v>1.0</v>
      </c>
    </row>
    <row r="3885">
      <c r="A3885" s="1" t="s">
        <v>9807</v>
      </c>
      <c r="B3885" s="2">
        <v>1.0</v>
      </c>
    </row>
    <row r="3886">
      <c r="A3886" s="1" t="s">
        <v>9808</v>
      </c>
      <c r="B3886" s="2">
        <v>1.0</v>
      </c>
    </row>
    <row r="3887">
      <c r="A3887" s="1" t="s">
        <v>9809</v>
      </c>
      <c r="B3887" s="2">
        <v>0.0</v>
      </c>
    </row>
    <row r="3888">
      <c r="A3888" s="1" t="s">
        <v>9810</v>
      </c>
      <c r="B3888" s="2">
        <v>1.0</v>
      </c>
    </row>
    <row r="3889">
      <c r="A3889" s="1" t="s">
        <v>9811</v>
      </c>
    </row>
    <row r="3890">
      <c r="A3890" s="1" t="s">
        <v>9812</v>
      </c>
      <c r="B3890" s="2">
        <v>0.0</v>
      </c>
    </row>
    <row r="3891">
      <c r="A3891" s="1" t="s">
        <v>9813</v>
      </c>
      <c r="B3891" s="2">
        <v>0.0</v>
      </c>
    </row>
    <row r="3892">
      <c r="A3892" s="1" t="s">
        <v>9814</v>
      </c>
      <c r="B3892" s="2">
        <v>1.0</v>
      </c>
    </row>
    <row r="3893">
      <c r="A3893" s="1" t="s">
        <v>9815</v>
      </c>
      <c r="B3893" s="2">
        <v>1.0</v>
      </c>
    </row>
    <row r="3894">
      <c r="A3894" s="1" t="s">
        <v>9816</v>
      </c>
      <c r="B3894" s="2">
        <v>0.0</v>
      </c>
    </row>
    <row r="3895">
      <c r="A3895" s="1" t="s">
        <v>9817</v>
      </c>
      <c r="B3895" s="2">
        <v>1.0</v>
      </c>
    </row>
    <row r="3896">
      <c r="A3896" s="1" t="s">
        <v>9818</v>
      </c>
      <c r="B3896" s="2">
        <v>1.0</v>
      </c>
    </row>
    <row r="3897">
      <c r="A3897" s="1" t="s">
        <v>9819</v>
      </c>
      <c r="B3897" s="2">
        <v>0.0</v>
      </c>
    </row>
    <row r="3898">
      <c r="A3898" s="1" t="s">
        <v>9820</v>
      </c>
      <c r="B3898" s="2">
        <v>0.0</v>
      </c>
    </row>
    <row r="3899">
      <c r="A3899" s="1" t="s">
        <v>9821</v>
      </c>
      <c r="B3899" s="2">
        <v>1.0</v>
      </c>
    </row>
    <row r="3900">
      <c r="A3900" s="1" t="s">
        <v>9822</v>
      </c>
      <c r="B3900" s="2">
        <v>1.0</v>
      </c>
    </row>
    <row r="3901">
      <c r="A3901" s="1" t="s">
        <v>9823</v>
      </c>
    </row>
    <row r="3902">
      <c r="A3902" s="1" t="s">
        <v>9824</v>
      </c>
    </row>
    <row r="3903">
      <c r="A3903" s="1" t="s">
        <v>9825</v>
      </c>
    </row>
    <row r="3904">
      <c r="A3904" s="1" t="s">
        <v>9826</v>
      </c>
    </row>
    <row r="3905">
      <c r="A3905" s="1" t="s">
        <v>9827</v>
      </c>
      <c r="B3905" s="2">
        <v>1.0</v>
      </c>
    </row>
    <row r="3906">
      <c r="A3906" s="1" t="s">
        <v>9828</v>
      </c>
      <c r="B3906" s="2">
        <v>0.0</v>
      </c>
    </row>
    <row r="3907">
      <c r="A3907" s="1" t="s">
        <v>9829</v>
      </c>
      <c r="B3907" s="2">
        <v>1.0</v>
      </c>
    </row>
    <row r="3908">
      <c r="A3908" s="1" t="s">
        <v>9830</v>
      </c>
      <c r="B3908" s="2">
        <v>0.0</v>
      </c>
    </row>
    <row r="3909">
      <c r="A3909" s="1" t="s">
        <v>9831</v>
      </c>
      <c r="B3909" s="2">
        <v>0.0</v>
      </c>
    </row>
    <row r="3910">
      <c r="A3910" s="1" t="s">
        <v>9832</v>
      </c>
      <c r="B3910" s="2">
        <v>1.0</v>
      </c>
    </row>
    <row r="3911">
      <c r="A3911" s="1" t="s">
        <v>9833</v>
      </c>
      <c r="B3911" s="2">
        <v>1.0</v>
      </c>
    </row>
    <row r="3912">
      <c r="A3912" s="1" t="s">
        <v>9834</v>
      </c>
      <c r="B3912" s="2">
        <v>0.0</v>
      </c>
    </row>
    <row r="3913">
      <c r="A3913" s="1" t="s">
        <v>9835</v>
      </c>
      <c r="B3913" s="2">
        <v>0.0</v>
      </c>
    </row>
    <row r="3914">
      <c r="A3914" s="1" t="s">
        <v>9836</v>
      </c>
      <c r="B3914" s="2">
        <v>0.0</v>
      </c>
    </row>
    <row r="3915">
      <c r="A3915" s="1" t="s">
        <v>9837</v>
      </c>
      <c r="B3915" s="2">
        <v>1.0</v>
      </c>
    </row>
    <row r="3916">
      <c r="A3916" s="1" t="s">
        <v>9838</v>
      </c>
      <c r="B3916" s="2">
        <v>1.0</v>
      </c>
    </row>
    <row r="3917">
      <c r="A3917" s="1" t="s">
        <v>9839</v>
      </c>
      <c r="B3917" s="2">
        <v>0.0</v>
      </c>
    </row>
    <row r="3918">
      <c r="A3918" s="1" t="s">
        <v>9840</v>
      </c>
      <c r="B3918" s="2">
        <v>1.0</v>
      </c>
    </row>
    <row r="3919">
      <c r="A3919" s="1" t="s">
        <v>9841</v>
      </c>
      <c r="B3919" s="2">
        <v>0.0</v>
      </c>
    </row>
    <row r="3920">
      <c r="A3920" s="1" t="s">
        <v>9842</v>
      </c>
      <c r="B3920" s="2">
        <v>1.0</v>
      </c>
    </row>
    <row r="3921">
      <c r="A3921" s="1" t="s">
        <v>9701</v>
      </c>
      <c r="B3921" s="2">
        <v>1.0</v>
      </c>
    </row>
    <row r="3922">
      <c r="A3922" s="1" t="s">
        <v>9843</v>
      </c>
      <c r="B3922" s="2">
        <v>0.0</v>
      </c>
    </row>
    <row r="3923">
      <c r="A3923" s="1" t="s">
        <v>9844</v>
      </c>
      <c r="B3923" s="2">
        <v>0.0</v>
      </c>
    </row>
    <row r="3924">
      <c r="A3924" s="1" t="s">
        <v>9845</v>
      </c>
      <c r="B3924" s="2">
        <v>0.0</v>
      </c>
    </row>
    <row r="3925">
      <c r="A3925" s="1" t="s">
        <v>9846</v>
      </c>
      <c r="B3925" s="2">
        <v>1.0</v>
      </c>
    </row>
    <row r="3926">
      <c r="A3926" s="1" t="s">
        <v>9847</v>
      </c>
      <c r="B3926" s="2">
        <v>1.0</v>
      </c>
    </row>
    <row r="3927">
      <c r="A3927" s="1" t="s">
        <v>9848</v>
      </c>
      <c r="B3927" s="2">
        <v>1.0</v>
      </c>
    </row>
    <row r="3928">
      <c r="A3928" s="1" t="s">
        <v>9849</v>
      </c>
      <c r="B3928" s="2">
        <v>1.0</v>
      </c>
    </row>
    <row r="3929">
      <c r="A3929" s="1" t="s">
        <v>9850</v>
      </c>
      <c r="B3929" s="2">
        <v>0.0</v>
      </c>
    </row>
    <row r="3930">
      <c r="A3930" s="1" t="s">
        <v>9851</v>
      </c>
      <c r="B3930" s="2">
        <v>1.0</v>
      </c>
    </row>
    <row r="3931">
      <c r="A3931" s="1" t="s">
        <v>9852</v>
      </c>
      <c r="B3931" s="2">
        <v>0.0</v>
      </c>
    </row>
    <row r="3932">
      <c r="A3932" s="1" t="s">
        <v>9853</v>
      </c>
      <c r="B3932" s="2">
        <v>0.0</v>
      </c>
    </row>
    <row r="3933">
      <c r="A3933" s="1" t="s">
        <v>9854</v>
      </c>
    </row>
    <row r="3934">
      <c r="A3934" s="1" t="s">
        <v>9855</v>
      </c>
      <c r="B3934" s="2">
        <v>0.0</v>
      </c>
    </row>
    <row r="3935">
      <c r="A3935" s="1" t="s">
        <v>9856</v>
      </c>
      <c r="B3935" s="2">
        <v>1.0</v>
      </c>
    </row>
    <row r="3936">
      <c r="A3936" s="1" t="s">
        <v>9857</v>
      </c>
      <c r="B3936" s="2">
        <v>1.0</v>
      </c>
    </row>
    <row r="3937">
      <c r="A3937" s="1" t="s">
        <v>9858</v>
      </c>
      <c r="B3937" s="2">
        <v>1.0</v>
      </c>
    </row>
    <row r="3938">
      <c r="A3938" s="1" t="s">
        <v>9859</v>
      </c>
      <c r="B3938" s="2">
        <v>1.0</v>
      </c>
    </row>
    <row r="3939">
      <c r="A3939" s="1" t="s">
        <v>9860</v>
      </c>
      <c r="B3939" s="2">
        <v>0.0</v>
      </c>
    </row>
    <row r="3940">
      <c r="A3940" s="1" t="s">
        <v>9861</v>
      </c>
      <c r="B3940" s="2">
        <v>0.0</v>
      </c>
    </row>
    <row r="3941">
      <c r="A3941" s="1" t="s">
        <v>9862</v>
      </c>
      <c r="B3941" s="2">
        <v>1.0</v>
      </c>
    </row>
    <row r="3942">
      <c r="A3942" s="1" t="s">
        <v>9863</v>
      </c>
      <c r="B3942" s="2">
        <v>1.0</v>
      </c>
    </row>
    <row r="3943">
      <c r="A3943" s="1" t="s">
        <v>9864</v>
      </c>
      <c r="B3943" s="2">
        <v>0.0</v>
      </c>
    </row>
    <row r="3944">
      <c r="A3944" s="1" t="s">
        <v>9865</v>
      </c>
      <c r="B3944" s="2">
        <v>0.0</v>
      </c>
    </row>
    <row r="3945">
      <c r="A3945" s="1" t="s">
        <v>9866</v>
      </c>
      <c r="B3945" s="2">
        <v>0.0</v>
      </c>
    </row>
    <row r="3946">
      <c r="A3946" s="1" t="s">
        <v>9867</v>
      </c>
      <c r="B3946" s="2">
        <v>1.0</v>
      </c>
    </row>
    <row r="3947">
      <c r="A3947" s="1" t="s">
        <v>9868</v>
      </c>
      <c r="B3947" s="2">
        <v>0.0</v>
      </c>
    </row>
    <row r="3948">
      <c r="A3948" s="1" t="s">
        <v>9869</v>
      </c>
      <c r="B3948" s="2">
        <v>1.0</v>
      </c>
    </row>
    <row r="3949">
      <c r="A3949" s="1" t="s">
        <v>9870</v>
      </c>
      <c r="B3949" s="2">
        <v>0.0</v>
      </c>
    </row>
    <row r="3950">
      <c r="A3950" s="1" t="s">
        <v>9871</v>
      </c>
      <c r="B3950" s="2">
        <v>1.0</v>
      </c>
    </row>
    <row r="3951">
      <c r="A3951" s="1" t="s">
        <v>9872</v>
      </c>
    </row>
    <row r="3952">
      <c r="A3952" s="1" t="s">
        <v>9873</v>
      </c>
      <c r="B3952" s="2">
        <v>0.0</v>
      </c>
    </row>
    <row r="3953">
      <c r="A3953" s="1" t="s">
        <v>9874</v>
      </c>
      <c r="B3953" s="2">
        <v>0.0</v>
      </c>
    </row>
    <row r="3954">
      <c r="A3954" s="1" t="s">
        <v>9875</v>
      </c>
      <c r="B3954" s="2">
        <v>1.0</v>
      </c>
    </row>
    <row r="3955">
      <c r="A3955" s="1" t="s">
        <v>9876</v>
      </c>
      <c r="B3955" s="2">
        <v>0.0</v>
      </c>
    </row>
    <row r="3956">
      <c r="A3956" s="1" t="s">
        <v>9877</v>
      </c>
      <c r="B3956" s="2">
        <v>0.0</v>
      </c>
    </row>
    <row r="3957">
      <c r="A3957" s="1" t="s">
        <v>9878</v>
      </c>
      <c r="B3957" s="2">
        <v>1.0</v>
      </c>
    </row>
    <row r="3958">
      <c r="A3958" s="1" t="s">
        <v>9879</v>
      </c>
      <c r="B3958" s="2">
        <v>0.0</v>
      </c>
    </row>
    <row r="3959">
      <c r="A3959" s="1" t="s">
        <v>9880</v>
      </c>
      <c r="B3959" s="2">
        <v>0.0</v>
      </c>
    </row>
    <row r="3960">
      <c r="A3960" s="1" t="s">
        <v>9881</v>
      </c>
      <c r="B3960" s="2">
        <v>0.0</v>
      </c>
    </row>
    <row r="3961">
      <c r="A3961" s="1" t="s">
        <v>9882</v>
      </c>
      <c r="B3961" s="2">
        <v>1.0</v>
      </c>
    </row>
    <row r="3962">
      <c r="A3962" s="1" t="s">
        <v>9883</v>
      </c>
      <c r="B3962" s="2">
        <v>0.0</v>
      </c>
    </row>
    <row r="3963">
      <c r="A3963" s="1" t="s">
        <v>9884</v>
      </c>
      <c r="B3963" s="2">
        <v>0.0</v>
      </c>
    </row>
    <row r="3964">
      <c r="A3964" s="1" t="s">
        <v>9885</v>
      </c>
      <c r="B3964" s="2">
        <v>1.0</v>
      </c>
    </row>
    <row r="3965">
      <c r="A3965" s="1" t="s">
        <v>9886</v>
      </c>
      <c r="B3965" s="2">
        <v>0.0</v>
      </c>
    </row>
    <row r="3966">
      <c r="A3966" s="1" t="s">
        <v>9887</v>
      </c>
      <c r="B3966" s="2">
        <v>1.0</v>
      </c>
    </row>
    <row r="3967">
      <c r="A3967" s="1" t="s">
        <v>9888</v>
      </c>
      <c r="B3967" s="2">
        <v>1.0</v>
      </c>
    </row>
    <row r="3968">
      <c r="A3968" s="1" t="s">
        <v>9889</v>
      </c>
      <c r="B3968" s="2">
        <v>0.0</v>
      </c>
    </row>
    <row r="3969">
      <c r="A3969" s="1" t="s">
        <v>9890</v>
      </c>
      <c r="B3969" s="2">
        <v>0.0</v>
      </c>
    </row>
    <row r="3970">
      <c r="A3970" s="1" t="s">
        <v>9891</v>
      </c>
      <c r="B3970" s="2">
        <v>1.0</v>
      </c>
    </row>
    <row r="3971">
      <c r="A3971" s="1" t="s">
        <v>9892</v>
      </c>
      <c r="B3971" s="2">
        <v>0.0</v>
      </c>
    </row>
    <row r="3972">
      <c r="A3972" s="1" t="s">
        <v>9893</v>
      </c>
      <c r="B3972" s="2">
        <v>0.0</v>
      </c>
    </row>
    <row r="3973">
      <c r="A3973" s="1" t="s">
        <v>9894</v>
      </c>
      <c r="B3973" s="2">
        <v>1.0</v>
      </c>
    </row>
    <row r="3974">
      <c r="A3974" s="1" t="s">
        <v>9895</v>
      </c>
      <c r="B3974" s="2">
        <v>1.0</v>
      </c>
    </row>
    <row r="3975">
      <c r="A3975" s="1" t="s">
        <v>9896</v>
      </c>
      <c r="B3975" s="2">
        <v>0.0</v>
      </c>
    </row>
    <row r="3976">
      <c r="A3976" s="1" t="s">
        <v>9897</v>
      </c>
      <c r="B3976" s="2">
        <v>1.0</v>
      </c>
    </row>
    <row r="3977">
      <c r="A3977" s="1" t="s">
        <v>9898</v>
      </c>
      <c r="B3977" s="2">
        <v>1.0</v>
      </c>
    </row>
    <row r="3978">
      <c r="A3978" s="1" t="s">
        <v>9899</v>
      </c>
      <c r="B3978" s="2">
        <v>0.0</v>
      </c>
    </row>
    <row r="3979">
      <c r="A3979" s="1" t="s">
        <v>9900</v>
      </c>
      <c r="B3979" s="2">
        <v>1.0</v>
      </c>
    </row>
    <row r="3980">
      <c r="A3980" s="1" t="s">
        <v>9901</v>
      </c>
      <c r="B3980" s="2">
        <v>0.0</v>
      </c>
    </row>
    <row r="3981">
      <c r="A3981" s="1" t="s">
        <v>9902</v>
      </c>
      <c r="B3981" s="2">
        <v>1.0</v>
      </c>
    </row>
    <row r="3982">
      <c r="A3982" s="1" t="s">
        <v>9903</v>
      </c>
      <c r="B3982" s="2">
        <v>0.0</v>
      </c>
    </row>
    <row r="3983">
      <c r="A3983" s="1" t="s">
        <v>9904</v>
      </c>
      <c r="B3983" s="2">
        <v>0.0</v>
      </c>
    </row>
    <row r="3984">
      <c r="A3984" s="1" t="s">
        <v>9905</v>
      </c>
      <c r="B3984" s="2">
        <v>1.0</v>
      </c>
    </row>
    <row r="3985">
      <c r="A3985" s="1" t="s">
        <v>9906</v>
      </c>
      <c r="B3985" s="2">
        <v>0.0</v>
      </c>
    </row>
    <row r="3986">
      <c r="A3986" s="1" t="s">
        <v>9907</v>
      </c>
      <c r="B3986" s="2">
        <v>0.0</v>
      </c>
    </row>
    <row r="3987">
      <c r="A3987" s="1" t="s">
        <v>9908</v>
      </c>
      <c r="B3987" s="2">
        <v>0.0</v>
      </c>
    </row>
    <row r="3988">
      <c r="A3988" s="1" t="s">
        <v>9909</v>
      </c>
      <c r="B3988" s="2">
        <v>1.0</v>
      </c>
    </row>
    <row r="3989">
      <c r="A3989" s="1" t="s">
        <v>9910</v>
      </c>
      <c r="B3989" s="2">
        <v>0.0</v>
      </c>
    </row>
    <row r="3990">
      <c r="A3990" s="1" t="s">
        <v>9911</v>
      </c>
      <c r="B3990" s="2">
        <v>0.0</v>
      </c>
    </row>
    <row r="3991">
      <c r="A3991" s="1" t="s">
        <v>9912</v>
      </c>
      <c r="B3991" s="2">
        <v>0.0</v>
      </c>
    </row>
    <row r="3992">
      <c r="A3992" s="1" t="s">
        <v>9913</v>
      </c>
      <c r="B3992" s="2">
        <v>1.0</v>
      </c>
    </row>
    <row r="3993">
      <c r="A3993" s="1" t="s">
        <v>9914</v>
      </c>
      <c r="B3993" s="2">
        <v>0.0</v>
      </c>
    </row>
    <row r="3994">
      <c r="A3994" s="1" t="s">
        <v>9915</v>
      </c>
      <c r="B3994" s="2">
        <v>0.0</v>
      </c>
    </row>
    <row r="3995">
      <c r="A3995" s="1" t="s">
        <v>9916</v>
      </c>
      <c r="B3995" s="2">
        <v>1.0</v>
      </c>
    </row>
    <row r="3996">
      <c r="A3996" s="1" t="s">
        <v>9917</v>
      </c>
      <c r="B3996" s="2">
        <v>1.0</v>
      </c>
    </row>
    <row r="3997">
      <c r="A3997" s="1" t="s">
        <v>9918</v>
      </c>
      <c r="B3997" s="2">
        <v>1.0</v>
      </c>
    </row>
    <row r="3998">
      <c r="A3998" s="1" t="s">
        <v>9919</v>
      </c>
      <c r="B3998" s="2">
        <v>0.0</v>
      </c>
    </row>
    <row r="3999">
      <c r="A3999" s="1" t="s">
        <v>9920</v>
      </c>
      <c r="B3999" s="2">
        <v>0.0</v>
      </c>
    </row>
    <row r="4000">
      <c r="A4000" s="1" t="s">
        <v>9921</v>
      </c>
      <c r="B4000" s="2">
        <v>0.0</v>
      </c>
    </row>
    <row r="4001">
      <c r="A4001" s="1" t="s">
        <v>9922</v>
      </c>
      <c r="B4001" s="2">
        <v>1.0</v>
      </c>
    </row>
    <row r="4002">
      <c r="A4002" s="1" t="s">
        <v>9923</v>
      </c>
      <c r="B4002" s="2">
        <v>0.0</v>
      </c>
    </row>
    <row r="4003">
      <c r="A4003" s="1" t="s">
        <v>9924</v>
      </c>
      <c r="B4003" s="2">
        <v>1.0</v>
      </c>
    </row>
    <row r="4004">
      <c r="A4004" s="1" t="s">
        <v>9925</v>
      </c>
      <c r="B4004" s="2">
        <v>1.0</v>
      </c>
    </row>
    <row r="4005">
      <c r="A4005" s="1" t="s">
        <v>9926</v>
      </c>
      <c r="B4005" s="2">
        <v>0.0</v>
      </c>
    </row>
    <row r="4006">
      <c r="A4006" s="1" t="s">
        <v>9927</v>
      </c>
      <c r="B4006" s="2">
        <v>0.0</v>
      </c>
    </row>
    <row r="4007">
      <c r="A4007" s="1" t="s">
        <v>9928</v>
      </c>
      <c r="B4007" s="2">
        <v>1.0</v>
      </c>
    </row>
    <row r="4008">
      <c r="A4008" s="1" t="s">
        <v>9929</v>
      </c>
      <c r="B4008" s="2">
        <v>0.0</v>
      </c>
    </row>
    <row r="4009">
      <c r="A4009" s="1" t="s">
        <v>9930</v>
      </c>
      <c r="B4009" s="2">
        <v>0.0</v>
      </c>
    </row>
    <row r="4010">
      <c r="A4010" s="1" t="s">
        <v>9931</v>
      </c>
      <c r="B4010" s="2">
        <v>1.0</v>
      </c>
    </row>
    <row r="4011">
      <c r="A4011" s="1" t="s">
        <v>9932</v>
      </c>
      <c r="B4011" s="2">
        <v>0.0</v>
      </c>
    </row>
    <row r="4012">
      <c r="A4012" s="1" t="s">
        <v>9933</v>
      </c>
      <c r="B4012" s="2">
        <v>0.0</v>
      </c>
    </row>
    <row r="4013">
      <c r="A4013" s="1" t="s">
        <v>9934</v>
      </c>
      <c r="B4013" s="2">
        <v>1.0</v>
      </c>
    </row>
    <row r="4014">
      <c r="A4014" s="1" t="s">
        <v>9935</v>
      </c>
      <c r="B4014" s="2">
        <v>0.0</v>
      </c>
    </row>
    <row r="4015">
      <c r="A4015" s="1" t="s">
        <v>9936</v>
      </c>
      <c r="B4015" s="2">
        <v>0.0</v>
      </c>
    </row>
    <row r="4016">
      <c r="A4016" s="1" t="s">
        <v>9937</v>
      </c>
      <c r="B4016" s="2">
        <v>0.0</v>
      </c>
    </row>
    <row r="4017">
      <c r="A4017" s="1" t="s">
        <v>9938</v>
      </c>
      <c r="B4017" s="2">
        <v>0.0</v>
      </c>
    </row>
    <row r="4018">
      <c r="A4018" s="1" t="s">
        <v>6844</v>
      </c>
    </row>
    <row r="4019">
      <c r="A4019" s="1" t="s">
        <v>7801</v>
      </c>
    </row>
    <row r="4020">
      <c r="A4020" s="1" t="s">
        <v>6846</v>
      </c>
    </row>
    <row r="4021">
      <c r="A4021" s="1" t="s">
        <v>7802</v>
      </c>
    </row>
    <row r="4022">
      <c r="A4022" s="1" t="s">
        <v>6848</v>
      </c>
    </row>
    <row r="4023">
      <c r="A4023" s="7"/>
    </row>
    <row r="4024">
      <c r="A4024" s="1" t="s">
        <v>398</v>
      </c>
      <c r="B4024" s="2">
        <v>0.0</v>
      </c>
    </row>
    <row r="4025">
      <c r="A4025" s="1" t="s">
        <v>9939</v>
      </c>
      <c r="B4025" s="2">
        <v>0.0</v>
      </c>
    </row>
    <row r="4026">
      <c r="A4026" s="1" t="s">
        <v>9940</v>
      </c>
      <c r="B4026" s="2">
        <v>0.0</v>
      </c>
    </row>
    <row r="4027">
      <c r="A4027" s="1" t="s">
        <v>9941</v>
      </c>
      <c r="B4027" s="2">
        <v>1.0</v>
      </c>
    </row>
    <row r="4028">
      <c r="A4028" s="1" t="s">
        <v>9942</v>
      </c>
      <c r="B4028" s="2">
        <v>1.0</v>
      </c>
    </row>
    <row r="4029">
      <c r="A4029" s="1" t="s">
        <v>9943</v>
      </c>
      <c r="B4029" s="2">
        <v>1.0</v>
      </c>
    </row>
    <row r="4030">
      <c r="A4030" s="1" t="s">
        <v>9944</v>
      </c>
      <c r="B4030" s="2">
        <v>0.0</v>
      </c>
    </row>
    <row r="4031">
      <c r="A4031" s="1" t="s">
        <v>9945</v>
      </c>
      <c r="B4031" s="2">
        <v>1.0</v>
      </c>
    </row>
    <row r="4032">
      <c r="A4032" s="1" t="s">
        <v>9946</v>
      </c>
      <c r="B4032" s="2">
        <v>0.0</v>
      </c>
    </row>
    <row r="4033">
      <c r="A4033" s="1" t="s">
        <v>9947</v>
      </c>
      <c r="B4033" s="2">
        <v>1.0</v>
      </c>
    </row>
    <row r="4034">
      <c r="A4034" s="1" t="s">
        <v>9948</v>
      </c>
    </row>
    <row r="4035">
      <c r="A4035" s="7"/>
    </row>
    <row r="4036">
      <c r="A4036" s="1" t="s">
        <v>9949</v>
      </c>
      <c r="B4036" s="2">
        <v>1.0</v>
      </c>
    </row>
    <row r="4037">
      <c r="A4037" s="1" t="s">
        <v>9950</v>
      </c>
      <c r="B4037" s="2">
        <v>0.0</v>
      </c>
    </row>
    <row r="4038">
      <c r="A4038" s="1" t="s">
        <v>9951</v>
      </c>
      <c r="B4038" s="2">
        <v>0.0</v>
      </c>
    </row>
    <row r="4039">
      <c r="A4039" s="1" t="s">
        <v>9952</v>
      </c>
      <c r="B4039" s="2">
        <v>0.0</v>
      </c>
    </row>
    <row r="4040">
      <c r="A4040" s="1" t="s">
        <v>9953</v>
      </c>
      <c r="B4040" s="2">
        <v>0.0</v>
      </c>
    </row>
    <row r="4041">
      <c r="A4041" s="1" t="s">
        <v>9954</v>
      </c>
      <c r="B4041" s="2">
        <v>1.0</v>
      </c>
    </row>
    <row r="4042">
      <c r="A4042" s="1" t="s">
        <v>9955</v>
      </c>
      <c r="B4042" s="2">
        <v>1.0</v>
      </c>
    </row>
    <row r="4043">
      <c r="A4043" s="1" t="s">
        <v>9956</v>
      </c>
      <c r="B4043" s="2">
        <v>1.0</v>
      </c>
    </row>
    <row r="4044">
      <c r="A4044" s="1" t="s">
        <v>9957</v>
      </c>
      <c r="B4044" s="2">
        <v>0.0</v>
      </c>
    </row>
    <row r="4045">
      <c r="A4045" s="1" t="s">
        <v>9958</v>
      </c>
      <c r="B4045" s="2">
        <v>1.0</v>
      </c>
    </row>
    <row r="4046">
      <c r="A4046" s="1" t="s">
        <v>9959</v>
      </c>
    </row>
    <row r="4047">
      <c r="A4047" s="7"/>
    </row>
    <row r="4048">
      <c r="A4048" s="1" t="s">
        <v>9960</v>
      </c>
    </row>
    <row r="4049">
      <c r="A4049" s="1" t="s">
        <v>9961</v>
      </c>
      <c r="B4049" s="2">
        <v>0.0</v>
      </c>
    </row>
    <row r="4050">
      <c r="A4050" s="1" t="s">
        <v>9962</v>
      </c>
      <c r="B4050" s="2">
        <v>0.0</v>
      </c>
    </row>
    <row r="4051">
      <c r="A4051" s="1" t="s">
        <v>9963</v>
      </c>
      <c r="B4051" s="2">
        <v>1.0</v>
      </c>
    </row>
    <row r="4052">
      <c r="A4052" s="1" t="s">
        <v>9964</v>
      </c>
      <c r="B4052" s="2">
        <v>0.0</v>
      </c>
    </row>
    <row r="4053">
      <c r="A4053" s="1" t="s">
        <v>9965</v>
      </c>
      <c r="B4053" s="2">
        <v>0.0</v>
      </c>
    </row>
    <row r="4054">
      <c r="A4054" s="1" t="s">
        <v>9966</v>
      </c>
      <c r="B4054" s="2">
        <v>0.0</v>
      </c>
    </row>
    <row r="4055">
      <c r="A4055" s="1" t="s">
        <v>9967</v>
      </c>
      <c r="B4055" s="2">
        <v>1.0</v>
      </c>
    </row>
    <row r="4056">
      <c r="A4056" s="1" t="s">
        <v>9968</v>
      </c>
      <c r="B4056" s="2">
        <v>0.0</v>
      </c>
    </row>
    <row r="4057">
      <c r="A4057" s="1" t="s">
        <v>9969</v>
      </c>
      <c r="B4057" s="2">
        <v>0.0</v>
      </c>
    </row>
    <row r="4058">
      <c r="A4058" s="1" t="s">
        <v>9970</v>
      </c>
      <c r="B4058" s="2">
        <v>0.0</v>
      </c>
    </row>
    <row r="4059">
      <c r="A4059" s="1" t="s">
        <v>9971</v>
      </c>
      <c r="B4059" s="2">
        <v>0.0</v>
      </c>
    </row>
    <row r="4060">
      <c r="A4060" s="1" t="s">
        <v>9972</v>
      </c>
    </row>
    <row r="4061">
      <c r="A4061" s="7"/>
    </row>
    <row r="4062">
      <c r="A4062" s="1" t="s">
        <v>4762</v>
      </c>
      <c r="B4062" s="2">
        <v>1.0</v>
      </c>
    </row>
    <row r="4063">
      <c r="A4063" s="1" t="s">
        <v>9973</v>
      </c>
      <c r="B4063" s="2">
        <v>1.0</v>
      </c>
    </row>
    <row r="4064">
      <c r="A4064" s="1" t="s">
        <v>9974</v>
      </c>
      <c r="B4064" s="2">
        <v>1.0</v>
      </c>
    </row>
    <row r="4065">
      <c r="A4065" s="1" t="s">
        <v>9975</v>
      </c>
    </row>
    <row r="4066">
      <c r="A4066" s="7"/>
    </row>
    <row r="4067">
      <c r="A4067" s="1" t="s">
        <v>9976</v>
      </c>
      <c r="B4067" s="2">
        <v>1.0</v>
      </c>
    </row>
    <row r="4068">
      <c r="A4068" s="1" t="s">
        <v>9977</v>
      </c>
      <c r="B4068" s="2">
        <v>0.0</v>
      </c>
    </row>
    <row r="4069">
      <c r="A4069" s="1" t="s">
        <v>9978</v>
      </c>
    </row>
    <row r="4070">
      <c r="A4070" s="1" t="s">
        <v>9979</v>
      </c>
    </row>
    <row r="4071">
      <c r="A4071" s="1" t="s">
        <v>9980</v>
      </c>
    </row>
    <row r="4072">
      <c r="A4072" s="1" t="s">
        <v>9981</v>
      </c>
    </row>
    <row r="4073">
      <c r="A4073" s="1" t="s">
        <v>9982</v>
      </c>
      <c r="B4073" s="2">
        <v>0.0</v>
      </c>
    </row>
    <row r="4074">
      <c r="A4074" s="1" t="s">
        <v>9983</v>
      </c>
      <c r="B4074" s="2">
        <v>1.0</v>
      </c>
    </row>
    <row r="4075">
      <c r="A4075" s="1" t="s">
        <v>9984</v>
      </c>
      <c r="B4075" s="2">
        <v>1.0</v>
      </c>
    </row>
    <row r="4076">
      <c r="A4076" s="1" t="s">
        <v>9985</v>
      </c>
    </row>
    <row r="4077">
      <c r="A4077" s="1" t="s">
        <v>9986</v>
      </c>
    </row>
    <row r="4078">
      <c r="A4078" s="1" t="s">
        <v>9987</v>
      </c>
    </row>
    <row r="4079">
      <c r="A4079" s="1" t="s">
        <v>7864</v>
      </c>
    </row>
    <row r="4080">
      <c r="A4080" s="1" t="s">
        <v>6854</v>
      </c>
    </row>
    <row r="4081">
      <c r="A4081" s="1" t="s">
        <v>9988</v>
      </c>
      <c r="B4081" s="2">
        <v>0.0</v>
      </c>
    </row>
    <row r="4082">
      <c r="A4082" s="1" t="s">
        <v>9989</v>
      </c>
      <c r="B4082" s="2">
        <v>1.0</v>
      </c>
    </row>
    <row r="4083">
      <c r="A4083" s="1" t="s">
        <v>9990</v>
      </c>
      <c r="B4083" s="2">
        <v>0.0</v>
      </c>
    </row>
    <row r="4084">
      <c r="A4084" s="1" t="s">
        <v>9991</v>
      </c>
      <c r="B4084" s="2">
        <v>0.0</v>
      </c>
    </row>
    <row r="4085">
      <c r="A4085" s="1" t="s">
        <v>9992</v>
      </c>
    </row>
    <row r="4086">
      <c r="A4086" s="7"/>
    </row>
    <row r="4087">
      <c r="A4087" s="1" t="s">
        <v>9993</v>
      </c>
    </row>
    <row r="4088">
      <c r="A4088" s="1" t="s">
        <v>5925</v>
      </c>
      <c r="B4088" s="2">
        <v>1.0</v>
      </c>
    </row>
    <row r="4089">
      <c r="A4089" s="1" t="s">
        <v>9994</v>
      </c>
      <c r="B4089" s="2">
        <v>1.0</v>
      </c>
    </row>
    <row r="4090">
      <c r="A4090" s="1" t="s">
        <v>9995</v>
      </c>
      <c r="B4090" s="2">
        <v>0.0</v>
      </c>
    </row>
    <row r="4091">
      <c r="A4091" s="1" t="s">
        <v>9996</v>
      </c>
      <c r="B4091" s="2">
        <v>0.0</v>
      </c>
    </row>
    <row r="4092">
      <c r="A4092" s="1" t="s">
        <v>9997</v>
      </c>
    </row>
    <row r="4093">
      <c r="A4093" s="1" t="s">
        <v>9998</v>
      </c>
    </row>
    <row r="4094">
      <c r="A4094" s="1" t="s">
        <v>9999</v>
      </c>
      <c r="B4094" s="2">
        <v>1.0</v>
      </c>
    </row>
    <row r="4095">
      <c r="A4095" s="1" t="s">
        <v>10000</v>
      </c>
      <c r="B4095" s="2">
        <v>0.0</v>
      </c>
    </row>
    <row r="4096">
      <c r="A4096" s="1" t="s">
        <v>10001</v>
      </c>
      <c r="B4096" s="2">
        <v>0.0</v>
      </c>
    </row>
    <row r="4097">
      <c r="A4097" s="1" t="s">
        <v>10002</v>
      </c>
      <c r="B4097" s="2">
        <v>1.0</v>
      </c>
    </row>
    <row r="4098">
      <c r="A4098" s="1" t="s">
        <v>10003</v>
      </c>
      <c r="B4098" s="2">
        <v>0.0</v>
      </c>
    </row>
    <row r="4099">
      <c r="A4099" s="1" t="s">
        <v>10004</v>
      </c>
      <c r="B4099" s="2">
        <v>0.0</v>
      </c>
    </row>
    <row r="4100">
      <c r="A4100" s="1" t="s">
        <v>10005</v>
      </c>
      <c r="B4100" s="2">
        <v>0.0</v>
      </c>
    </row>
    <row r="4101">
      <c r="A4101" s="1" t="s">
        <v>10006</v>
      </c>
      <c r="B4101" s="2">
        <v>1.0</v>
      </c>
    </row>
    <row r="4102">
      <c r="A4102" s="1" t="s">
        <v>10007</v>
      </c>
      <c r="B4102" s="2">
        <v>0.0</v>
      </c>
    </row>
    <row r="4103">
      <c r="A4103" s="1" t="s">
        <v>10008</v>
      </c>
    </row>
    <row r="4104">
      <c r="A4104" s="7"/>
    </row>
    <row r="4105">
      <c r="A4105" s="1" t="s">
        <v>10009</v>
      </c>
    </row>
    <row r="4106">
      <c r="A4106" s="1" t="s">
        <v>10010</v>
      </c>
    </row>
    <row r="4107">
      <c r="A4107" s="7"/>
    </row>
    <row r="4108">
      <c r="A4108" s="1" t="s">
        <v>10011</v>
      </c>
      <c r="B4108" s="2">
        <v>1.0</v>
      </c>
    </row>
    <row r="4109">
      <c r="A4109" s="1" t="s">
        <v>10012</v>
      </c>
      <c r="B4109" s="2">
        <v>0.0</v>
      </c>
    </row>
    <row r="4110">
      <c r="A4110" s="1" t="s">
        <v>10013</v>
      </c>
    </row>
    <row r="4111">
      <c r="A4111" s="1" t="s">
        <v>10014</v>
      </c>
      <c r="B4111" s="2">
        <v>1.0</v>
      </c>
    </row>
    <row r="4112">
      <c r="A4112" s="1" t="s">
        <v>10015</v>
      </c>
    </row>
    <row r="4113">
      <c r="A4113" s="7"/>
    </row>
    <row r="4114">
      <c r="A4114" s="1" t="s">
        <v>4041</v>
      </c>
    </row>
    <row r="4115">
      <c r="A4115" s="1" t="s">
        <v>1915</v>
      </c>
      <c r="B4115" s="2">
        <v>0.0</v>
      </c>
    </row>
    <row r="4116">
      <c r="A4116" s="1" t="s">
        <v>10016</v>
      </c>
      <c r="B4116" s="2">
        <v>0.0</v>
      </c>
    </row>
    <row r="4117">
      <c r="A4117" s="1" t="s">
        <v>10017</v>
      </c>
      <c r="B4117" s="2">
        <v>0.0</v>
      </c>
    </row>
    <row r="4118">
      <c r="A4118" s="1" t="s">
        <v>10018</v>
      </c>
      <c r="B4118" s="2">
        <v>0.0</v>
      </c>
    </row>
    <row r="4119">
      <c r="A4119" s="1" t="s">
        <v>10019</v>
      </c>
      <c r="B4119" s="2">
        <v>0.0</v>
      </c>
    </row>
    <row r="4120">
      <c r="A4120" s="1" t="s">
        <v>10020</v>
      </c>
      <c r="B4120" s="2">
        <v>0.0</v>
      </c>
    </row>
    <row r="4121">
      <c r="A4121" s="1" t="s">
        <v>10021</v>
      </c>
      <c r="B4121" s="2">
        <v>0.0</v>
      </c>
    </row>
    <row r="4122">
      <c r="A4122" s="1" t="s">
        <v>10022</v>
      </c>
      <c r="B4122" s="2">
        <v>0.0</v>
      </c>
    </row>
    <row r="4123">
      <c r="A4123" s="1" t="s">
        <v>10023</v>
      </c>
      <c r="B4123" s="2">
        <v>0.0</v>
      </c>
    </row>
    <row r="4124">
      <c r="A4124" s="1" t="s">
        <v>10024</v>
      </c>
      <c r="B4124" s="2">
        <v>0.0</v>
      </c>
    </row>
    <row r="4125">
      <c r="A4125" s="1" t="s">
        <v>10025</v>
      </c>
      <c r="B4125" s="2">
        <v>0.0</v>
      </c>
    </row>
    <row r="4126">
      <c r="A4126" s="1" t="s">
        <v>10026</v>
      </c>
      <c r="B4126" s="2">
        <v>0.0</v>
      </c>
    </row>
    <row r="4127">
      <c r="A4127" s="1" t="s">
        <v>10027</v>
      </c>
      <c r="B4127" s="2">
        <v>1.0</v>
      </c>
    </row>
    <row r="4128">
      <c r="A4128" s="1" t="s">
        <v>10028</v>
      </c>
      <c r="B4128" s="2">
        <v>0.0</v>
      </c>
    </row>
    <row r="4129">
      <c r="A4129" s="1" t="s">
        <v>10029</v>
      </c>
      <c r="B4129" s="2">
        <v>0.0</v>
      </c>
    </row>
    <row r="4130">
      <c r="A4130" s="1" t="s">
        <v>10030</v>
      </c>
      <c r="B4130" s="2">
        <v>1.0</v>
      </c>
    </row>
    <row r="4131">
      <c r="A4131" s="1" t="s">
        <v>10031</v>
      </c>
      <c r="B4131" s="2">
        <v>0.0</v>
      </c>
    </row>
    <row r="4132">
      <c r="A4132" s="1" t="s">
        <v>10032</v>
      </c>
      <c r="B4132" s="2">
        <v>0.0</v>
      </c>
    </row>
    <row r="4133">
      <c r="A4133" s="1" t="s">
        <v>10033</v>
      </c>
      <c r="B4133" s="2">
        <v>1.0</v>
      </c>
    </row>
    <row r="4134">
      <c r="A4134" s="1" t="s">
        <v>10034</v>
      </c>
      <c r="B4134" s="2">
        <v>0.0</v>
      </c>
    </row>
    <row r="4135">
      <c r="A4135" s="1" t="s">
        <v>10035</v>
      </c>
      <c r="B4135" s="2">
        <v>0.0</v>
      </c>
    </row>
    <row r="4136">
      <c r="A4136" s="1" t="s">
        <v>10036</v>
      </c>
      <c r="B4136" s="2">
        <v>0.0</v>
      </c>
    </row>
    <row r="4137">
      <c r="A4137" s="1" t="s">
        <v>10037</v>
      </c>
      <c r="B4137" s="2">
        <v>1.0</v>
      </c>
    </row>
    <row r="4138">
      <c r="A4138" s="1" t="s">
        <v>4294</v>
      </c>
      <c r="B4138" s="2">
        <v>0.0</v>
      </c>
    </row>
    <row r="4139">
      <c r="A4139" s="1" t="s">
        <v>10038</v>
      </c>
      <c r="B4139" s="2">
        <v>0.0</v>
      </c>
    </row>
    <row r="4140">
      <c r="A4140" s="1" t="s">
        <v>10039</v>
      </c>
      <c r="B4140" s="2">
        <v>1.0</v>
      </c>
    </row>
    <row r="4141">
      <c r="A4141" s="1" t="s">
        <v>10040</v>
      </c>
      <c r="B4141" s="2">
        <v>1.0</v>
      </c>
    </row>
    <row r="4142">
      <c r="A4142" s="1" t="s">
        <v>10041</v>
      </c>
      <c r="B4142" s="2">
        <v>0.0</v>
      </c>
    </row>
    <row r="4143">
      <c r="A4143" s="1" t="s">
        <v>10042</v>
      </c>
      <c r="B4143" s="2">
        <v>1.0</v>
      </c>
    </row>
    <row r="4144">
      <c r="A4144" s="1" t="s">
        <v>10043</v>
      </c>
      <c r="B4144" s="2">
        <v>1.0</v>
      </c>
    </row>
    <row r="4145">
      <c r="A4145" s="1" t="s">
        <v>10044</v>
      </c>
      <c r="B4145" s="2">
        <v>0.0</v>
      </c>
    </row>
    <row r="4146">
      <c r="A4146" s="1" t="s">
        <v>10045</v>
      </c>
      <c r="B4146" s="2">
        <v>1.0</v>
      </c>
    </row>
    <row r="4147">
      <c r="A4147" s="1" t="s">
        <v>10046</v>
      </c>
      <c r="B4147" s="2">
        <v>0.0</v>
      </c>
    </row>
    <row r="4148">
      <c r="A4148" s="1" t="s">
        <v>10047</v>
      </c>
      <c r="B4148" s="2">
        <v>0.0</v>
      </c>
    </row>
    <row r="4149">
      <c r="A4149" s="1" t="s">
        <v>10048</v>
      </c>
      <c r="B4149" s="2">
        <v>1.0</v>
      </c>
    </row>
    <row r="4150">
      <c r="A4150" s="1" t="s">
        <v>10049</v>
      </c>
      <c r="B4150" s="2">
        <v>1.0</v>
      </c>
    </row>
    <row r="4151">
      <c r="A4151" s="1" t="s">
        <v>10050</v>
      </c>
      <c r="B4151" s="2">
        <v>1.0</v>
      </c>
    </row>
    <row r="4152">
      <c r="A4152" s="1" t="s">
        <v>10051</v>
      </c>
      <c r="B4152" s="2">
        <v>0.0</v>
      </c>
    </row>
    <row r="4153">
      <c r="A4153" s="1" t="s">
        <v>10052</v>
      </c>
      <c r="B4153" s="2">
        <v>0.0</v>
      </c>
    </row>
    <row r="4154">
      <c r="A4154" s="1" t="s">
        <v>10053</v>
      </c>
      <c r="B4154" s="2">
        <v>1.0</v>
      </c>
    </row>
    <row r="4155">
      <c r="A4155" s="1" t="s">
        <v>10054</v>
      </c>
      <c r="B4155" s="2">
        <v>1.0</v>
      </c>
    </row>
    <row r="4156">
      <c r="A4156" s="1" t="s">
        <v>10055</v>
      </c>
      <c r="B4156" s="2">
        <v>0.0</v>
      </c>
    </row>
    <row r="4157">
      <c r="A4157" s="1" t="s">
        <v>10056</v>
      </c>
      <c r="B4157" s="2">
        <v>0.0</v>
      </c>
    </row>
    <row r="4158">
      <c r="A4158" s="1" t="s">
        <v>10057</v>
      </c>
      <c r="B4158" s="2">
        <v>1.0</v>
      </c>
    </row>
    <row r="4159">
      <c r="A4159" s="1" t="s">
        <v>10058</v>
      </c>
      <c r="B4159" s="2">
        <v>0.0</v>
      </c>
    </row>
    <row r="4160">
      <c r="A4160" s="1" t="s">
        <v>10059</v>
      </c>
      <c r="B4160" s="2">
        <v>1.0</v>
      </c>
    </row>
    <row r="4161">
      <c r="A4161" s="1" t="s">
        <v>10060</v>
      </c>
      <c r="B4161" s="2">
        <v>0.0</v>
      </c>
    </row>
    <row r="4162">
      <c r="A4162" s="1" t="s">
        <v>6426</v>
      </c>
    </row>
    <row r="4163">
      <c r="A4163" s="1" t="s">
        <v>6427</v>
      </c>
    </row>
    <row r="4164">
      <c r="A4164" s="1" t="s">
        <v>6428</v>
      </c>
    </row>
    <row r="4165">
      <c r="A4165" s="1" t="s">
        <v>6429</v>
      </c>
    </row>
    <row r="4166">
      <c r="A4166" s="1" t="s">
        <v>6430</v>
      </c>
    </row>
    <row r="4167">
      <c r="A4167" s="7"/>
    </row>
    <row r="4168">
      <c r="A4168" s="1" t="s">
        <v>10061</v>
      </c>
      <c r="B4168" s="2">
        <v>0.0</v>
      </c>
    </row>
    <row r="4169">
      <c r="A4169" s="1" t="s">
        <v>10062</v>
      </c>
    </row>
    <row r="4170">
      <c r="A4170" s="7"/>
    </row>
    <row r="4171">
      <c r="A4171" s="1" t="s">
        <v>10063</v>
      </c>
      <c r="B4171" s="2">
        <v>0.0</v>
      </c>
    </row>
    <row r="4172">
      <c r="A4172" s="1" t="s">
        <v>10064</v>
      </c>
      <c r="B4172" s="2">
        <v>0.0</v>
      </c>
    </row>
    <row r="4173">
      <c r="A4173" s="1" t="s">
        <v>10065</v>
      </c>
      <c r="B4173" s="2">
        <v>0.0</v>
      </c>
    </row>
    <row r="4174">
      <c r="A4174" s="1" t="s">
        <v>10066</v>
      </c>
      <c r="B4174" s="2">
        <v>1.0</v>
      </c>
    </row>
    <row r="4175">
      <c r="A4175" s="1" t="s">
        <v>10067</v>
      </c>
      <c r="B4175" s="2">
        <v>1.0</v>
      </c>
    </row>
    <row r="4176">
      <c r="A4176" s="1" t="s">
        <v>10068</v>
      </c>
      <c r="B4176" s="2">
        <v>0.0</v>
      </c>
    </row>
    <row r="4177">
      <c r="A4177" s="1" t="s">
        <v>10069</v>
      </c>
      <c r="B4177" s="2">
        <v>0.0</v>
      </c>
    </row>
    <row r="4178">
      <c r="A4178" s="1" t="s">
        <v>10070</v>
      </c>
      <c r="B4178" s="2">
        <v>0.0</v>
      </c>
    </row>
    <row r="4179">
      <c r="A4179" s="1" t="s">
        <v>10071</v>
      </c>
    </row>
    <row r="4180">
      <c r="A4180" s="7"/>
    </row>
    <row r="4181">
      <c r="A4181" s="1" t="s">
        <v>10072</v>
      </c>
      <c r="B4181" s="2">
        <v>1.0</v>
      </c>
    </row>
    <row r="4182">
      <c r="A4182" s="1" t="s">
        <v>10073</v>
      </c>
      <c r="B4182" s="2">
        <v>0.0</v>
      </c>
    </row>
    <row r="4183">
      <c r="A4183" s="1" t="s">
        <v>10074</v>
      </c>
      <c r="B4183" s="2">
        <v>1.0</v>
      </c>
    </row>
    <row r="4184">
      <c r="A4184" s="1" t="s">
        <v>10075</v>
      </c>
      <c r="B4184" s="2">
        <v>1.0</v>
      </c>
    </row>
    <row r="4185">
      <c r="A4185" s="1" t="s">
        <v>10076</v>
      </c>
      <c r="B4185" s="2">
        <v>1.0</v>
      </c>
    </row>
    <row r="4186">
      <c r="A4186" s="1" t="s">
        <v>10077</v>
      </c>
      <c r="B4186" s="2">
        <v>1.0</v>
      </c>
    </row>
    <row r="4187">
      <c r="A4187" s="1" t="s">
        <v>10078</v>
      </c>
    </row>
    <row r="4188">
      <c r="A4188" s="1" t="s">
        <v>10079</v>
      </c>
      <c r="B4188" s="2">
        <v>1.0</v>
      </c>
    </row>
    <row r="4189">
      <c r="A4189" s="1" t="s">
        <v>10080</v>
      </c>
      <c r="B4189" s="2">
        <v>1.0</v>
      </c>
    </row>
    <row r="4190">
      <c r="A4190" s="1" t="s">
        <v>10081</v>
      </c>
      <c r="B4190" s="2">
        <v>1.0</v>
      </c>
    </row>
    <row r="4191">
      <c r="A4191" s="1" t="s">
        <v>10082</v>
      </c>
    </row>
    <row r="4192">
      <c r="A4192" s="7"/>
    </row>
    <row r="4193">
      <c r="A4193" s="1" t="s">
        <v>10083</v>
      </c>
    </row>
    <row r="4194">
      <c r="A4194" s="1" t="s">
        <v>10084</v>
      </c>
      <c r="B4194" s="2">
        <v>1.0</v>
      </c>
    </row>
    <row r="4195">
      <c r="A4195" s="1" t="s">
        <v>392</v>
      </c>
    </row>
    <row r="4196">
      <c r="A4196" s="1" t="s">
        <v>10085</v>
      </c>
      <c r="B4196" s="2">
        <v>1.0</v>
      </c>
    </row>
    <row r="4197">
      <c r="A4197" s="1" t="s">
        <v>10086</v>
      </c>
      <c r="B4197" s="2">
        <v>1.0</v>
      </c>
    </row>
    <row r="4198">
      <c r="A4198" s="1" t="s">
        <v>10087</v>
      </c>
      <c r="B4198" s="2">
        <v>1.0</v>
      </c>
    </row>
    <row r="4199">
      <c r="A4199" s="1" t="s">
        <v>10088</v>
      </c>
      <c r="B4199" s="2">
        <v>0.0</v>
      </c>
    </row>
    <row r="4200">
      <c r="A4200" s="1" t="s">
        <v>10089</v>
      </c>
      <c r="B4200" s="2">
        <v>1.0</v>
      </c>
    </row>
    <row r="4201">
      <c r="A4201" s="1" t="s">
        <v>10090</v>
      </c>
    </row>
    <row r="4202">
      <c r="A4202" s="1" t="s">
        <v>5925</v>
      </c>
      <c r="B4202" s="2">
        <v>1.0</v>
      </c>
    </row>
    <row r="4203">
      <c r="A4203" s="1" t="s">
        <v>10091</v>
      </c>
      <c r="B4203" s="2">
        <v>0.0</v>
      </c>
    </row>
    <row r="4204">
      <c r="A4204" s="1" t="s">
        <v>10092</v>
      </c>
      <c r="B4204" s="2">
        <v>1.0</v>
      </c>
    </row>
    <row r="4205">
      <c r="A4205" s="1" t="s">
        <v>10093</v>
      </c>
      <c r="B4205" s="2">
        <v>0.0</v>
      </c>
    </row>
    <row r="4206">
      <c r="A4206" s="1" t="s">
        <v>10094</v>
      </c>
    </row>
    <row r="4207">
      <c r="A4207" s="1" t="s">
        <v>10095</v>
      </c>
      <c r="B4207" s="2">
        <v>1.0</v>
      </c>
    </row>
    <row r="4208">
      <c r="A4208" s="1" t="s">
        <v>10096</v>
      </c>
      <c r="B4208" s="2">
        <v>0.0</v>
      </c>
    </row>
    <row r="4209">
      <c r="A4209" s="1" t="s">
        <v>10097</v>
      </c>
      <c r="B4209" s="2">
        <v>0.0</v>
      </c>
    </row>
    <row r="4210">
      <c r="A4210" s="1" t="s">
        <v>10098</v>
      </c>
      <c r="B4210" s="2">
        <v>1.0</v>
      </c>
    </row>
    <row r="4211">
      <c r="A4211" s="1" t="s">
        <v>10099</v>
      </c>
      <c r="B4211" s="2">
        <v>0.0</v>
      </c>
    </row>
    <row r="4212">
      <c r="A4212" s="1" t="s">
        <v>10100</v>
      </c>
      <c r="B4212" s="2">
        <v>1.0</v>
      </c>
    </row>
    <row r="4213">
      <c r="A4213" s="1" t="s">
        <v>10101</v>
      </c>
      <c r="B4213" s="2">
        <v>0.0</v>
      </c>
    </row>
    <row r="4214">
      <c r="A4214" s="1" t="s">
        <v>10102</v>
      </c>
      <c r="B4214" s="2">
        <v>0.0</v>
      </c>
    </row>
    <row r="4215">
      <c r="A4215" s="1" t="s">
        <v>10103</v>
      </c>
      <c r="B4215" s="2">
        <v>1.0</v>
      </c>
    </row>
    <row r="4216">
      <c r="A4216" s="1" t="s">
        <v>10104</v>
      </c>
      <c r="B4216" s="2">
        <v>0.0</v>
      </c>
    </row>
    <row r="4217">
      <c r="A4217" s="1" t="s">
        <v>10105</v>
      </c>
      <c r="B4217" s="2">
        <v>0.0</v>
      </c>
    </row>
    <row r="4218">
      <c r="A4218" s="1" t="s">
        <v>10106</v>
      </c>
    </row>
    <row r="4219">
      <c r="A4219" s="7"/>
    </row>
    <row r="4220">
      <c r="A4220" s="1" t="s">
        <v>10107</v>
      </c>
    </row>
    <row r="4221">
      <c r="A4221" s="7"/>
    </row>
    <row r="4222">
      <c r="A4222" s="1" t="s">
        <v>10108</v>
      </c>
    </row>
    <row r="4223">
      <c r="A4223" s="7"/>
    </row>
    <row r="4224">
      <c r="A4224" s="1" t="s">
        <v>5363</v>
      </c>
      <c r="B4224" s="2">
        <v>0.0</v>
      </c>
    </row>
    <row r="4225">
      <c r="A4225" s="1" t="s">
        <v>10109</v>
      </c>
      <c r="B4225" s="2">
        <v>0.0</v>
      </c>
    </row>
    <row r="4226">
      <c r="A4226" s="1" t="s">
        <v>10110</v>
      </c>
      <c r="B4226" s="2">
        <v>1.0</v>
      </c>
    </row>
    <row r="4227">
      <c r="A4227" s="1" t="s">
        <v>10111</v>
      </c>
      <c r="B4227" s="2">
        <v>1.0</v>
      </c>
    </row>
    <row r="4228">
      <c r="A4228" s="1" t="s">
        <v>10112</v>
      </c>
      <c r="B4228" s="2">
        <v>1.0</v>
      </c>
    </row>
    <row r="4229">
      <c r="A4229" s="1" t="s">
        <v>10113</v>
      </c>
      <c r="B4229" s="2">
        <v>1.0</v>
      </c>
    </row>
    <row r="4230">
      <c r="A4230" s="1" t="s">
        <v>10114</v>
      </c>
      <c r="B4230" s="2">
        <v>1.0</v>
      </c>
    </row>
    <row r="4231">
      <c r="A4231" s="1" t="s">
        <v>10115</v>
      </c>
      <c r="B4231" s="2">
        <v>0.0</v>
      </c>
    </row>
    <row r="4232">
      <c r="A4232" s="1" t="s">
        <v>10116</v>
      </c>
      <c r="B4232" s="2">
        <v>1.0</v>
      </c>
    </row>
    <row r="4233">
      <c r="A4233" s="1" t="s">
        <v>10117</v>
      </c>
      <c r="B4233" s="2">
        <v>1.0</v>
      </c>
    </row>
    <row r="4234">
      <c r="A4234" s="1" t="s">
        <v>10118</v>
      </c>
      <c r="B4234" s="2">
        <v>1.0</v>
      </c>
    </row>
    <row r="4235">
      <c r="A4235" s="1" t="s">
        <v>10119</v>
      </c>
      <c r="B4235" s="2">
        <v>0.0</v>
      </c>
    </row>
    <row r="4236">
      <c r="A4236" s="1" t="s">
        <v>10120</v>
      </c>
    </row>
    <row r="4237">
      <c r="A4237" s="7"/>
    </row>
    <row r="4238">
      <c r="A4238" s="1" t="s">
        <v>394</v>
      </c>
      <c r="B4238" s="2">
        <v>0.0</v>
      </c>
    </row>
    <row r="4239">
      <c r="A4239" s="1" t="s">
        <v>10121</v>
      </c>
      <c r="B4239" s="2">
        <v>0.0</v>
      </c>
    </row>
    <row r="4240">
      <c r="A4240" s="1" t="s">
        <v>10122</v>
      </c>
      <c r="B4240" s="2">
        <v>1.0</v>
      </c>
    </row>
    <row r="4241">
      <c r="A4241" s="1" t="s">
        <v>10123</v>
      </c>
      <c r="B4241" s="2">
        <v>0.0</v>
      </c>
    </row>
    <row r="4242">
      <c r="A4242" s="1" t="s">
        <v>10124</v>
      </c>
      <c r="B4242" s="2">
        <v>0.0</v>
      </c>
    </row>
    <row r="4243">
      <c r="A4243" s="1" t="s">
        <v>10125</v>
      </c>
      <c r="B4243" s="2">
        <v>1.0</v>
      </c>
    </row>
    <row r="4244">
      <c r="A4244" s="1" t="s">
        <v>10126</v>
      </c>
    </row>
    <row r="4245">
      <c r="A4245" s="1" t="s">
        <v>6347</v>
      </c>
    </row>
    <row r="4246">
      <c r="A4246" s="22" t="s">
        <v>10127</v>
      </c>
      <c r="B4246" s="2">
        <v>0.0</v>
      </c>
    </row>
    <row r="4247">
      <c r="A4247" s="1" t="s">
        <v>10128</v>
      </c>
      <c r="B4247" s="2">
        <v>0.0</v>
      </c>
    </row>
    <row r="4248">
      <c r="A4248" s="1" t="s">
        <v>10129</v>
      </c>
      <c r="B4248" s="2">
        <v>0.0</v>
      </c>
    </row>
    <row r="4249">
      <c r="A4249" s="1" t="s">
        <v>10130</v>
      </c>
      <c r="B4249" s="2">
        <v>1.0</v>
      </c>
    </row>
    <row r="4250">
      <c r="A4250" s="1" t="s">
        <v>10131</v>
      </c>
      <c r="B4250" s="2">
        <v>1.0</v>
      </c>
    </row>
    <row r="4251">
      <c r="A4251" s="1" t="s">
        <v>10132</v>
      </c>
      <c r="B4251" s="2">
        <v>1.0</v>
      </c>
    </row>
    <row r="4252">
      <c r="A4252" s="1" t="s">
        <v>10133</v>
      </c>
      <c r="B4252" s="2">
        <v>0.0</v>
      </c>
    </row>
    <row r="4253">
      <c r="A4253" s="1" t="s">
        <v>10134</v>
      </c>
      <c r="B4253" s="2">
        <v>0.0</v>
      </c>
    </row>
    <row r="4254">
      <c r="A4254" s="1" t="s">
        <v>10135</v>
      </c>
    </row>
    <row r="4255">
      <c r="A4255" s="7"/>
    </row>
    <row r="4256">
      <c r="A4256" s="1" t="s">
        <v>394</v>
      </c>
    </row>
    <row r="4257">
      <c r="A4257" s="1" t="s">
        <v>392</v>
      </c>
      <c r="B4257" s="2">
        <v>1.0</v>
      </c>
    </row>
    <row r="4258">
      <c r="A4258" s="1" t="s">
        <v>10136</v>
      </c>
      <c r="B4258" s="2">
        <v>0.0</v>
      </c>
    </row>
    <row r="4259">
      <c r="A4259" s="1" t="s">
        <v>10137</v>
      </c>
      <c r="B4259" s="2">
        <v>0.0</v>
      </c>
    </row>
    <row r="4260">
      <c r="A4260" s="1" t="s">
        <v>10138</v>
      </c>
      <c r="B4260" s="2">
        <v>1.0</v>
      </c>
    </row>
    <row r="4261">
      <c r="A4261" s="1" t="s">
        <v>10139</v>
      </c>
      <c r="B4261" s="2">
        <v>0.0</v>
      </c>
    </row>
    <row r="4262">
      <c r="A4262" s="1" t="s">
        <v>10140</v>
      </c>
      <c r="B4262" s="2">
        <v>1.0</v>
      </c>
    </row>
    <row r="4263">
      <c r="A4263" s="1" t="s">
        <v>10141</v>
      </c>
      <c r="B4263" s="2">
        <v>1.0</v>
      </c>
    </row>
    <row r="4264">
      <c r="A4264" s="1" t="s">
        <v>10142</v>
      </c>
      <c r="B4264" s="2">
        <v>1.0</v>
      </c>
    </row>
    <row r="4265">
      <c r="A4265" s="1" t="s">
        <v>10143</v>
      </c>
      <c r="B4265" s="2">
        <v>0.0</v>
      </c>
    </row>
    <row r="4266">
      <c r="A4266" s="1" t="s">
        <v>10144</v>
      </c>
      <c r="B4266" s="2">
        <v>0.0</v>
      </c>
    </row>
    <row r="4267">
      <c r="A4267" s="1" t="s">
        <v>10145</v>
      </c>
      <c r="B4267" s="2">
        <v>1.0</v>
      </c>
    </row>
    <row r="4268">
      <c r="A4268" s="1" t="s">
        <v>10146</v>
      </c>
    </row>
    <row r="4269">
      <c r="A4269" s="1" t="s">
        <v>4152</v>
      </c>
      <c r="B4269" s="2">
        <v>0.0</v>
      </c>
    </row>
    <row r="4270">
      <c r="A4270" s="1" t="s">
        <v>10147</v>
      </c>
      <c r="B4270" s="2">
        <v>1.0</v>
      </c>
    </row>
    <row r="4271">
      <c r="A4271" s="1" t="s">
        <v>10148</v>
      </c>
      <c r="B4271" s="2">
        <v>0.0</v>
      </c>
    </row>
    <row r="4272">
      <c r="A4272" s="1" t="s">
        <v>10149</v>
      </c>
      <c r="B4272" s="2">
        <v>1.0</v>
      </c>
    </row>
    <row r="4273">
      <c r="A4273" s="1" t="s">
        <v>10150</v>
      </c>
      <c r="B4273" s="2">
        <v>1.0</v>
      </c>
    </row>
    <row r="4274">
      <c r="A4274" s="1" t="s">
        <v>10151</v>
      </c>
      <c r="B4274" s="2">
        <v>0.0</v>
      </c>
    </row>
    <row r="4275">
      <c r="A4275" s="1" t="s">
        <v>10152</v>
      </c>
      <c r="B4275" s="2">
        <v>1.0</v>
      </c>
    </row>
    <row r="4276">
      <c r="A4276" s="1" t="s">
        <v>10153</v>
      </c>
      <c r="B4276" s="2">
        <v>1.0</v>
      </c>
    </row>
    <row r="4277">
      <c r="A4277" s="1" t="s">
        <v>10154</v>
      </c>
      <c r="B4277" s="2">
        <v>0.0</v>
      </c>
    </row>
    <row r="4278">
      <c r="A4278" s="1" t="s">
        <v>10155</v>
      </c>
    </row>
    <row r="4279">
      <c r="A4279" s="1" t="s">
        <v>10156</v>
      </c>
      <c r="B4279" s="2">
        <v>1.0</v>
      </c>
    </row>
    <row r="4280">
      <c r="A4280" s="1" t="s">
        <v>10157</v>
      </c>
      <c r="B4280" s="2">
        <v>0.0</v>
      </c>
    </row>
    <row r="4281">
      <c r="A4281" s="1" t="s">
        <v>10158</v>
      </c>
      <c r="B4281" s="2">
        <v>1.0</v>
      </c>
    </row>
    <row r="4282">
      <c r="A4282" s="1" t="s">
        <v>10159</v>
      </c>
      <c r="B4282" s="2">
        <v>1.0</v>
      </c>
    </row>
    <row r="4283">
      <c r="A4283" s="1" t="s">
        <v>10160</v>
      </c>
      <c r="B4283" s="2">
        <v>0.0</v>
      </c>
    </row>
    <row r="4284">
      <c r="A4284" s="1" t="s">
        <v>10161</v>
      </c>
      <c r="B4284" s="2">
        <v>1.0</v>
      </c>
    </row>
    <row r="4285">
      <c r="A4285" s="1" t="s">
        <v>10162</v>
      </c>
      <c r="B4285" s="2">
        <v>0.0</v>
      </c>
    </row>
    <row r="4286">
      <c r="A4286" s="1" t="s">
        <v>10163</v>
      </c>
      <c r="B4286" s="2">
        <v>0.0</v>
      </c>
    </row>
    <row r="4287">
      <c r="A4287" s="1" t="s">
        <v>10164</v>
      </c>
      <c r="B4287" s="2">
        <v>0.0</v>
      </c>
    </row>
    <row r="4288">
      <c r="A4288" s="1" t="s">
        <v>10165</v>
      </c>
    </row>
    <row r="4289">
      <c r="A4289" s="1" t="s">
        <v>10166</v>
      </c>
      <c r="B4289" s="2">
        <v>1.0</v>
      </c>
    </row>
    <row r="4290">
      <c r="A4290" s="1" t="s">
        <v>10167</v>
      </c>
      <c r="B4290" s="2">
        <v>1.0</v>
      </c>
    </row>
    <row r="4291">
      <c r="A4291" s="1" t="s">
        <v>10168</v>
      </c>
      <c r="B4291" s="2">
        <v>0.0</v>
      </c>
    </row>
    <row r="4292">
      <c r="A4292" s="1" t="s">
        <v>10169</v>
      </c>
    </row>
    <row r="4293">
      <c r="A4293" s="1" t="s">
        <v>10170</v>
      </c>
    </row>
    <row r="4294">
      <c r="A4294" s="1" t="s">
        <v>10171</v>
      </c>
    </row>
    <row r="4295">
      <c r="A4295" s="1" t="s">
        <v>10172</v>
      </c>
      <c r="B4295" s="2">
        <v>0.0</v>
      </c>
    </row>
    <row r="4296">
      <c r="A4296" s="1" t="s">
        <v>10173</v>
      </c>
      <c r="B4296" s="2">
        <v>0.0</v>
      </c>
    </row>
    <row r="4297">
      <c r="A4297" s="1" t="s">
        <v>10174</v>
      </c>
      <c r="B4297" s="2">
        <v>1.0</v>
      </c>
    </row>
    <row r="4298">
      <c r="A4298" s="1" t="s">
        <v>10175</v>
      </c>
      <c r="B4298" s="2">
        <v>1.0</v>
      </c>
    </row>
    <row r="4299">
      <c r="A4299" s="1" t="s">
        <v>10176</v>
      </c>
      <c r="B4299" s="2">
        <v>0.0</v>
      </c>
    </row>
    <row r="4300">
      <c r="A4300" s="1" t="s">
        <v>10177</v>
      </c>
      <c r="B4300" s="2">
        <v>0.0</v>
      </c>
    </row>
    <row r="4301">
      <c r="A4301" s="1" t="s">
        <v>10178</v>
      </c>
      <c r="B4301" s="2">
        <v>0.0</v>
      </c>
    </row>
    <row r="4302">
      <c r="A4302" s="1" t="s">
        <v>10179</v>
      </c>
      <c r="B4302" s="2">
        <v>0.0</v>
      </c>
    </row>
    <row r="4303">
      <c r="A4303" s="1" t="s">
        <v>10180</v>
      </c>
      <c r="B4303" s="2">
        <v>0.0</v>
      </c>
    </row>
    <row r="4304">
      <c r="A4304" s="1" t="s">
        <v>10181</v>
      </c>
      <c r="B4304" s="2">
        <v>0.0</v>
      </c>
    </row>
    <row r="4305">
      <c r="A4305" s="1" t="s">
        <v>10182</v>
      </c>
      <c r="B4305" s="2">
        <v>1.0</v>
      </c>
    </row>
    <row r="4306">
      <c r="A4306" s="1" t="s">
        <v>10183</v>
      </c>
      <c r="B4306" s="2">
        <v>0.0</v>
      </c>
    </row>
    <row r="4307">
      <c r="A4307" s="1" t="s">
        <v>10184</v>
      </c>
      <c r="B4307" s="2">
        <v>0.0</v>
      </c>
    </row>
    <row r="4308">
      <c r="A4308" s="1" t="s">
        <v>10185</v>
      </c>
      <c r="B4308" s="2">
        <v>1.0</v>
      </c>
    </row>
    <row r="4309">
      <c r="A4309" s="1" t="s">
        <v>10186</v>
      </c>
      <c r="B4309" s="2">
        <v>1.0</v>
      </c>
    </row>
    <row r="4310">
      <c r="A4310" s="1" t="s">
        <v>10187</v>
      </c>
      <c r="B4310" s="2">
        <v>0.0</v>
      </c>
    </row>
    <row r="4311">
      <c r="A4311" s="1" t="s">
        <v>10188</v>
      </c>
      <c r="B4311" s="2">
        <v>1.0</v>
      </c>
    </row>
    <row r="4312">
      <c r="A4312" s="1" t="s">
        <v>10189</v>
      </c>
      <c r="B4312" s="2">
        <v>0.0</v>
      </c>
    </row>
    <row r="4313">
      <c r="A4313" s="1" t="s">
        <v>10190</v>
      </c>
    </row>
    <row r="4314">
      <c r="A4314" s="1" t="s">
        <v>10191</v>
      </c>
    </row>
    <row r="4315">
      <c r="A4315" s="1" t="s">
        <v>10192</v>
      </c>
      <c r="B4315" s="2">
        <v>1.0</v>
      </c>
    </row>
    <row r="4316">
      <c r="A4316" s="1" t="s">
        <v>10193</v>
      </c>
      <c r="B4316" s="2">
        <v>1.0</v>
      </c>
    </row>
    <row r="4317">
      <c r="A4317" s="1" t="s">
        <v>10194</v>
      </c>
      <c r="B4317" s="2">
        <v>0.0</v>
      </c>
    </row>
    <row r="4318">
      <c r="A4318" s="1" t="s">
        <v>10195</v>
      </c>
      <c r="B4318" s="2">
        <v>0.0</v>
      </c>
    </row>
    <row r="4319">
      <c r="A4319" s="1" t="s">
        <v>10196</v>
      </c>
      <c r="B4319" s="2">
        <v>0.0</v>
      </c>
    </row>
    <row r="4320">
      <c r="A4320" s="1" t="s">
        <v>10197</v>
      </c>
    </row>
    <row r="4321">
      <c r="A4321" s="7"/>
    </row>
    <row r="4322">
      <c r="A4322" s="1" t="s">
        <v>7224</v>
      </c>
      <c r="B4322" s="2">
        <v>0.0</v>
      </c>
    </row>
    <row r="4323">
      <c r="A4323" s="1" t="s">
        <v>10198</v>
      </c>
      <c r="B4323" s="2">
        <v>0.0</v>
      </c>
    </row>
    <row r="4324">
      <c r="A4324" s="1" t="s">
        <v>10199</v>
      </c>
    </row>
    <row r="4325">
      <c r="A4325" s="1" t="s">
        <v>4193</v>
      </c>
      <c r="B4325" s="2">
        <v>1.0</v>
      </c>
    </row>
    <row r="4326">
      <c r="A4326" s="1" t="s">
        <v>10200</v>
      </c>
    </row>
    <row r="4327">
      <c r="A4327" s="22" t="s">
        <v>10201</v>
      </c>
      <c r="B4327" s="2">
        <v>0.0</v>
      </c>
    </row>
    <row r="4328">
      <c r="A4328" s="1" t="s">
        <v>10202</v>
      </c>
      <c r="B4328" s="2">
        <v>0.0</v>
      </c>
    </row>
    <row r="4329">
      <c r="A4329" s="1" t="s">
        <v>10203</v>
      </c>
      <c r="B4329" s="2">
        <v>0.0</v>
      </c>
    </row>
    <row r="4330">
      <c r="A4330" s="1" t="s">
        <v>10204</v>
      </c>
      <c r="B4330" s="2">
        <v>0.0</v>
      </c>
    </row>
    <row r="4331">
      <c r="A4331" s="1" t="s">
        <v>10205</v>
      </c>
      <c r="B4331" s="2">
        <v>1.0</v>
      </c>
    </row>
    <row r="4332">
      <c r="A4332" s="1" t="s">
        <v>10206</v>
      </c>
      <c r="B4332" s="2">
        <v>0.0</v>
      </c>
    </row>
    <row r="4333">
      <c r="A4333" s="1" t="s">
        <v>10207</v>
      </c>
      <c r="B4333" s="2">
        <v>1.0</v>
      </c>
    </row>
    <row r="4334">
      <c r="A4334" s="1" t="s">
        <v>10208</v>
      </c>
      <c r="B4334" s="2">
        <v>1.0</v>
      </c>
    </row>
    <row r="4335">
      <c r="A4335" s="1" t="s">
        <v>10209</v>
      </c>
      <c r="B4335" s="2">
        <v>0.0</v>
      </c>
    </row>
    <row r="4336">
      <c r="A4336" s="1" t="s">
        <v>10210</v>
      </c>
      <c r="B4336" s="2">
        <v>1.0</v>
      </c>
    </row>
    <row r="4337">
      <c r="A4337" s="1" t="s">
        <v>10211</v>
      </c>
      <c r="B4337" s="2">
        <v>0.0</v>
      </c>
    </row>
    <row r="4338">
      <c r="A4338" s="1" t="s">
        <v>10212</v>
      </c>
      <c r="B4338" s="2">
        <v>1.0</v>
      </c>
    </row>
    <row r="4339">
      <c r="A4339" s="1" t="s">
        <v>10213</v>
      </c>
      <c r="B4339" s="2">
        <v>1.0</v>
      </c>
    </row>
    <row r="4340">
      <c r="A4340" s="1" t="s">
        <v>10214</v>
      </c>
    </row>
    <row r="4341">
      <c r="A4341" s="1" t="s">
        <v>10215</v>
      </c>
      <c r="B4341" s="2">
        <v>1.0</v>
      </c>
    </row>
    <row r="4342">
      <c r="A4342" s="1" t="s">
        <v>10216</v>
      </c>
      <c r="B4342" s="2">
        <v>1.0</v>
      </c>
    </row>
    <row r="4343">
      <c r="A4343" s="1" t="s">
        <v>10217</v>
      </c>
      <c r="B4343" s="2">
        <v>0.0</v>
      </c>
    </row>
    <row r="4344">
      <c r="A4344" s="1" t="s">
        <v>10218</v>
      </c>
      <c r="B4344" s="2">
        <v>1.0</v>
      </c>
    </row>
    <row r="4345">
      <c r="A4345" s="1" t="s">
        <v>10219</v>
      </c>
      <c r="B4345" s="2">
        <v>0.0</v>
      </c>
    </row>
    <row r="4346">
      <c r="A4346" s="1" t="s">
        <v>10220</v>
      </c>
      <c r="B4346" s="2">
        <v>0.0</v>
      </c>
    </row>
    <row r="4347">
      <c r="A4347" s="1" t="s">
        <v>10221</v>
      </c>
      <c r="B4347" s="2">
        <v>0.0</v>
      </c>
    </row>
    <row r="4348">
      <c r="A4348" s="1" t="s">
        <v>10222</v>
      </c>
      <c r="B4348" s="2">
        <v>0.0</v>
      </c>
    </row>
    <row r="4349">
      <c r="A4349" s="1" t="s">
        <v>10223</v>
      </c>
      <c r="B4349" s="2">
        <v>1.0</v>
      </c>
    </row>
    <row r="4350">
      <c r="A4350" s="1" t="s">
        <v>10224</v>
      </c>
      <c r="B4350" s="2">
        <v>1.0</v>
      </c>
    </row>
    <row r="4351">
      <c r="A4351" s="1" t="s">
        <v>10225</v>
      </c>
    </row>
    <row r="4352">
      <c r="A4352" s="1" t="s">
        <v>4150</v>
      </c>
      <c r="B4352" s="2">
        <v>0.0</v>
      </c>
    </row>
    <row r="4353">
      <c r="A4353" s="1" t="s">
        <v>10226</v>
      </c>
      <c r="B4353" s="2">
        <v>0.0</v>
      </c>
    </row>
    <row r="4354">
      <c r="A4354" s="1" t="s">
        <v>10227</v>
      </c>
      <c r="B4354" s="2">
        <v>0.0</v>
      </c>
    </row>
    <row r="4355">
      <c r="A4355" s="1" t="s">
        <v>10228</v>
      </c>
      <c r="B4355" s="2">
        <v>0.0</v>
      </c>
    </row>
    <row r="4356">
      <c r="A4356" s="1" t="s">
        <v>10229</v>
      </c>
    </row>
    <row r="4357">
      <c r="A4357" s="1" t="s">
        <v>10230</v>
      </c>
    </row>
    <row r="4358">
      <c r="A4358" s="1" t="s">
        <v>5363</v>
      </c>
      <c r="B4358" s="2">
        <v>0.0</v>
      </c>
    </row>
    <row r="4359">
      <c r="A4359" s="1" t="s">
        <v>10231</v>
      </c>
      <c r="B4359" s="2">
        <v>1.0</v>
      </c>
    </row>
    <row r="4360">
      <c r="A4360" s="1" t="s">
        <v>10232</v>
      </c>
      <c r="B4360" s="2">
        <v>1.0</v>
      </c>
    </row>
    <row r="4361">
      <c r="A4361" s="1" t="s">
        <v>10233</v>
      </c>
      <c r="B4361" s="2">
        <v>0.0</v>
      </c>
    </row>
    <row r="4362">
      <c r="A4362" s="1" t="s">
        <v>10234</v>
      </c>
      <c r="B4362" s="2">
        <v>1.0</v>
      </c>
    </row>
    <row r="4363">
      <c r="A4363" s="1" t="s">
        <v>10235</v>
      </c>
      <c r="B4363" s="2">
        <v>1.0</v>
      </c>
    </row>
    <row r="4364">
      <c r="A4364" s="1" t="s">
        <v>10236</v>
      </c>
      <c r="B4364" s="2">
        <v>0.0</v>
      </c>
    </row>
    <row r="4365">
      <c r="A4365" s="1" t="s">
        <v>10237</v>
      </c>
      <c r="B4365" s="2">
        <v>0.0</v>
      </c>
    </row>
    <row r="4366">
      <c r="A4366" s="1" t="s">
        <v>10238</v>
      </c>
    </row>
    <row r="4367">
      <c r="A4367" s="7"/>
    </row>
    <row r="4368">
      <c r="A4368" s="1" t="s">
        <v>10239</v>
      </c>
      <c r="B4368" s="2">
        <v>1.0</v>
      </c>
    </row>
    <row r="4369">
      <c r="A4369" s="1" t="s">
        <v>10240</v>
      </c>
    </row>
    <row r="4370">
      <c r="A4370" s="1" t="s">
        <v>5925</v>
      </c>
      <c r="B4370" s="2">
        <v>1.0</v>
      </c>
    </row>
    <row r="4371">
      <c r="A4371" s="1" t="s">
        <v>10241</v>
      </c>
      <c r="B4371" s="2">
        <v>0.0</v>
      </c>
    </row>
    <row r="4372">
      <c r="A4372" s="1" t="s">
        <v>10242</v>
      </c>
      <c r="B4372" s="2">
        <v>0.0</v>
      </c>
    </row>
    <row r="4373">
      <c r="A4373" s="1" t="s">
        <v>10243</v>
      </c>
      <c r="B4373" s="2">
        <v>0.0</v>
      </c>
    </row>
    <row r="4374">
      <c r="A4374" s="1" t="s">
        <v>10244</v>
      </c>
      <c r="B4374" s="2">
        <v>0.0</v>
      </c>
    </row>
    <row r="4375">
      <c r="A4375" s="1" t="s">
        <v>10245</v>
      </c>
      <c r="B4375" s="2">
        <v>1.0</v>
      </c>
    </row>
    <row r="4376">
      <c r="A4376" s="1" t="s">
        <v>10246</v>
      </c>
      <c r="B4376" s="2">
        <v>0.0</v>
      </c>
    </row>
    <row r="4377">
      <c r="A4377" s="1" t="s">
        <v>10247</v>
      </c>
      <c r="B4377" s="2">
        <v>1.0</v>
      </c>
    </row>
    <row r="4378">
      <c r="A4378" s="1" t="s">
        <v>10248</v>
      </c>
      <c r="B4378" s="2">
        <v>1.0</v>
      </c>
    </row>
    <row r="4379">
      <c r="A4379" s="1" t="s">
        <v>10249</v>
      </c>
      <c r="B4379" s="2">
        <v>1.0</v>
      </c>
    </row>
    <row r="4380">
      <c r="A4380" s="1" t="s">
        <v>10250</v>
      </c>
      <c r="B4380" s="2">
        <v>0.0</v>
      </c>
    </row>
    <row r="4381">
      <c r="A4381" s="1" t="s">
        <v>10251</v>
      </c>
      <c r="B4381" s="2">
        <v>1.0</v>
      </c>
    </row>
    <row r="4382">
      <c r="A4382" s="1" t="s">
        <v>10252</v>
      </c>
      <c r="B4382" s="2">
        <v>0.0</v>
      </c>
    </row>
    <row r="4383">
      <c r="A4383" s="1" t="s">
        <v>10253</v>
      </c>
      <c r="B4383" s="2">
        <v>0.0</v>
      </c>
    </row>
    <row r="4384">
      <c r="A4384" s="1" t="s">
        <v>10254</v>
      </c>
      <c r="B4384" s="2">
        <v>1.0</v>
      </c>
    </row>
    <row r="4385">
      <c r="A4385" s="1" t="s">
        <v>10255</v>
      </c>
      <c r="B4385" s="2">
        <v>0.0</v>
      </c>
    </row>
    <row r="4386">
      <c r="A4386" s="1" t="s">
        <v>10256</v>
      </c>
      <c r="B4386" s="2">
        <v>0.0</v>
      </c>
    </row>
    <row r="4387">
      <c r="A4387" s="1" t="s">
        <v>10257</v>
      </c>
      <c r="B4387" s="2">
        <v>1.0</v>
      </c>
    </row>
    <row r="4388">
      <c r="A4388" s="1" t="s">
        <v>10258</v>
      </c>
      <c r="B4388" s="2">
        <v>1.0</v>
      </c>
    </row>
    <row r="4389">
      <c r="A4389" s="1" t="s">
        <v>10259</v>
      </c>
      <c r="B4389" s="2">
        <v>0.0</v>
      </c>
    </row>
    <row r="4390">
      <c r="A4390" s="1" t="s">
        <v>10260</v>
      </c>
      <c r="B4390" s="2">
        <v>0.0</v>
      </c>
    </row>
    <row r="4391">
      <c r="A4391" s="1" t="s">
        <v>10261</v>
      </c>
    </row>
    <row r="4392">
      <c r="A4392" s="7"/>
    </row>
    <row r="4393">
      <c r="A4393" s="1" t="s">
        <v>5762</v>
      </c>
      <c r="B4393" s="2">
        <v>0.0</v>
      </c>
    </row>
    <row r="4394">
      <c r="A4394" s="1" t="s">
        <v>10262</v>
      </c>
      <c r="B4394" s="2">
        <v>0.0</v>
      </c>
    </row>
    <row r="4395">
      <c r="A4395" s="1" t="s">
        <v>10263</v>
      </c>
    </row>
    <row r="4396">
      <c r="A4396" s="1" t="s">
        <v>4568</v>
      </c>
    </row>
    <row r="4397">
      <c r="A4397" s="1" t="s">
        <v>4569</v>
      </c>
    </row>
    <row r="4398">
      <c r="A4398" s="1" t="s">
        <v>4570</v>
      </c>
    </row>
    <row r="4399">
      <c r="A4399" s="1" t="s">
        <v>4571</v>
      </c>
    </row>
    <row r="4400">
      <c r="A4400" s="7"/>
    </row>
    <row r="4401">
      <c r="A4401" s="1" t="s">
        <v>10264</v>
      </c>
      <c r="B4401" s="2">
        <v>0.0</v>
      </c>
    </row>
    <row r="4402">
      <c r="A4402" s="1" t="s">
        <v>10265</v>
      </c>
      <c r="B4402" s="2">
        <v>0.0</v>
      </c>
    </row>
    <row r="4403">
      <c r="A4403" s="1" t="s">
        <v>10266</v>
      </c>
      <c r="B4403" s="2">
        <v>0.0</v>
      </c>
    </row>
    <row r="4404">
      <c r="A4404" s="1" t="s">
        <v>10267</v>
      </c>
      <c r="B4404" s="2">
        <v>0.0</v>
      </c>
    </row>
    <row r="4405">
      <c r="A4405" s="1" t="s">
        <v>10268</v>
      </c>
    </row>
    <row r="4406">
      <c r="A4406" s="7"/>
    </row>
    <row r="4407">
      <c r="A4407" s="1" t="s">
        <v>10269</v>
      </c>
      <c r="B4407" s="2">
        <v>1.0</v>
      </c>
    </row>
    <row r="4408">
      <c r="A4408" s="1" t="s">
        <v>10270</v>
      </c>
      <c r="B4408" s="2">
        <v>0.0</v>
      </c>
    </row>
    <row r="4409">
      <c r="A4409" s="1" t="s">
        <v>10271</v>
      </c>
      <c r="B4409" s="2">
        <v>0.0</v>
      </c>
    </row>
    <row r="4410">
      <c r="A4410" s="1" t="s">
        <v>10272</v>
      </c>
      <c r="B4410" s="2">
        <v>1.0</v>
      </c>
    </row>
    <row r="4411">
      <c r="A4411" s="1" t="s">
        <v>10273</v>
      </c>
      <c r="B4411" s="2">
        <v>0.0</v>
      </c>
    </row>
    <row r="4412">
      <c r="A4412" s="1" t="s">
        <v>10274</v>
      </c>
      <c r="B4412" s="2">
        <v>0.0</v>
      </c>
    </row>
    <row r="4413">
      <c r="A4413" s="1" t="s">
        <v>10275</v>
      </c>
      <c r="B4413" s="2">
        <v>1.0</v>
      </c>
    </row>
    <row r="4414">
      <c r="A4414" s="1" t="s">
        <v>10276</v>
      </c>
    </row>
    <row r="4415">
      <c r="A4415" s="1" t="s">
        <v>10277</v>
      </c>
      <c r="B4415" s="2">
        <v>0.0</v>
      </c>
    </row>
    <row r="4416">
      <c r="A4416" s="1" t="s">
        <v>10278</v>
      </c>
    </row>
    <row r="4417">
      <c r="A4417" s="1" t="s">
        <v>10279</v>
      </c>
    </row>
    <row r="4418">
      <c r="A4418" s="1" t="s">
        <v>10280</v>
      </c>
    </row>
    <row r="4419">
      <c r="A4419" s="1" t="s">
        <v>10281</v>
      </c>
    </row>
    <row r="4420">
      <c r="A4420" s="1" t="s">
        <v>10282</v>
      </c>
    </row>
    <row r="4421">
      <c r="A4421" s="7"/>
    </row>
    <row r="4422">
      <c r="A4422" s="1" t="s">
        <v>10283</v>
      </c>
    </row>
    <row r="4423">
      <c r="A4423" s="1" t="s">
        <v>10284</v>
      </c>
    </row>
    <row r="4424">
      <c r="A4424" s="1" t="s">
        <v>10285</v>
      </c>
      <c r="B4424" s="2">
        <v>1.0</v>
      </c>
    </row>
    <row r="4425">
      <c r="A4425" s="1" t="s">
        <v>10286</v>
      </c>
      <c r="B4425" s="2">
        <v>1.0</v>
      </c>
    </row>
    <row r="4426">
      <c r="A4426" s="1" t="s">
        <v>10287</v>
      </c>
      <c r="B4426" s="2">
        <v>1.0</v>
      </c>
    </row>
    <row r="4427">
      <c r="A4427" s="1" t="s">
        <v>10288</v>
      </c>
      <c r="B4427" s="2">
        <v>1.0</v>
      </c>
    </row>
    <row r="4428">
      <c r="A4428" s="1" t="s">
        <v>10289</v>
      </c>
      <c r="B4428" s="2">
        <v>1.0</v>
      </c>
    </row>
    <row r="4429">
      <c r="A4429" s="1" t="s">
        <v>10290</v>
      </c>
      <c r="B4429" s="2">
        <v>1.0</v>
      </c>
    </row>
    <row r="4430">
      <c r="A4430" s="1" t="s">
        <v>10291</v>
      </c>
      <c r="B4430" s="2">
        <v>0.0</v>
      </c>
    </row>
    <row r="4431">
      <c r="A4431" s="1" t="s">
        <v>10292</v>
      </c>
      <c r="B4431" s="2">
        <v>0.0</v>
      </c>
    </row>
    <row r="4432">
      <c r="A4432" s="1" t="s">
        <v>10293</v>
      </c>
      <c r="B4432" s="2">
        <v>0.0</v>
      </c>
    </row>
    <row r="4433">
      <c r="A4433" s="1" t="s">
        <v>10294</v>
      </c>
      <c r="B4433" s="2">
        <v>1.0</v>
      </c>
    </row>
    <row r="4434">
      <c r="A4434" s="1" t="s">
        <v>10295</v>
      </c>
    </row>
    <row r="4435">
      <c r="A4435" s="7"/>
    </row>
    <row r="4436">
      <c r="A4436" s="1" t="s">
        <v>10296</v>
      </c>
      <c r="B4436" s="2">
        <v>0.0</v>
      </c>
    </row>
    <row r="4437">
      <c r="A4437" s="1" t="s">
        <v>10297</v>
      </c>
      <c r="B4437" s="2">
        <v>0.0</v>
      </c>
    </row>
    <row r="4438">
      <c r="A4438" s="1" t="s">
        <v>10298</v>
      </c>
      <c r="B4438" s="2">
        <v>0.0</v>
      </c>
    </row>
    <row r="4439">
      <c r="A4439" s="1" t="s">
        <v>10299</v>
      </c>
      <c r="B4439" s="2">
        <v>1.0</v>
      </c>
    </row>
    <row r="4440">
      <c r="A4440" s="1" t="s">
        <v>10300</v>
      </c>
      <c r="B4440" s="2">
        <v>0.0</v>
      </c>
    </row>
    <row r="4441">
      <c r="A4441" s="1" t="s">
        <v>10301</v>
      </c>
      <c r="B4441" s="2">
        <v>1.0</v>
      </c>
    </row>
    <row r="4442">
      <c r="A4442" s="1" t="s">
        <v>10302</v>
      </c>
      <c r="B4442" s="2">
        <v>1.0</v>
      </c>
    </row>
    <row r="4443">
      <c r="A4443" s="1" t="s">
        <v>10303</v>
      </c>
      <c r="B4443" s="2">
        <v>1.0</v>
      </c>
    </row>
    <row r="4444">
      <c r="A4444" s="1" t="s">
        <v>10304</v>
      </c>
      <c r="B4444" s="2">
        <v>1.0</v>
      </c>
    </row>
    <row r="4445">
      <c r="A4445" s="1" t="s">
        <v>10305</v>
      </c>
      <c r="B4445" s="2">
        <v>0.0</v>
      </c>
    </row>
    <row r="4446">
      <c r="A4446" s="1" t="s">
        <v>10306</v>
      </c>
      <c r="B4446" s="2">
        <v>0.0</v>
      </c>
    </row>
    <row r="4447">
      <c r="A4447" s="1" t="s">
        <v>10307</v>
      </c>
      <c r="B4447" s="2">
        <v>1.0</v>
      </c>
    </row>
    <row r="4448">
      <c r="A4448" s="1" t="s">
        <v>10308</v>
      </c>
      <c r="B4448" s="2">
        <v>1.0</v>
      </c>
    </row>
    <row r="4449">
      <c r="A4449" s="1" t="s">
        <v>10309</v>
      </c>
      <c r="B4449" s="2">
        <v>0.0</v>
      </c>
    </row>
    <row r="4450">
      <c r="A4450" s="1" t="s">
        <v>10310</v>
      </c>
      <c r="B4450" s="2">
        <v>0.0</v>
      </c>
    </row>
    <row r="4451">
      <c r="A4451" s="1" t="s">
        <v>10311</v>
      </c>
      <c r="B4451" s="2">
        <v>0.0</v>
      </c>
    </row>
    <row r="4452">
      <c r="A4452" s="1" t="s">
        <v>10312</v>
      </c>
      <c r="B4452" s="2">
        <v>0.0</v>
      </c>
    </row>
    <row r="4453">
      <c r="A4453" s="1" t="s">
        <v>10313</v>
      </c>
      <c r="B4453" s="2">
        <v>0.0</v>
      </c>
    </row>
    <row r="4454">
      <c r="A4454" s="1" t="s">
        <v>10314</v>
      </c>
      <c r="B4454" s="2">
        <v>1.0</v>
      </c>
    </row>
    <row r="4455">
      <c r="A4455" s="1" t="s">
        <v>10315</v>
      </c>
      <c r="B4455" s="2">
        <v>0.0</v>
      </c>
    </row>
    <row r="4456">
      <c r="A4456" s="1" t="s">
        <v>10316</v>
      </c>
      <c r="B4456" s="2">
        <v>0.0</v>
      </c>
    </row>
    <row r="4457">
      <c r="A4457" s="1" t="s">
        <v>10317</v>
      </c>
      <c r="B4457" s="2">
        <v>1.0</v>
      </c>
    </row>
    <row r="4458">
      <c r="A4458" s="1" t="s">
        <v>10318</v>
      </c>
      <c r="B4458" s="2">
        <v>1.0</v>
      </c>
    </row>
    <row r="4459">
      <c r="A4459" s="1" t="s">
        <v>10319</v>
      </c>
      <c r="B4459" s="2">
        <v>0.0</v>
      </c>
    </row>
    <row r="4460">
      <c r="A4460" s="1" t="s">
        <v>10320</v>
      </c>
      <c r="B4460" s="2">
        <v>0.0</v>
      </c>
    </row>
    <row r="4461">
      <c r="A4461" s="1" t="s">
        <v>10321</v>
      </c>
      <c r="B4461" s="2">
        <v>1.0</v>
      </c>
    </row>
    <row r="4462">
      <c r="A4462" s="1" t="s">
        <v>10322</v>
      </c>
      <c r="B4462" s="2">
        <v>1.0</v>
      </c>
    </row>
    <row r="4463">
      <c r="A4463" s="1" t="s">
        <v>10323</v>
      </c>
    </row>
    <row r="4464">
      <c r="A4464" s="1" t="s">
        <v>5151</v>
      </c>
    </row>
    <row r="4465">
      <c r="A4465" s="1" t="s">
        <v>5152</v>
      </c>
    </row>
    <row r="4466">
      <c r="A4466" s="1" t="s">
        <v>5153</v>
      </c>
      <c r="B4466" s="2">
        <v>1.0</v>
      </c>
    </row>
    <row r="4467">
      <c r="A4467" s="1" t="s">
        <v>10324</v>
      </c>
    </row>
    <row r="4468">
      <c r="A4468" s="7"/>
    </row>
    <row r="4469">
      <c r="A4469" s="1" t="s">
        <v>10325</v>
      </c>
      <c r="B4469" s="2">
        <v>0.0</v>
      </c>
    </row>
    <row r="4470">
      <c r="A4470" s="1" t="s">
        <v>10326</v>
      </c>
      <c r="B4470" s="2">
        <v>0.0</v>
      </c>
    </row>
    <row r="4471">
      <c r="A4471" s="1" t="s">
        <v>10327</v>
      </c>
      <c r="B4471" s="2">
        <v>0.0</v>
      </c>
    </row>
    <row r="4472">
      <c r="A4472" s="1" t="s">
        <v>10328</v>
      </c>
    </row>
    <row r="4473">
      <c r="A4473" s="1" t="s">
        <v>10329</v>
      </c>
    </row>
    <row r="4474">
      <c r="A4474" s="1" t="s">
        <v>10330</v>
      </c>
    </row>
    <row r="4475">
      <c r="A4475" s="1" t="s">
        <v>10331</v>
      </c>
    </row>
    <row r="4476">
      <c r="A4476" s="1" t="s">
        <v>10332</v>
      </c>
    </row>
    <row r="4477">
      <c r="A4477" s="1" t="s">
        <v>10333</v>
      </c>
      <c r="B4477" s="2">
        <v>1.0</v>
      </c>
    </row>
    <row r="4478">
      <c r="A4478" s="1" t="s">
        <v>10334</v>
      </c>
      <c r="B4478" s="2">
        <v>0.0</v>
      </c>
    </row>
    <row r="4479">
      <c r="A4479" s="1" t="s">
        <v>10335</v>
      </c>
      <c r="B4479" s="2">
        <v>0.0</v>
      </c>
    </row>
    <row r="4480">
      <c r="A4480" s="1" t="s">
        <v>10336</v>
      </c>
      <c r="B4480" s="2">
        <v>1.0</v>
      </c>
    </row>
    <row r="4481">
      <c r="A4481" s="1" t="s">
        <v>10337</v>
      </c>
      <c r="B4481" s="2">
        <v>1.0</v>
      </c>
    </row>
    <row r="4482">
      <c r="A4482" s="1" t="s">
        <v>10338</v>
      </c>
      <c r="B4482" s="2">
        <v>1.0</v>
      </c>
    </row>
    <row r="4483">
      <c r="A4483" s="1" t="s">
        <v>10339</v>
      </c>
      <c r="B4483" s="2">
        <v>1.0</v>
      </c>
    </row>
    <row r="4484">
      <c r="A4484" s="1" t="s">
        <v>10340</v>
      </c>
      <c r="B4484" s="2">
        <v>0.0</v>
      </c>
    </row>
    <row r="4485">
      <c r="A4485" s="1" t="s">
        <v>10341</v>
      </c>
      <c r="B4485" s="2">
        <v>1.0</v>
      </c>
    </row>
    <row r="4486">
      <c r="A4486" s="1" t="s">
        <v>10342</v>
      </c>
    </row>
    <row r="4487">
      <c r="A4487" s="1" t="s">
        <v>10343</v>
      </c>
    </row>
    <row r="4488">
      <c r="A4488" s="1" t="s">
        <v>10344</v>
      </c>
      <c r="B4488" s="2">
        <v>0.0</v>
      </c>
    </row>
    <row r="4489">
      <c r="A4489" s="1" t="s">
        <v>10345</v>
      </c>
      <c r="B4489" s="2">
        <v>0.0</v>
      </c>
    </row>
    <row r="4490">
      <c r="A4490" s="1" t="s">
        <v>10346</v>
      </c>
      <c r="B4490" s="2">
        <v>0.0</v>
      </c>
    </row>
    <row r="4491">
      <c r="A4491" s="1" t="s">
        <v>10347</v>
      </c>
      <c r="B4491" s="2">
        <v>0.0</v>
      </c>
    </row>
    <row r="4492">
      <c r="A4492" s="1" t="s">
        <v>10348</v>
      </c>
      <c r="B4492" s="2">
        <v>0.0</v>
      </c>
    </row>
    <row r="4493">
      <c r="A4493" s="1" t="s">
        <v>10349</v>
      </c>
      <c r="B4493" s="2">
        <v>1.0</v>
      </c>
    </row>
    <row r="4494">
      <c r="A4494" s="1" t="s">
        <v>10350</v>
      </c>
      <c r="B4494" s="2">
        <v>1.0</v>
      </c>
    </row>
    <row r="4495">
      <c r="A4495" s="1" t="s">
        <v>10351</v>
      </c>
      <c r="B4495" s="2">
        <v>1.0</v>
      </c>
    </row>
    <row r="4496">
      <c r="A4496" s="1" t="s">
        <v>10352</v>
      </c>
      <c r="B4496" s="2">
        <v>0.0</v>
      </c>
    </row>
    <row r="4497">
      <c r="A4497" s="1" t="s">
        <v>10353</v>
      </c>
      <c r="B4497" s="2">
        <v>0.0</v>
      </c>
    </row>
    <row r="4498">
      <c r="A4498" s="1" t="s">
        <v>10354</v>
      </c>
      <c r="B4498" s="2">
        <v>1.0</v>
      </c>
    </row>
    <row r="4499">
      <c r="A4499" s="1" t="s">
        <v>10355</v>
      </c>
      <c r="B4499" s="2">
        <v>1.0</v>
      </c>
    </row>
    <row r="4500">
      <c r="A4500" s="1" t="s">
        <v>10356</v>
      </c>
      <c r="B4500" s="2">
        <v>1.0</v>
      </c>
    </row>
    <row r="4501">
      <c r="A4501" s="1" t="s">
        <v>10357</v>
      </c>
      <c r="B4501" s="2">
        <v>0.0</v>
      </c>
    </row>
    <row r="4502">
      <c r="A4502" s="1" t="s">
        <v>10358</v>
      </c>
      <c r="B4502" s="2">
        <v>1.0</v>
      </c>
    </row>
    <row r="4503">
      <c r="A4503" s="1" t="s">
        <v>10359</v>
      </c>
      <c r="B4503" s="2">
        <v>0.0</v>
      </c>
    </row>
    <row r="4504">
      <c r="A4504" s="1" t="s">
        <v>10360</v>
      </c>
      <c r="B4504" s="2">
        <v>1.0</v>
      </c>
    </row>
    <row r="4505">
      <c r="A4505" s="1" t="s">
        <v>10361</v>
      </c>
      <c r="B4505" s="2">
        <v>1.0</v>
      </c>
    </row>
    <row r="4506">
      <c r="A4506" s="1" t="s">
        <v>10362</v>
      </c>
      <c r="B4506" s="2">
        <v>1.0</v>
      </c>
    </row>
    <row r="4507">
      <c r="A4507" s="1" t="s">
        <v>10363</v>
      </c>
      <c r="B4507" s="2">
        <v>1.0</v>
      </c>
    </row>
    <row r="4508">
      <c r="A4508" s="1" t="s">
        <v>10364</v>
      </c>
    </row>
    <row r="4509">
      <c r="A4509" s="1" t="s">
        <v>10365</v>
      </c>
    </row>
    <row r="4510">
      <c r="A4510" s="1" t="s">
        <v>10366</v>
      </c>
      <c r="B4510" s="2">
        <v>1.0</v>
      </c>
    </row>
    <row r="4511">
      <c r="A4511" s="1" t="s">
        <v>10367</v>
      </c>
      <c r="B4511" s="2">
        <v>0.0</v>
      </c>
    </row>
    <row r="4512">
      <c r="A4512" s="1" t="s">
        <v>10368</v>
      </c>
      <c r="B4512" s="2">
        <v>1.0</v>
      </c>
    </row>
    <row r="4513">
      <c r="A4513" s="1" t="s">
        <v>10369</v>
      </c>
      <c r="B4513" s="2">
        <v>1.0</v>
      </c>
    </row>
    <row r="4514">
      <c r="A4514" s="1" t="s">
        <v>10370</v>
      </c>
      <c r="B4514" s="2">
        <v>0.0</v>
      </c>
    </row>
    <row r="4515">
      <c r="A4515" s="1" t="s">
        <v>10371</v>
      </c>
      <c r="B4515" s="2">
        <v>0.0</v>
      </c>
    </row>
    <row r="4516">
      <c r="A4516" s="1" t="s">
        <v>10372</v>
      </c>
      <c r="B4516" s="2">
        <v>1.0</v>
      </c>
    </row>
    <row r="4517">
      <c r="A4517" s="1" t="s">
        <v>10373</v>
      </c>
      <c r="B4517" s="2">
        <v>0.0</v>
      </c>
    </row>
    <row r="4518">
      <c r="A4518" s="1" t="s">
        <v>10374</v>
      </c>
      <c r="B4518" s="2">
        <v>1.0</v>
      </c>
    </row>
    <row r="4519">
      <c r="A4519" s="1" t="s">
        <v>10375</v>
      </c>
    </row>
    <row r="4520">
      <c r="A4520" s="1" t="s">
        <v>10376</v>
      </c>
    </row>
    <row r="4521">
      <c r="A4521" s="1" t="s">
        <v>10377</v>
      </c>
    </row>
    <row r="4522">
      <c r="A4522" s="1" t="s">
        <v>10378</v>
      </c>
      <c r="B4522" s="2">
        <v>1.0</v>
      </c>
    </row>
    <row r="4523">
      <c r="A4523" s="1" t="s">
        <v>10379</v>
      </c>
      <c r="B4523" s="2">
        <v>0.0</v>
      </c>
    </row>
    <row r="4524">
      <c r="A4524" s="1" t="s">
        <v>10380</v>
      </c>
      <c r="B4524" s="2">
        <v>0.0</v>
      </c>
    </row>
    <row r="4525">
      <c r="A4525" s="1" t="s">
        <v>10381</v>
      </c>
      <c r="B4525" s="2">
        <v>0.0</v>
      </c>
    </row>
    <row r="4526">
      <c r="A4526" s="1" t="s">
        <v>10382</v>
      </c>
      <c r="B4526" s="2">
        <v>1.0</v>
      </c>
    </row>
    <row r="4527">
      <c r="A4527" s="1" t="s">
        <v>10383</v>
      </c>
      <c r="B4527" s="2">
        <v>1.0</v>
      </c>
    </row>
    <row r="4528">
      <c r="A4528" s="1" t="s">
        <v>10384</v>
      </c>
      <c r="B4528" s="2">
        <v>1.0</v>
      </c>
    </row>
    <row r="4529">
      <c r="A4529" s="1" t="s">
        <v>10385</v>
      </c>
      <c r="B4529" s="2">
        <v>1.0</v>
      </c>
    </row>
    <row r="4530">
      <c r="A4530" s="1" t="s">
        <v>10386</v>
      </c>
      <c r="B4530" s="2">
        <v>1.0</v>
      </c>
    </row>
    <row r="4531">
      <c r="A4531" s="1" t="s">
        <v>10387</v>
      </c>
      <c r="B4531" s="2">
        <v>1.0</v>
      </c>
    </row>
    <row r="4532">
      <c r="A4532" s="1" t="s">
        <v>10388</v>
      </c>
    </row>
    <row r="4533">
      <c r="A4533" s="1" t="s">
        <v>10389</v>
      </c>
      <c r="B4533" s="2">
        <v>0.0</v>
      </c>
    </row>
    <row r="4534">
      <c r="A4534" s="1" t="s">
        <v>10390</v>
      </c>
      <c r="B4534" s="2">
        <v>0.0</v>
      </c>
    </row>
    <row r="4535">
      <c r="A4535" s="1" t="s">
        <v>10391</v>
      </c>
      <c r="B4535" s="2">
        <v>0.0</v>
      </c>
    </row>
    <row r="4536">
      <c r="A4536" s="1" t="s">
        <v>10392</v>
      </c>
    </row>
    <row r="4537">
      <c r="A4537" s="7"/>
    </row>
    <row r="4538">
      <c r="A4538" s="1" t="s">
        <v>10393</v>
      </c>
      <c r="B4538" s="2">
        <v>1.0</v>
      </c>
    </row>
    <row r="4539">
      <c r="A4539" s="1" t="s">
        <v>10394</v>
      </c>
    </row>
    <row r="4540">
      <c r="A4540" s="1" t="s">
        <v>10395</v>
      </c>
      <c r="B4540" s="2">
        <v>0.0</v>
      </c>
    </row>
    <row r="4541">
      <c r="A4541" s="1" t="s">
        <v>10396</v>
      </c>
      <c r="B4541" s="2">
        <v>0.0</v>
      </c>
    </row>
    <row r="4542">
      <c r="A4542" s="1" t="s">
        <v>10397</v>
      </c>
    </row>
    <row r="4543">
      <c r="A4543" s="7"/>
    </row>
    <row r="4544">
      <c r="A4544" s="1" t="s">
        <v>10398</v>
      </c>
      <c r="B4544" s="2">
        <v>1.0</v>
      </c>
    </row>
    <row r="4545">
      <c r="A4545" s="1" t="s">
        <v>10399</v>
      </c>
      <c r="B4545" s="2">
        <v>0.0</v>
      </c>
    </row>
    <row r="4546">
      <c r="A4546" s="1" t="s">
        <v>10400</v>
      </c>
      <c r="B4546" s="2">
        <v>1.0</v>
      </c>
    </row>
    <row r="4547">
      <c r="A4547" s="1" t="s">
        <v>10401</v>
      </c>
    </row>
    <row r="4548">
      <c r="A4548" s="1" t="s">
        <v>10402</v>
      </c>
    </row>
    <row r="4549">
      <c r="A4549" s="1" t="s">
        <v>10403</v>
      </c>
    </row>
    <row r="4550">
      <c r="A4550" s="1" t="s">
        <v>10404</v>
      </c>
      <c r="B4550" s="2">
        <v>0.0</v>
      </c>
    </row>
    <row r="4551">
      <c r="A4551" s="1" t="s">
        <v>10405</v>
      </c>
      <c r="B4551" s="2">
        <v>1.0</v>
      </c>
    </row>
    <row r="4552">
      <c r="A4552" s="1" t="s">
        <v>10406</v>
      </c>
      <c r="B4552" s="2">
        <v>1.0</v>
      </c>
    </row>
    <row r="4553">
      <c r="A4553" s="1" t="s">
        <v>10407</v>
      </c>
      <c r="B4553" s="2">
        <v>1.0</v>
      </c>
    </row>
    <row r="4554">
      <c r="A4554" s="1" t="s">
        <v>10408</v>
      </c>
      <c r="B4554" s="2">
        <v>1.0</v>
      </c>
    </row>
    <row r="4555">
      <c r="A4555" s="1" t="s">
        <v>10409</v>
      </c>
      <c r="B4555" s="2">
        <v>0.0</v>
      </c>
    </row>
    <row r="4556">
      <c r="A4556" s="1" t="s">
        <v>10410</v>
      </c>
      <c r="B4556" s="2">
        <v>0.0</v>
      </c>
    </row>
    <row r="4557">
      <c r="A4557" s="1" t="s">
        <v>10411</v>
      </c>
      <c r="B4557" s="2">
        <v>1.0</v>
      </c>
    </row>
    <row r="4558">
      <c r="A4558" s="1" t="s">
        <v>10412</v>
      </c>
      <c r="B4558" s="2">
        <v>0.0</v>
      </c>
    </row>
    <row r="4559">
      <c r="A4559" s="1" t="s">
        <v>10413</v>
      </c>
      <c r="B4559" s="2">
        <v>1.0</v>
      </c>
    </row>
    <row r="4560">
      <c r="A4560" s="1" t="s">
        <v>10414</v>
      </c>
      <c r="B4560" s="2">
        <v>0.0</v>
      </c>
    </row>
    <row r="4561">
      <c r="A4561" s="1" t="s">
        <v>10415</v>
      </c>
    </row>
    <row r="4562">
      <c r="A4562" s="1" t="s">
        <v>10416</v>
      </c>
      <c r="B4562" s="2">
        <v>0.0</v>
      </c>
    </row>
    <row r="4563">
      <c r="A4563" s="1" t="s">
        <v>10417</v>
      </c>
      <c r="B4563" s="2">
        <v>0.0</v>
      </c>
    </row>
    <row r="4564">
      <c r="A4564" s="1" t="s">
        <v>10418</v>
      </c>
      <c r="B4564" s="2">
        <v>1.0</v>
      </c>
    </row>
    <row r="4565">
      <c r="A4565" s="1" t="s">
        <v>10419</v>
      </c>
    </row>
    <row r="4566">
      <c r="A4566" s="7"/>
    </row>
    <row r="4567">
      <c r="A4567" s="1" t="s">
        <v>10420</v>
      </c>
      <c r="B4567" s="2">
        <v>1.0</v>
      </c>
    </row>
    <row r="4568">
      <c r="A4568" s="1" t="s">
        <v>10421</v>
      </c>
      <c r="B4568" s="2">
        <v>0.0</v>
      </c>
    </row>
    <row r="4569">
      <c r="A4569" s="1" t="s">
        <v>10422</v>
      </c>
      <c r="B4569" s="2">
        <v>0.0</v>
      </c>
    </row>
    <row r="4570">
      <c r="A4570" s="1" t="s">
        <v>10423</v>
      </c>
      <c r="B4570" s="2">
        <v>1.0</v>
      </c>
    </row>
    <row r="4571">
      <c r="A4571" s="1" t="s">
        <v>10424</v>
      </c>
      <c r="B4571" s="2">
        <v>0.0</v>
      </c>
    </row>
    <row r="4572">
      <c r="A4572" s="1" t="s">
        <v>10425</v>
      </c>
      <c r="B4572" s="2">
        <v>0.0</v>
      </c>
    </row>
    <row r="4573">
      <c r="A4573" s="1" t="s">
        <v>10426</v>
      </c>
    </row>
    <row r="4574">
      <c r="A4574" s="7"/>
    </row>
    <row r="4575">
      <c r="A4575" s="22" t="s">
        <v>10427</v>
      </c>
      <c r="B4575" s="2">
        <v>1.0</v>
      </c>
    </row>
    <row r="4576">
      <c r="A4576" s="1" t="s">
        <v>10428</v>
      </c>
      <c r="B4576" s="2">
        <v>1.0</v>
      </c>
    </row>
    <row r="4577">
      <c r="A4577" s="1" t="s">
        <v>10429</v>
      </c>
      <c r="B4577" s="2">
        <v>1.0</v>
      </c>
    </row>
    <row r="4578">
      <c r="A4578" s="1" t="s">
        <v>10430</v>
      </c>
      <c r="B4578" s="2">
        <v>1.0</v>
      </c>
    </row>
    <row r="4579">
      <c r="A4579" s="1" t="s">
        <v>10431</v>
      </c>
      <c r="B4579" s="2">
        <v>1.0</v>
      </c>
    </row>
    <row r="4580">
      <c r="A4580" s="1" t="s">
        <v>10432</v>
      </c>
      <c r="B4580" s="2">
        <v>0.0</v>
      </c>
    </row>
    <row r="4581">
      <c r="A4581" s="1" t="s">
        <v>10433</v>
      </c>
      <c r="B4581" s="2">
        <v>1.0</v>
      </c>
    </row>
    <row r="4582">
      <c r="A4582" s="1" t="s">
        <v>10434</v>
      </c>
      <c r="B4582" s="2">
        <v>0.0</v>
      </c>
    </row>
    <row r="4583">
      <c r="A4583" s="1" t="s">
        <v>10435</v>
      </c>
      <c r="B4583" s="2">
        <v>1.0</v>
      </c>
    </row>
    <row r="4584">
      <c r="A4584" s="1" t="s">
        <v>10436</v>
      </c>
      <c r="B4584" s="2">
        <v>1.0</v>
      </c>
    </row>
    <row r="4585">
      <c r="A4585" s="1" t="s">
        <v>10437</v>
      </c>
      <c r="B4585" s="2">
        <v>1.0</v>
      </c>
    </row>
    <row r="4586">
      <c r="A4586" s="1" t="s">
        <v>10438</v>
      </c>
    </row>
    <row r="4587">
      <c r="A4587" s="1" t="s">
        <v>10439</v>
      </c>
      <c r="B4587" s="2">
        <v>1.0</v>
      </c>
    </row>
    <row r="4588">
      <c r="A4588" s="1" t="s">
        <v>10440</v>
      </c>
    </row>
    <row r="4589">
      <c r="A4589" s="1" t="s">
        <v>10441</v>
      </c>
      <c r="B4589" s="2">
        <v>1.0</v>
      </c>
    </row>
    <row r="4590">
      <c r="A4590" s="1" t="s">
        <v>10442</v>
      </c>
      <c r="B4590" s="2">
        <v>0.0</v>
      </c>
    </row>
    <row r="4591">
      <c r="A4591" s="1" t="s">
        <v>10443</v>
      </c>
      <c r="B4591" s="2">
        <v>0.0</v>
      </c>
    </row>
    <row r="4592">
      <c r="A4592" s="1" t="s">
        <v>10444</v>
      </c>
      <c r="B4592" s="2">
        <v>1.0</v>
      </c>
    </row>
    <row r="4593">
      <c r="A4593" s="1" t="s">
        <v>10445</v>
      </c>
      <c r="B4593" s="2">
        <v>1.0</v>
      </c>
    </row>
    <row r="4594">
      <c r="A4594" s="1" t="s">
        <v>10446</v>
      </c>
      <c r="B4594" s="2">
        <v>1.0</v>
      </c>
    </row>
    <row r="4595">
      <c r="A4595" s="1" t="s">
        <v>10447</v>
      </c>
    </row>
    <row r="4596">
      <c r="A4596" s="7"/>
    </row>
    <row r="4597">
      <c r="A4597" s="1" t="s">
        <v>10448</v>
      </c>
      <c r="B4597" s="2">
        <v>0.0</v>
      </c>
    </row>
    <row r="4598">
      <c r="A4598" s="1" t="s">
        <v>10449</v>
      </c>
      <c r="B4598" s="2">
        <v>0.0</v>
      </c>
    </row>
    <row r="4599">
      <c r="A4599" s="1" t="s">
        <v>10450</v>
      </c>
      <c r="B4599" s="2">
        <v>1.0</v>
      </c>
    </row>
    <row r="4600">
      <c r="A4600" s="1" t="s">
        <v>10451</v>
      </c>
      <c r="B4600" s="2">
        <v>0.0</v>
      </c>
    </row>
    <row r="4601">
      <c r="A4601" s="1" t="s">
        <v>10452</v>
      </c>
      <c r="B4601" s="2">
        <v>0.0</v>
      </c>
    </row>
    <row r="4602">
      <c r="A4602" s="1" t="s">
        <v>10453</v>
      </c>
    </row>
    <row r="4603">
      <c r="A4603" s="7"/>
    </row>
    <row r="4604">
      <c r="A4604" s="1" t="s">
        <v>10454</v>
      </c>
      <c r="B4604" s="2">
        <v>1.0</v>
      </c>
    </row>
    <row r="4605">
      <c r="A4605" s="1" t="s">
        <v>10455</v>
      </c>
      <c r="B4605" s="2">
        <v>0.0</v>
      </c>
    </row>
    <row r="4606">
      <c r="A4606" s="1" t="s">
        <v>10456</v>
      </c>
      <c r="B4606" s="2">
        <v>1.0</v>
      </c>
    </row>
    <row r="4607">
      <c r="A4607" s="1" t="s">
        <v>10457</v>
      </c>
      <c r="B4607" s="2">
        <v>0.0</v>
      </c>
    </row>
    <row r="4608">
      <c r="A4608" s="1" t="s">
        <v>10458</v>
      </c>
      <c r="B4608" s="2">
        <v>1.0</v>
      </c>
    </row>
    <row r="4609">
      <c r="A4609" s="1" t="s">
        <v>10459</v>
      </c>
      <c r="B4609" s="2">
        <v>0.0</v>
      </c>
    </row>
    <row r="4610">
      <c r="A4610" s="1" t="s">
        <v>10460</v>
      </c>
      <c r="B4610" s="2">
        <v>0.0</v>
      </c>
    </row>
    <row r="4611">
      <c r="A4611" s="1" t="s">
        <v>10461</v>
      </c>
      <c r="B4611" s="2">
        <v>0.0</v>
      </c>
    </row>
    <row r="4612">
      <c r="A4612" s="1" t="s">
        <v>10462</v>
      </c>
      <c r="B4612" s="2">
        <v>0.0</v>
      </c>
    </row>
    <row r="4613">
      <c r="A4613" s="1" t="s">
        <v>10463</v>
      </c>
      <c r="B4613" s="2">
        <v>0.0</v>
      </c>
    </row>
    <row r="4614">
      <c r="A4614" s="1" t="s">
        <v>10464</v>
      </c>
      <c r="B4614" s="2">
        <v>1.0</v>
      </c>
    </row>
    <row r="4615">
      <c r="A4615" s="1" t="s">
        <v>10465</v>
      </c>
      <c r="B4615" s="2">
        <v>1.0</v>
      </c>
    </row>
    <row r="4616">
      <c r="A4616" s="1" t="s">
        <v>10466</v>
      </c>
      <c r="B4616" s="2">
        <v>0.0</v>
      </c>
    </row>
    <row r="4617">
      <c r="A4617" s="1" t="s">
        <v>10467</v>
      </c>
      <c r="B4617" s="2">
        <v>1.0</v>
      </c>
    </row>
    <row r="4618">
      <c r="A4618" s="1" t="s">
        <v>10468</v>
      </c>
      <c r="B4618" s="2">
        <v>1.0</v>
      </c>
    </row>
    <row r="4619">
      <c r="A4619" s="1" t="s">
        <v>10469</v>
      </c>
      <c r="B4619" s="2">
        <v>1.0</v>
      </c>
    </row>
    <row r="4620">
      <c r="A4620" s="1" t="s">
        <v>10470</v>
      </c>
      <c r="B4620" s="2">
        <v>1.0</v>
      </c>
    </row>
    <row r="4621">
      <c r="A4621" s="1" t="s">
        <v>10471</v>
      </c>
      <c r="B4621" s="2">
        <v>0.0</v>
      </c>
    </row>
    <row r="4622">
      <c r="A4622" s="1" t="s">
        <v>10472</v>
      </c>
      <c r="B4622" s="2">
        <v>0.0</v>
      </c>
    </row>
    <row r="4623">
      <c r="A4623" s="1" t="s">
        <v>10473</v>
      </c>
      <c r="B4623" s="2">
        <v>1.0</v>
      </c>
    </row>
    <row r="4624">
      <c r="A4624" s="1" t="s">
        <v>10474</v>
      </c>
      <c r="B4624" s="2">
        <v>0.0</v>
      </c>
    </row>
    <row r="4625">
      <c r="A4625" s="1" t="s">
        <v>10475</v>
      </c>
      <c r="B4625" s="2">
        <v>1.0</v>
      </c>
    </row>
    <row r="4626">
      <c r="A4626" s="1" t="s">
        <v>10476</v>
      </c>
      <c r="B4626" s="2">
        <v>1.0</v>
      </c>
    </row>
    <row r="4627">
      <c r="A4627" s="1" t="s">
        <v>10477</v>
      </c>
      <c r="B4627" s="2">
        <v>0.0</v>
      </c>
    </row>
    <row r="4628">
      <c r="A4628" s="1" t="s">
        <v>10478</v>
      </c>
      <c r="B4628" s="2">
        <v>1.0</v>
      </c>
    </row>
    <row r="4629">
      <c r="A4629" s="1" t="s">
        <v>10479</v>
      </c>
      <c r="B4629" s="2">
        <v>0.0</v>
      </c>
    </row>
    <row r="4630">
      <c r="A4630" s="1" t="s">
        <v>10480</v>
      </c>
      <c r="B4630" s="2">
        <v>1.0</v>
      </c>
    </row>
    <row r="4631">
      <c r="A4631" s="1" t="s">
        <v>10481</v>
      </c>
      <c r="B4631" s="2">
        <v>0.0</v>
      </c>
    </row>
    <row r="4632">
      <c r="A4632" s="1" t="s">
        <v>10482</v>
      </c>
      <c r="B4632" s="2">
        <v>0.0</v>
      </c>
    </row>
    <row r="4633">
      <c r="A4633" s="1" t="s">
        <v>10483</v>
      </c>
      <c r="B4633" s="2">
        <v>1.0</v>
      </c>
    </row>
    <row r="4634">
      <c r="A4634" s="1" t="s">
        <v>10484</v>
      </c>
      <c r="B4634" s="2">
        <v>1.0</v>
      </c>
    </row>
    <row r="4635">
      <c r="A4635" s="1" t="s">
        <v>10485</v>
      </c>
      <c r="B4635" s="2">
        <v>1.0</v>
      </c>
    </row>
    <row r="4636">
      <c r="A4636" s="1" t="s">
        <v>10486</v>
      </c>
    </row>
    <row r="4637">
      <c r="A4637" s="1" t="s">
        <v>10487</v>
      </c>
      <c r="B4637" s="2">
        <v>0.0</v>
      </c>
    </row>
    <row r="4638">
      <c r="A4638" s="1" t="s">
        <v>10488</v>
      </c>
      <c r="B4638" s="2">
        <v>0.0</v>
      </c>
    </row>
    <row r="4639">
      <c r="A4639" s="1" t="s">
        <v>10489</v>
      </c>
      <c r="B4639" s="2">
        <v>0.0</v>
      </c>
    </row>
    <row r="4640">
      <c r="A4640" s="1" t="s">
        <v>10490</v>
      </c>
      <c r="B4640" s="2">
        <v>0.0</v>
      </c>
    </row>
    <row r="4641">
      <c r="A4641" s="1" t="s">
        <v>10491</v>
      </c>
      <c r="B4641" s="2">
        <v>0.0</v>
      </c>
    </row>
    <row r="4642">
      <c r="A4642" s="1" t="s">
        <v>10492</v>
      </c>
      <c r="B4642" s="2">
        <v>0.0</v>
      </c>
    </row>
    <row r="4643">
      <c r="A4643" s="1" t="s">
        <v>10493</v>
      </c>
      <c r="B4643" s="2">
        <v>1.0</v>
      </c>
    </row>
    <row r="4644">
      <c r="A4644" s="1" t="s">
        <v>10494</v>
      </c>
      <c r="B4644" s="2">
        <v>1.0</v>
      </c>
    </row>
    <row r="4645">
      <c r="A4645" s="1" t="s">
        <v>10495</v>
      </c>
      <c r="B4645" s="2">
        <v>1.0</v>
      </c>
    </row>
    <row r="4646">
      <c r="A4646" s="1" t="s">
        <v>10496</v>
      </c>
      <c r="B4646" s="2">
        <v>0.0</v>
      </c>
    </row>
    <row r="4647">
      <c r="A4647" s="1" t="s">
        <v>10497</v>
      </c>
      <c r="B4647" s="2">
        <v>0.0</v>
      </c>
    </row>
    <row r="4648">
      <c r="A4648" s="1" t="s">
        <v>10498</v>
      </c>
      <c r="B4648" s="2">
        <v>0.0</v>
      </c>
    </row>
    <row r="4649">
      <c r="A4649" s="1" t="s">
        <v>10499</v>
      </c>
      <c r="B4649" s="2">
        <v>1.0</v>
      </c>
    </row>
    <row r="4650">
      <c r="A4650" s="1" t="s">
        <v>10500</v>
      </c>
      <c r="B4650" s="2">
        <v>0.0</v>
      </c>
    </row>
    <row r="4651">
      <c r="A4651" s="1" t="s">
        <v>10501</v>
      </c>
      <c r="B4651" s="2">
        <v>0.0</v>
      </c>
    </row>
    <row r="4652">
      <c r="A4652" s="1" t="s">
        <v>10502</v>
      </c>
      <c r="B4652" s="2">
        <v>1.0</v>
      </c>
    </row>
    <row r="4653">
      <c r="A4653" s="1" t="s">
        <v>10503</v>
      </c>
      <c r="B4653" s="2">
        <v>0.0</v>
      </c>
    </row>
    <row r="4654">
      <c r="A4654" s="1" t="s">
        <v>10504</v>
      </c>
      <c r="B4654" s="2">
        <v>0.0</v>
      </c>
    </row>
    <row r="4655">
      <c r="A4655" s="1" t="s">
        <v>10505</v>
      </c>
      <c r="B4655" s="2">
        <v>1.0</v>
      </c>
    </row>
    <row r="4656">
      <c r="A4656" s="1" t="s">
        <v>10506</v>
      </c>
      <c r="B4656" s="2">
        <v>1.0</v>
      </c>
    </row>
    <row r="4657">
      <c r="A4657" s="1" t="s">
        <v>10507</v>
      </c>
      <c r="B4657" s="2">
        <v>0.0</v>
      </c>
    </row>
    <row r="4658">
      <c r="A4658" s="1" t="s">
        <v>10508</v>
      </c>
      <c r="B4658" s="2">
        <v>1.0</v>
      </c>
    </row>
    <row r="4659">
      <c r="A4659" s="1" t="s">
        <v>10509</v>
      </c>
      <c r="B4659" s="2">
        <v>0.0</v>
      </c>
    </row>
    <row r="4660">
      <c r="A4660" s="1" t="s">
        <v>10510</v>
      </c>
      <c r="B4660" s="2">
        <v>0.0</v>
      </c>
    </row>
    <row r="4661">
      <c r="A4661" s="1" t="s">
        <v>10511</v>
      </c>
      <c r="B4661" s="2">
        <v>0.0</v>
      </c>
    </row>
    <row r="4662">
      <c r="A4662" s="1" t="s">
        <v>10512</v>
      </c>
      <c r="B4662" s="2">
        <v>0.0</v>
      </c>
    </row>
    <row r="4663">
      <c r="A4663" s="1" t="s">
        <v>10513</v>
      </c>
    </row>
    <row r="4664">
      <c r="A4664" s="1" t="s">
        <v>4152</v>
      </c>
      <c r="B4664" s="2">
        <v>0.0</v>
      </c>
    </row>
    <row r="4665">
      <c r="A4665" s="1" t="s">
        <v>10514</v>
      </c>
      <c r="B4665" s="2">
        <v>1.0</v>
      </c>
    </row>
    <row r="4666">
      <c r="A4666" s="1" t="s">
        <v>10515</v>
      </c>
      <c r="B4666" s="2">
        <v>1.0</v>
      </c>
    </row>
    <row r="4667">
      <c r="A4667" s="1" t="s">
        <v>10516</v>
      </c>
      <c r="B4667" s="2">
        <v>1.0</v>
      </c>
    </row>
    <row r="4668">
      <c r="A4668" s="1" t="s">
        <v>10517</v>
      </c>
      <c r="B4668" s="2">
        <v>1.0</v>
      </c>
    </row>
    <row r="4669">
      <c r="A4669" s="1" t="s">
        <v>10518</v>
      </c>
      <c r="B4669" s="2">
        <v>0.0</v>
      </c>
    </row>
    <row r="4670">
      <c r="A4670" s="1" t="s">
        <v>5046</v>
      </c>
      <c r="B4670" s="2">
        <v>0.0</v>
      </c>
    </row>
    <row r="4671">
      <c r="A4671" s="1" t="s">
        <v>10519</v>
      </c>
      <c r="B4671" s="2">
        <v>1.0</v>
      </c>
    </row>
    <row r="4672">
      <c r="A4672" s="1" t="s">
        <v>10520</v>
      </c>
      <c r="B4672" s="2">
        <v>0.0</v>
      </c>
    </row>
    <row r="4673">
      <c r="A4673" s="1" t="s">
        <v>10521</v>
      </c>
      <c r="B4673" s="2">
        <v>0.0</v>
      </c>
    </row>
    <row r="4674">
      <c r="A4674" s="1" t="s">
        <v>10522</v>
      </c>
      <c r="B4674" s="2">
        <v>1.0</v>
      </c>
    </row>
    <row r="4675">
      <c r="A4675" s="1" t="s">
        <v>10523</v>
      </c>
      <c r="B4675" s="2">
        <v>0.0</v>
      </c>
    </row>
    <row r="4676">
      <c r="A4676" s="1" t="s">
        <v>10524</v>
      </c>
    </row>
    <row r="4677">
      <c r="A4677" s="1" t="s">
        <v>10525</v>
      </c>
    </row>
    <row r="4678">
      <c r="A4678" s="1" t="s">
        <v>7674</v>
      </c>
      <c r="B4678" s="2">
        <v>1.0</v>
      </c>
    </row>
    <row r="4679">
      <c r="A4679" s="1" t="s">
        <v>10526</v>
      </c>
      <c r="B4679" s="2">
        <v>0.0</v>
      </c>
    </row>
    <row r="4680">
      <c r="A4680" s="1" t="s">
        <v>10527</v>
      </c>
      <c r="B4680" s="2">
        <v>1.0</v>
      </c>
    </row>
    <row r="4681">
      <c r="A4681" s="1" t="s">
        <v>10528</v>
      </c>
    </row>
    <row r="4682">
      <c r="A4682" s="1" t="s">
        <v>10529</v>
      </c>
      <c r="B4682" s="2">
        <v>1.0</v>
      </c>
    </row>
    <row r="4683">
      <c r="A4683" s="1" t="s">
        <v>10530</v>
      </c>
      <c r="B4683" s="2">
        <v>0.0</v>
      </c>
    </row>
    <row r="4684">
      <c r="A4684" s="1" t="s">
        <v>10531</v>
      </c>
      <c r="B4684" s="2">
        <v>1.0</v>
      </c>
    </row>
    <row r="4685">
      <c r="A4685" s="1" t="s">
        <v>10532</v>
      </c>
      <c r="B4685" s="2">
        <v>0.0</v>
      </c>
    </row>
    <row r="4686">
      <c r="A4686" s="1" t="s">
        <v>10533</v>
      </c>
      <c r="B4686" s="2">
        <v>0.0</v>
      </c>
    </row>
    <row r="4687">
      <c r="A4687" s="1" t="s">
        <v>10534</v>
      </c>
      <c r="B4687" s="2">
        <v>1.0</v>
      </c>
    </row>
    <row r="4688">
      <c r="A4688" s="1" t="s">
        <v>10535</v>
      </c>
      <c r="B4688" s="2">
        <v>1.0</v>
      </c>
    </row>
    <row r="4689">
      <c r="A4689" s="1" t="s">
        <v>10536</v>
      </c>
      <c r="B4689" s="2">
        <v>0.0</v>
      </c>
    </row>
    <row r="4690">
      <c r="A4690" s="1" t="s">
        <v>10537</v>
      </c>
      <c r="B4690" s="2">
        <v>0.0</v>
      </c>
    </row>
    <row r="4691">
      <c r="A4691" s="1" t="s">
        <v>10538</v>
      </c>
      <c r="B4691" s="2">
        <v>1.0</v>
      </c>
    </row>
    <row r="4692">
      <c r="A4692" s="1" t="s">
        <v>10539</v>
      </c>
      <c r="B4692" s="2">
        <v>0.0</v>
      </c>
    </row>
    <row r="4693">
      <c r="A4693" s="1" t="s">
        <v>10540</v>
      </c>
      <c r="B4693" s="2">
        <v>0.0</v>
      </c>
    </row>
    <row r="4694">
      <c r="A4694" s="1" t="s">
        <v>10541</v>
      </c>
      <c r="B4694" s="2">
        <v>1.0</v>
      </c>
    </row>
    <row r="4695">
      <c r="A4695" s="1" t="s">
        <v>10542</v>
      </c>
      <c r="B4695" s="2">
        <v>1.0</v>
      </c>
    </row>
    <row r="4696">
      <c r="A4696" s="1" t="s">
        <v>10543</v>
      </c>
      <c r="B4696" s="2">
        <v>1.0</v>
      </c>
    </row>
    <row r="4697">
      <c r="A4697" s="1" t="s">
        <v>10544</v>
      </c>
      <c r="B4697" s="2">
        <v>1.0</v>
      </c>
    </row>
    <row r="4698">
      <c r="A4698" s="1" t="s">
        <v>10545</v>
      </c>
    </row>
    <row r="4699">
      <c r="A4699" s="1" t="s">
        <v>10546</v>
      </c>
    </row>
    <row r="4700">
      <c r="A4700" s="1" t="s">
        <v>10547</v>
      </c>
    </row>
    <row r="4701">
      <c r="A4701" s="1" t="s">
        <v>10548</v>
      </c>
    </row>
    <row r="4702">
      <c r="A4702" s="1" t="s">
        <v>8023</v>
      </c>
    </row>
    <row r="4703">
      <c r="A4703" s="1" t="s">
        <v>10549</v>
      </c>
    </row>
    <row r="4704">
      <c r="A4704" s="7"/>
    </row>
    <row r="4705">
      <c r="A4705" s="1" t="s">
        <v>10550</v>
      </c>
      <c r="B4705" s="2">
        <v>1.0</v>
      </c>
    </row>
    <row r="4706">
      <c r="A4706" s="1" t="s">
        <v>10551</v>
      </c>
      <c r="B4706" s="2">
        <v>1.0</v>
      </c>
    </row>
    <row r="4707">
      <c r="A4707" s="1" t="s">
        <v>10552</v>
      </c>
      <c r="B4707" s="2">
        <v>1.0</v>
      </c>
    </row>
    <row r="4708">
      <c r="A4708" s="1" t="s">
        <v>10553</v>
      </c>
      <c r="B4708" s="2">
        <v>0.0</v>
      </c>
    </row>
    <row r="4709">
      <c r="A4709" s="1" t="s">
        <v>10554</v>
      </c>
      <c r="B4709" s="2">
        <v>0.0</v>
      </c>
    </row>
    <row r="4710">
      <c r="A4710" s="1" t="s">
        <v>10555</v>
      </c>
    </row>
    <row r="4711">
      <c r="A4711" s="1" t="s">
        <v>10556</v>
      </c>
    </row>
    <row r="4712">
      <c r="A4712" s="1" t="s">
        <v>10557</v>
      </c>
    </row>
    <row r="4713">
      <c r="A4713" s="1" t="s">
        <v>10558</v>
      </c>
    </row>
    <row r="4714">
      <c r="A4714" s="1" t="s">
        <v>10559</v>
      </c>
    </row>
    <row r="4715">
      <c r="A4715" s="7"/>
    </row>
    <row r="4716">
      <c r="A4716" s="1" t="s">
        <v>10560</v>
      </c>
      <c r="B4716" s="2">
        <v>0.0</v>
      </c>
    </row>
    <row r="4717">
      <c r="A4717" s="1" t="s">
        <v>10561</v>
      </c>
    </row>
    <row r="4718">
      <c r="A4718" s="1" t="s">
        <v>4150</v>
      </c>
      <c r="B4718" s="2">
        <v>0.0</v>
      </c>
    </row>
    <row r="4719">
      <c r="A4719" s="1" t="s">
        <v>10562</v>
      </c>
      <c r="B4719" s="2">
        <v>0.0</v>
      </c>
    </row>
    <row r="4720">
      <c r="A4720" s="1" t="s">
        <v>10563</v>
      </c>
      <c r="B4720" s="2">
        <v>1.0</v>
      </c>
    </row>
    <row r="4721">
      <c r="A4721" s="1" t="s">
        <v>10564</v>
      </c>
      <c r="B4721" s="2">
        <v>1.0</v>
      </c>
    </row>
    <row r="4722">
      <c r="A4722" s="1" t="s">
        <v>10565</v>
      </c>
      <c r="B4722" s="2">
        <v>0.0</v>
      </c>
    </row>
    <row r="4723">
      <c r="A4723" s="1" t="s">
        <v>10566</v>
      </c>
      <c r="B4723" s="2">
        <v>1.0</v>
      </c>
    </row>
    <row r="4724">
      <c r="A4724" s="1" t="s">
        <v>10567</v>
      </c>
      <c r="B4724" s="2">
        <v>0.0</v>
      </c>
    </row>
    <row r="4725">
      <c r="A4725" s="1" t="s">
        <v>10568</v>
      </c>
      <c r="B4725" s="2">
        <v>1.0</v>
      </c>
    </row>
    <row r="4726">
      <c r="A4726" s="1" t="s">
        <v>10569</v>
      </c>
      <c r="B4726" s="2">
        <v>0.0</v>
      </c>
    </row>
    <row r="4727">
      <c r="A4727" s="1" t="s">
        <v>10570</v>
      </c>
      <c r="B4727" s="2">
        <v>0.0</v>
      </c>
    </row>
    <row r="4728">
      <c r="A4728" s="1" t="s">
        <v>10571</v>
      </c>
      <c r="B4728" s="2">
        <v>0.0</v>
      </c>
    </row>
    <row r="4729">
      <c r="A4729" s="1" t="s">
        <v>10572</v>
      </c>
      <c r="B4729" s="2">
        <v>1.0</v>
      </c>
    </row>
    <row r="4730">
      <c r="A4730" s="1" t="s">
        <v>10573</v>
      </c>
      <c r="B4730" s="2">
        <v>0.0</v>
      </c>
    </row>
    <row r="4731">
      <c r="A4731" s="1" t="s">
        <v>10574</v>
      </c>
      <c r="B4731" s="2">
        <v>1.0</v>
      </c>
    </row>
    <row r="4732">
      <c r="A4732" s="1" t="s">
        <v>10575</v>
      </c>
      <c r="B4732" s="2">
        <v>1.0</v>
      </c>
    </row>
    <row r="4733">
      <c r="A4733" s="1" t="s">
        <v>10576</v>
      </c>
      <c r="B4733" s="2">
        <v>1.0</v>
      </c>
    </row>
    <row r="4734">
      <c r="A4734" s="1" t="s">
        <v>10577</v>
      </c>
      <c r="B4734" s="2">
        <v>1.0</v>
      </c>
    </row>
    <row r="4735">
      <c r="A4735" s="1" t="s">
        <v>10578</v>
      </c>
      <c r="B4735" s="2">
        <v>0.0</v>
      </c>
    </row>
    <row r="4736">
      <c r="A4736" s="1" t="s">
        <v>10579</v>
      </c>
      <c r="B4736" s="2">
        <v>1.0</v>
      </c>
    </row>
    <row r="4737">
      <c r="A4737" s="1" t="s">
        <v>10580</v>
      </c>
      <c r="B4737" s="2">
        <v>1.0</v>
      </c>
    </row>
    <row r="4738">
      <c r="A4738" s="1" t="s">
        <v>10581</v>
      </c>
      <c r="B4738" s="2">
        <v>1.0</v>
      </c>
    </row>
    <row r="4739">
      <c r="A4739" s="1" t="s">
        <v>10582</v>
      </c>
      <c r="B4739" s="2">
        <v>1.0</v>
      </c>
    </row>
    <row r="4740">
      <c r="A4740" s="1" t="s">
        <v>10583</v>
      </c>
      <c r="B4740" s="2">
        <v>1.0</v>
      </c>
    </row>
    <row r="4741">
      <c r="A4741" s="1" t="s">
        <v>10584</v>
      </c>
      <c r="B4741" s="2">
        <v>1.0</v>
      </c>
    </row>
    <row r="4742">
      <c r="A4742" s="1" t="s">
        <v>10585</v>
      </c>
      <c r="B4742" s="2">
        <v>0.0</v>
      </c>
    </row>
    <row r="4743">
      <c r="A4743" s="1" t="s">
        <v>10586</v>
      </c>
      <c r="B4743" s="2">
        <v>0.0</v>
      </c>
    </row>
    <row r="4744">
      <c r="A4744" s="1" t="s">
        <v>10587</v>
      </c>
      <c r="B4744" s="2">
        <v>0.0</v>
      </c>
    </row>
    <row r="4745">
      <c r="A4745" s="1" t="s">
        <v>10588</v>
      </c>
      <c r="B4745" s="2">
        <v>0.0</v>
      </c>
    </row>
    <row r="4746">
      <c r="A4746" s="1" t="s">
        <v>10589</v>
      </c>
      <c r="B4746" s="2">
        <v>1.0</v>
      </c>
    </row>
    <row r="4747">
      <c r="A4747" s="1" t="s">
        <v>10590</v>
      </c>
      <c r="B4747" s="2">
        <v>0.0</v>
      </c>
    </row>
    <row r="4748">
      <c r="A4748" s="1" t="s">
        <v>10591</v>
      </c>
      <c r="B4748" s="2">
        <v>1.0</v>
      </c>
    </row>
    <row r="4749">
      <c r="A4749" s="1" t="s">
        <v>10592</v>
      </c>
      <c r="B4749" s="2">
        <v>0.0</v>
      </c>
    </row>
    <row r="4750">
      <c r="A4750" s="1" t="s">
        <v>10593</v>
      </c>
      <c r="B4750" s="2">
        <v>1.0</v>
      </c>
    </row>
    <row r="4751">
      <c r="A4751" s="1" t="s">
        <v>10594</v>
      </c>
      <c r="B4751" s="2">
        <v>0.0</v>
      </c>
    </row>
    <row r="4752">
      <c r="A4752" s="1" t="s">
        <v>10595</v>
      </c>
      <c r="B4752" s="2">
        <v>0.0</v>
      </c>
    </row>
    <row r="4753">
      <c r="A4753" s="1" t="s">
        <v>10596</v>
      </c>
      <c r="B4753" s="2">
        <v>1.0</v>
      </c>
    </row>
    <row r="4754">
      <c r="A4754" s="1" t="s">
        <v>10597</v>
      </c>
      <c r="B4754" s="2">
        <v>0.0</v>
      </c>
    </row>
    <row r="4755">
      <c r="A4755" s="1" t="s">
        <v>10598</v>
      </c>
      <c r="B4755" s="2">
        <v>1.0</v>
      </c>
    </row>
    <row r="4756">
      <c r="A4756" s="1" t="s">
        <v>10599</v>
      </c>
      <c r="B4756" s="2">
        <v>0.0</v>
      </c>
    </row>
    <row r="4757">
      <c r="A4757" s="1" t="s">
        <v>10600</v>
      </c>
      <c r="B4757" s="2">
        <v>1.0</v>
      </c>
    </row>
    <row r="4758">
      <c r="A4758" s="1" t="s">
        <v>10601</v>
      </c>
      <c r="B4758" s="2">
        <v>1.0</v>
      </c>
    </row>
    <row r="4759">
      <c r="A4759" s="1" t="s">
        <v>10602</v>
      </c>
      <c r="B4759" s="2">
        <v>1.0</v>
      </c>
    </row>
    <row r="4760">
      <c r="A4760" s="1" t="s">
        <v>10603</v>
      </c>
      <c r="B4760" s="2">
        <v>1.0</v>
      </c>
    </row>
    <row r="4761">
      <c r="A4761" s="1" t="s">
        <v>10604</v>
      </c>
      <c r="B4761" s="2">
        <v>0.0</v>
      </c>
    </row>
    <row r="4762">
      <c r="A4762" s="1" t="s">
        <v>10605</v>
      </c>
      <c r="B4762" s="2">
        <v>1.0</v>
      </c>
    </row>
    <row r="4763">
      <c r="A4763" s="1" t="s">
        <v>10606</v>
      </c>
      <c r="B4763" s="2">
        <v>1.0</v>
      </c>
    </row>
    <row r="4764">
      <c r="A4764" s="1" t="s">
        <v>10607</v>
      </c>
      <c r="B4764" s="2">
        <v>0.0</v>
      </c>
    </row>
    <row r="4765">
      <c r="A4765" s="1" t="s">
        <v>10608</v>
      </c>
      <c r="B4765" s="2">
        <v>0.0</v>
      </c>
    </row>
    <row r="4766">
      <c r="A4766" s="1" t="s">
        <v>10609</v>
      </c>
      <c r="B4766" s="2">
        <v>1.0</v>
      </c>
    </row>
    <row r="4767">
      <c r="A4767" s="1" t="s">
        <v>10610</v>
      </c>
      <c r="B4767" s="2">
        <v>1.0</v>
      </c>
    </row>
    <row r="4768">
      <c r="A4768" s="1" t="s">
        <v>10611</v>
      </c>
    </row>
    <row r="4769">
      <c r="A4769" s="1" t="s">
        <v>10612</v>
      </c>
    </row>
    <row r="4770">
      <c r="A4770" s="1" t="s">
        <v>10613</v>
      </c>
    </row>
    <row r="4771">
      <c r="A4771" s="1" t="s">
        <v>10614</v>
      </c>
    </row>
    <row r="4772">
      <c r="A4772" s="1" t="s">
        <v>10615</v>
      </c>
    </row>
    <row r="4773">
      <c r="A4773" s="1" t="s">
        <v>398</v>
      </c>
      <c r="B4773" s="2">
        <v>0.0</v>
      </c>
    </row>
    <row r="4774">
      <c r="A4774" s="1" t="s">
        <v>10616</v>
      </c>
      <c r="B4774" s="2">
        <v>0.0</v>
      </c>
    </row>
    <row r="4775">
      <c r="A4775" s="1" t="s">
        <v>10617</v>
      </c>
      <c r="B4775" s="2">
        <v>1.0</v>
      </c>
    </row>
    <row r="4776">
      <c r="A4776" s="1" t="s">
        <v>10618</v>
      </c>
      <c r="B4776" s="2">
        <v>1.0</v>
      </c>
    </row>
    <row r="4777">
      <c r="A4777" s="1" t="s">
        <v>10619</v>
      </c>
      <c r="B4777" s="2">
        <v>0.0</v>
      </c>
    </row>
    <row r="4778">
      <c r="A4778" s="1" t="s">
        <v>10620</v>
      </c>
      <c r="B4778" s="2">
        <v>1.0</v>
      </c>
    </row>
    <row r="4779">
      <c r="A4779" s="1" t="s">
        <v>10621</v>
      </c>
      <c r="B4779" s="2">
        <v>1.0</v>
      </c>
    </row>
    <row r="4780">
      <c r="A4780" s="1" t="s">
        <v>10622</v>
      </c>
      <c r="B4780" s="2">
        <v>0.0</v>
      </c>
    </row>
    <row r="4781">
      <c r="A4781" s="1" t="s">
        <v>10623</v>
      </c>
      <c r="B4781" s="2">
        <v>0.0</v>
      </c>
    </row>
    <row r="4782">
      <c r="A4782" s="1" t="s">
        <v>10624</v>
      </c>
      <c r="B4782" s="2">
        <v>0.0</v>
      </c>
    </row>
    <row r="4783">
      <c r="A4783" s="1" t="s">
        <v>10625</v>
      </c>
      <c r="B4783" s="2">
        <v>1.0</v>
      </c>
    </row>
    <row r="4784">
      <c r="A4784" s="1" t="s">
        <v>10626</v>
      </c>
      <c r="B4784" s="2">
        <v>0.0</v>
      </c>
    </row>
    <row r="4785">
      <c r="A4785" s="1" t="s">
        <v>10627</v>
      </c>
      <c r="B4785" s="2">
        <v>1.0</v>
      </c>
    </row>
    <row r="4786">
      <c r="A4786" s="1" t="s">
        <v>10628</v>
      </c>
      <c r="B4786" s="2">
        <v>0.0</v>
      </c>
    </row>
    <row r="4787">
      <c r="A4787" s="1" t="s">
        <v>10629</v>
      </c>
    </row>
    <row r="4788">
      <c r="A4788" s="1" t="s">
        <v>10630</v>
      </c>
      <c r="B4788" s="2">
        <v>0.0</v>
      </c>
    </row>
    <row r="4789">
      <c r="A4789" s="1" t="s">
        <v>10631</v>
      </c>
    </row>
    <row r="4790">
      <c r="A4790" s="1" t="s">
        <v>10632</v>
      </c>
    </row>
    <row r="4791">
      <c r="A4791" s="7"/>
    </row>
    <row r="4792">
      <c r="A4792" s="1" t="s">
        <v>10633</v>
      </c>
      <c r="B4792" s="2">
        <v>0.0</v>
      </c>
    </row>
    <row r="4793">
      <c r="A4793" s="1" t="s">
        <v>10634</v>
      </c>
      <c r="B4793" s="2">
        <v>1.0</v>
      </c>
    </row>
    <row r="4794">
      <c r="A4794" s="1" t="s">
        <v>10635</v>
      </c>
      <c r="B4794" s="2">
        <v>0.0</v>
      </c>
    </row>
    <row r="4795">
      <c r="A4795" s="1" t="s">
        <v>10636</v>
      </c>
      <c r="B4795" s="2">
        <v>1.0</v>
      </c>
    </row>
    <row r="4796">
      <c r="A4796" s="1" t="s">
        <v>10637</v>
      </c>
      <c r="B4796" s="2">
        <v>0.0</v>
      </c>
    </row>
    <row r="4797">
      <c r="A4797" s="1" t="s">
        <v>10638</v>
      </c>
    </row>
    <row r="4798">
      <c r="A4798" s="7"/>
    </row>
    <row r="4799">
      <c r="A4799" s="1" t="s">
        <v>10639</v>
      </c>
      <c r="B4799" s="2">
        <v>0.0</v>
      </c>
    </row>
    <row r="4800">
      <c r="A4800" s="1" t="s">
        <v>10640</v>
      </c>
      <c r="B4800" s="2">
        <v>1.0</v>
      </c>
    </row>
    <row r="4801">
      <c r="A4801" s="1" t="s">
        <v>10641</v>
      </c>
      <c r="B4801" s="2">
        <v>0.0</v>
      </c>
    </row>
    <row r="4802">
      <c r="A4802" s="1" t="s">
        <v>10642</v>
      </c>
      <c r="B4802" s="2">
        <v>0.0</v>
      </c>
    </row>
    <row r="4803">
      <c r="A4803" s="1" t="s">
        <v>10643</v>
      </c>
      <c r="B4803" s="2">
        <v>0.0</v>
      </c>
    </row>
    <row r="4804">
      <c r="A4804" s="1" t="s">
        <v>10644</v>
      </c>
      <c r="B4804" s="2">
        <v>0.0</v>
      </c>
    </row>
    <row r="4805">
      <c r="A4805" s="1" t="s">
        <v>10645</v>
      </c>
      <c r="B4805" s="2">
        <v>1.0</v>
      </c>
    </row>
    <row r="4806">
      <c r="A4806" s="1" t="s">
        <v>10646</v>
      </c>
      <c r="B4806" s="2">
        <v>0.0</v>
      </c>
    </row>
    <row r="4807">
      <c r="A4807" s="1" t="s">
        <v>10647</v>
      </c>
      <c r="B4807" s="2">
        <v>0.0</v>
      </c>
    </row>
    <row r="4808">
      <c r="A4808" s="1" t="s">
        <v>10648</v>
      </c>
      <c r="B4808" s="2">
        <v>0.0</v>
      </c>
    </row>
    <row r="4809">
      <c r="A4809" s="1" t="s">
        <v>10649</v>
      </c>
      <c r="B4809" s="2">
        <v>0.0</v>
      </c>
    </row>
    <row r="4810">
      <c r="A4810" s="1" t="s">
        <v>10650</v>
      </c>
      <c r="B4810" s="2">
        <v>0.0</v>
      </c>
    </row>
    <row r="4811">
      <c r="A4811" s="1" t="s">
        <v>10651</v>
      </c>
      <c r="B4811" s="2">
        <v>1.0</v>
      </c>
    </row>
    <row r="4812">
      <c r="A4812" s="1" t="s">
        <v>10652</v>
      </c>
      <c r="B4812" s="2">
        <v>0.0</v>
      </c>
    </row>
    <row r="4813">
      <c r="A4813" s="1" t="s">
        <v>10653</v>
      </c>
      <c r="B4813" s="2">
        <v>1.0</v>
      </c>
    </row>
    <row r="4814">
      <c r="A4814" s="1" t="s">
        <v>10654</v>
      </c>
    </row>
    <row r="4815">
      <c r="A4815" s="1" t="s">
        <v>10655</v>
      </c>
      <c r="B4815" s="2">
        <v>0.0</v>
      </c>
    </row>
    <row r="4816">
      <c r="A4816" s="1" t="s">
        <v>10656</v>
      </c>
      <c r="B4816" s="2">
        <v>0.0</v>
      </c>
    </row>
    <row r="4817">
      <c r="A4817" s="1" t="s">
        <v>10657</v>
      </c>
      <c r="B4817" s="2">
        <v>1.0</v>
      </c>
    </row>
    <row r="4818">
      <c r="A4818" s="1" t="s">
        <v>10658</v>
      </c>
      <c r="B4818" s="2">
        <v>0.0</v>
      </c>
    </row>
    <row r="4819">
      <c r="A4819" s="1" t="s">
        <v>10659</v>
      </c>
      <c r="B4819" s="2">
        <v>0.0</v>
      </c>
    </row>
    <row r="4820">
      <c r="A4820" s="1" t="s">
        <v>10660</v>
      </c>
      <c r="B4820" s="2">
        <v>1.0</v>
      </c>
    </row>
    <row r="4821">
      <c r="A4821" s="1" t="s">
        <v>10661</v>
      </c>
      <c r="B4821" s="2">
        <v>0.0</v>
      </c>
    </row>
    <row r="4822">
      <c r="A4822" s="1" t="s">
        <v>10662</v>
      </c>
      <c r="B4822" s="2">
        <v>1.0</v>
      </c>
    </row>
    <row r="4823">
      <c r="A4823" s="1" t="s">
        <v>10663</v>
      </c>
      <c r="B4823" s="2">
        <v>0.0</v>
      </c>
    </row>
    <row r="4824">
      <c r="A4824" s="1" t="s">
        <v>10664</v>
      </c>
      <c r="B4824" s="2">
        <v>0.0</v>
      </c>
    </row>
    <row r="4825">
      <c r="A4825" s="1" t="s">
        <v>10665</v>
      </c>
      <c r="B4825" s="2">
        <v>0.0</v>
      </c>
    </row>
    <row r="4826">
      <c r="A4826" s="1" t="s">
        <v>10666</v>
      </c>
      <c r="B4826" s="2">
        <v>0.0</v>
      </c>
    </row>
    <row r="4827">
      <c r="A4827" s="1" t="s">
        <v>10667</v>
      </c>
      <c r="B4827" s="2">
        <v>0.0</v>
      </c>
    </row>
    <row r="4828">
      <c r="A4828" s="1" t="s">
        <v>10668</v>
      </c>
      <c r="B4828" s="2">
        <v>0.0</v>
      </c>
    </row>
    <row r="4829">
      <c r="A4829" s="1" t="s">
        <v>10669</v>
      </c>
      <c r="B4829" s="2">
        <v>0.0</v>
      </c>
    </row>
    <row r="4830">
      <c r="A4830" s="1" t="s">
        <v>10670</v>
      </c>
      <c r="B4830" s="2">
        <v>0.0</v>
      </c>
    </row>
    <row r="4831">
      <c r="A4831" s="1" t="s">
        <v>10671</v>
      </c>
      <c r="B4831" s="2">
        <v>1.0</v>
      </c>
    </row>
    <row r="4832">
      <c r="A4832" s="1" t="s">
        <v>10672</v>
      </c>
      <c r="B4832" s="2">
        <v>0.0</v>
      </c>
    </row>
    <row r="4833">
      <c r="A4833" s="1" t="s">
        <v>10673</v>
      </c>
    </row>
    <row r="4834">
      <c r="A4834" s="1" t="s">
        <v>10674</v>
      </c>
    </row>
    <row r="4835">
      <c r="A4835" s="1" t="s">
        <v>10675</v>
      </c>
    </row>
    <row r="4836">
      <c r="A4836" s="1" t="s">
        <v>10676</v>
      </c>
      <c r="B4836" s="2">
        <v>1.0</v>
      </c>
    </row>
    <row r="4837">
      <c r="A4837" s="1" t="s">
        <v>10677</v>
      </c>
      <c r="B4837" s="2">
        <v>0.0</v>
      </c>
    </row>
    <row r="4838">
      <c r="A4838" s="1" t="s">
        <v>10678</v>
      </c>
      <c r="B4838" s="2">
        <v>1.0</v>
      </c>
    </row>
    <row r="4839">
      <c r="A4839" s="1" t="s">
        <v>10679</v>
      </c>
      <c r="B4839" s="2">
        <v>0.0</v>
      </c>
    </row>
    <row r="4840">
      <c r="A4840" s="1" t="s">
        <v>10680</v>
      </c>
      <c r="B4840" s="2">
        <v>1.0</v>
      </c>
    </row>
    <row r="4841">
      <c r="A4841" s="1" t="s">
        <v>10681</v>
      </c>
    </row>
    <row r="4842">
      <c r="A4842" s="7"/>
    </row>
    <row r="4843">
      <c r="A4843" s="1" t="s">
        <v>10682</v>
      </c>
      <c r="B4843" s="2">
        <v>1.0</v>
      </c>
    </row>
    <row r="4844">
      <c r="A4844" s="1" t="s">
        <v>2747</v>
      </c>
    </row>
    <row r="4845">
      <c r="A4845" s="1" t="s">
        <v>9986</v>
      </c>
    </row>
    <row r="4846">
      <c r="A4846" s="1" t="s">
        <v>6852</v>
      </c>
    </row>
    <row r="4847">
      <c r="A4847" s="1" t="s">
        <v>7864</v>
      </c>
    </row>
    <row r="4848">
      <c r="A4848" s="1" t="s">
        <v>10683</v>
      </c>
    </row>
    <row r="4849">
      <c r="A4849" s="1" t="s">
        <v>6854</v>
      </c>
    </row>
    <row r="4850">
      <c r="A4850" s="1" t="s">
        <v>10684</v>
      </c>
    </row>
    <row r="4851">
      <c r="A4851" s="1" t="s">
        <v>751</v>
      </c>
      <c r="B4851" s="2">
        <v>1.0</v>
      </c>
    </row>
    <row r="4852">
      <c r="A4852" s="1" t="s">
        <v>10685</v>
      </c>
      <c r="B4852" s="2">
        <v>0.0</v>
      </c>
    </row>
    <row r="4853">
      <c r="A4853" s="1" t="s">
        <v>10686</v>
      </c>
      <c r="B4853" s="2">
        <v>1.0</v>
      </c>
    </row>
    <row r="4854">
      <c r="A4854" s="1" t="s">
        <v>10687</v>
      </c>
      <c r="B4854" s="2">
        <v>1.0</v>
      </c>
    </row>
    <row r="4855">
      <c r="A4855" s="1" t="s">
        <v>9232</v>
      </c>
    </row>
    <row r="4856">
      <c r="A4856" s="7"/>
    </row>
    <row r="4857">
      <c r="A4857" s="1" t="s">
        <v>10688</v>
      </c>
      <c r="B4857" s="2">
        <v>0.0</v>
      </c>
    </row>
    <row r="4858">
      <c r="A4858" s="1" t="s">
        <v>10689</v>
      </c>
      <c r="B4858" s="2">
        <v>1.0</v>
      </c>
    </row>
    <row r="4859">
      <c r="A4859" s="1" t="s">
        <v>10690</v>
      </c>
      <c r="B4859" s="2">
        <v>1.0</v>
      </c>
    </row>
    <row r="4860">
      <c r="A4860" s="1" t="s">
        <v>10691</v>
      </c>
      <c r="B4860" s="2">
        <v>1.0</v>
      </c>
    </row>
    <row r="4861">
      <c r="A4861" s="1" t="s">
        <v>10692</v>
      </c>
      <c r="B4861" s="2">
        <v>0.0</v>
      </c>
    </row>
    <row r="4862">
      <c r="A4862" s="1" t="s">
        <v>10693</v>
      </c>
      <c r="B4862" s="2">
        <v>1.0</v>
      </c>
    </row>
    <row r="4863">
      <c r="A4863" s="1" t="s">
        <v>10694</v>
      </c>
      <c r="B4863" s="2">
        <v>1.0</v>
      </c>
    </row>
    <row r="4864">
      <c r="A4864" s="1" t="s">
        <v>10695</v>
      </c>
      <c r="B4864" s="2">
        <v>1.0</v>
      </c>
    </row>
    <row r="4865">
      <c r="A4865" s="1" t="s">
        <v>10696</v>
      </c>
      <c r="B4865" s="2">
        <v>1.0</v>
      </c>
    </row>
    <row r="4866">
      <c r="A4866" s="1" t="s">
        <v>10697</v>
      </c>
      <c r="B4866" s="2">
        <v>0.0</v>
      </c>
    </row>
    <row r="4867">
      <c r="A4867" s="1" t="s">
        <v>10698</v>
      </c>
      <c r="B4867" s="2">
        <v>0.0</v>
      </c>
    </row>
    <row r="4868">
      <c r="A4868" s="1" t="s">
        <v>10699</v>
      </c>
      <c r="B4868" s="2">
        <v>1.0</v>
      </c>
    </row>
    <row r="4869">
      <c r="A4869" s="1" t="s">
        <v>10700</v>
      </c>
      <c r="B4869" s="2">
        <v>0.0</v>
      </c>
    </row>
    <row r="4870">
      <c r="A4870" s="1" t="s">
        <v>10701</v>
      </c>
      <c r="B4870" s="2">
        <v>1.0</v>
      </c>
    </row>
    <row r="4871">
      <c r="A4871" s="1" t="s">
        <v>10702</v>
      </c>
    </row>
    <row r="4872">
      <c r="A4872" s="7"/>
    </row>
    <row r="4873">
      <c r="A4873" s="1" t="s">
        <v>10703</v>
      </c>
    </row>
    <row r="4874">
      <c r="A4874" s="1" t="s">
        <v>10704</v>
      </c>
      <c r="B4874" s="2">
        <v>1.0</v>
      </c>
    </row>
    <row r="4875">
      <c r="A4875" s="1" t="s">
        <v>10705</v>
      </c>
      <c r="B4875" s="2">
        <v>0.0</v>
      </c>
    </row>
    <row r="4876">
      <c r="A4876" s="1" t="s">
        <v>10706</v>
      </c>
      <c r="B4876" s="2">
        <v>1.0</v>
      </c>
    </row>
    <row r="4877">
      <c r="A4877" s="1" t="s">
        <v>10707</v>
      </c>
      <c r="B4877" s="2">
        <v>0.0</v>
      </c>
    </row>
    <row r="4878">
      <c r="A4878" s="1" t="s">
        <v>10708</v>
      </c>
      <c r="B4878" s="2">
        <v>1.0</v>
      </c>
    </row>
    <row r="4879">
      <c r="A4879" s="1" t="s">
        <v>10709</v>
      </c>
      <c r="B4879" s="2">
        <v>1.0</v>
      </c>
    </row>
    <row r="4880">
      <c r="A4880" s="1" t="s">
        <v>10710</v>
      </c>
    </row>
    <row r="4881">
      <c r="A4881" s="1" t="s">
        <v>10711</v>
      </c>
      <c r="B4881" s="2">
        <v>1.0</v>
      </c>
    </row>
    <row r="4882">
      <c r="A4882" s="1" t="s">
        <v>10712</v>
      </c>
    </row>
    <row r="4883">
      <c r="A4883" s="1" t="s">
        <v>10713</v>
      </c>
      <c r="B4883" s="2">
        <v>1.0</v>
      </c>
    </row>
    <row r="4884">
      <c r="A4884" s="1" t="s">
        <v>10714</v>
      </c>
      <c r="B4884" s="2">
        <v>1.0</v>
      </c>
    </row>
    <row r="4885">
      <c r="A4885" s="1" t="s">
        <v>10715</v>
      </c>
      <c r="B4885" s="2">
        <v>0.0</v>
      </c>
    </row>
    <row r="4886">
      <c r="A4886" s="1" t="s">
        <v>10716</v>
      </c>
      <c r="B4886" s="2">
        <v>0.0</v>
      </c>
    </row>
    <row r="4887">
      <c r="A4887" s="1" t="s">
        <v>10717</v>
      </c>
      <c r="B4887" s="2">
        <v>0.0</v>
      </c>
    </row>
    <row r="4888">
      <c r="A4888" s="1" t="s">
        <v>10718</v>
      </c>
      <c r="B4888" s="2">
        <v>1.0</v>
      </c>
    </row>
    <row r="4889">
      <c r="A4889" s="1" t="s">
        <v>10719</v>
      </c>
      <c r="B4889" s="2">
        <v>0.0</v>
      </c>
    </row>
    <row r="4890">
      <c r="A4890" s="1" t="s">
        <v>10720</v>
      </c>
      <c r="B4890" s="2">
        <v>1.0</v>
      </c>
    </row>
    <row r="4891">
      <c r="A4891" s="1" t="s">
        <v>10721</v>
      </c>
      <c r="B4891" s="2">
        <v>1.0</v>
      </c>
    </row>
    <row r="4892">
      <c r="A4892" s="1" t="s">
        <v>10722</v>
      </c>
      <c r="B4892" s="2">
        <v>1.0</v>
      </c>
    </row>
    <row r="4893">
      <c r="A4893" s="1" t="s">
        <v>10723</v>
      </c>
      <c r="B4893" s="2">
        <v>1.0</v>
      </c>
    </row>
    <row r="4894">
      <c r="A4894" s="1" t="s">
        <v>10724</v>
      </c>
      <c r="B4894" s="2">
        <v>0.0</v>
      </c>
    </row>
    <row r="4895">
      <c r="A4895" s="1" t="s">
        <v>10725</v>
      </c>
      <c r="B4895" s="2">
        <v>1.0</v>
      </c>
    </row>
    <row r="4896">
      <c r="A4896" s="1" t="s">
        <v>10726</v>
      </c>
      <c r="B4896" s="2">
        <v>0.0</v>
      </c>
    </row>
    <row r="4897">
      <c r="A4897" s="1" t="s">
        <v>10727</v>
      </c>
      <c r="B4897" s="2">
        <v>1.0</v>
      </c>
    </row>
    <row r="4898">
      <c r="A4898" s="1" t="s">
        <v>10728</v>
      </c>
      <c r="B4898" s="2">
        <v>1.0</v>
      </c>
    </row>
    <row r="4899">
      <c r="A4899" s="1" t="s">
        <v>10729</v>
      </c>
      <c r="B4899" s="2">
        <v>0.0</v>
      </c>
    </row>
    <row r="4900">
      <c r="A4900" s="1" t="s">
        <v>10730</v>
      </c>
    </row>
    <row r="4901">
      <c r="A4901" s="7"/>
    </row>
    <row r="4902">
      <c r="A4902" s="1" t="s">
        <v>10731</v>
      </c>
    </row>
    <row r="4903">
      <c r="A4903" s="1" t="s">
        <v>10732</v>
      </c>
    </row>
    <row r="4904">
      <c r="A4904" s="1" t="s">
        <v>10733</v>
      </c>
      <c r="B4904" s="2">
        <v>0.0</v>
      </c>
    </row>
    <row r="4905">
      <c r="A4905" s="1" t="s">
        <v>10734</v>
      </c>
      <c r="B4905" s="2">
        <v>1.0</v>
      </c>
    </row>
    <row r="4906">
      <c r="A4906" s="1" t="s">
        <v>10735</v>
      </c>
      <c r="B4906" s="2">
        <v>0.0</v>
      </c>
    </row>
    <row r="4907">
      <c r="A4907" s="1" t="s">
        <v>10736</v>
      </c>
      <c r="B4907" s="2">
        <v>0.0</v>
      </c>
    </row>
    <row r="4908">
      <c r="A4908" s="1" t="s">
        <v>10737</v>
      </c>
      <c r="B4908" s="2">
        <v>1.0</v>
      </c>
    </row>
    <row r="4909">
      <c r="A4909" s="1" t="s">
        <v>10738</v>
      </c>
      <c r="B4909" s="2">
        <v>0.0</v>
      </c>
    </row>
    <row r="4910">
      <c r="A4910" s="1" t="s">
        <v>10739</v>
      </c>
      <c r="B4910" s="2">
        <v>0.0</v>
      </c>
    </row>
    <row r="4911">
      <c r="A4911" s="1" t="s">
        <v>10740</v>
      </c>
    </row>
    <row r="4912">
      <c r="A4912" s="7"/>
    </row>
    <row r="4913">
      <c r="A4913" s="1" t="s">
        <v>10741</v>
      </c>
    </row>
    <row r="4914">
      <c r="A4914" s="7"/>
    </row>
    <row r="4915">
      <c r="A4915" s="1" t="s">
        <v>10742</v>
      </c>
      <c r="B4915" s="2">
        <v>1.0</v>
      </c>
    </row>
    <row r="4916">
      <c r="A4916" s="1" t="s">
        <v>10743</v>
      </c>
      <c r="B4916" s="2">
        <v>0.0</v>
      </c>
    </row>
    <row r="4917">
      <c r="A4917" s="1" t="s">
        <v>10744</v>
      </c>
      <c r="B4917" s="2">
        <v>1.0</v>
      </c>
    </row>
    <row r="4918">
      <c r="A4918" s="1" t="s">
        <v>10745</v>
      </c>
      <c r="B4918" s="2">
        <v>0.0</v>
      </c>
    </row>
    <row r="4919">
      <c r="A4919" s="1" t="s">
        <v>10746</v>
      </c>
      <c r="B4919" s="2">
        <v>0.0</v>
      </c>
    </row>
    <row r="4920">
      <c r="A4920" s="1" t="s">
        <v>10747</v>
      </c>
      <c r="B4920" s="2">
        <v>0.0</v>
      </c>
    </row>
    <row r="4921">
      <c r="A4921" s="1" t="s">
        <v>10748</v>
      </c>
    </row>
    <row r="4922">
      <c r="A4922" s="1" t="s">
        <v>5914</v>
      </c>
      <c r="B4922" s="2">
        <v>0.0</v>
      </c>
    </row>
    <row r="4923">
      <c r="A4923" s="1" t="s">
        <v>10749</v>
      </c>
      <c r="B4923" s="2">
        <v>0.0</v>
      </c>
    </row>
    <row r="4924">
      <c r="A4924" s="1" t="s">
        <v>116</v>
      </c>
      <c r="B4924" s="2">
        <v>0.0</v>
      </c>
    </row>
    <row r="4925">
      <c r="A4925" s="1" t="s">
        <v>10750</v>
      </c>
      <c r="B4925" s="2">
        <v>0.0</v>
      </c>
    </row>
    <row r="4926">
      <c r="A4926" s="1" t="s">
        <v>10751</v>
      </c>
      <c r="B4926" s="2">
        <v>1.0</v>
      </c>
    </row>
    <row r="4927">
      <c r="A4927" s="1" t="s">
        <v>10752</v>
      </c>
    </row>
    <row r="4928">
      <c r="A4928" s="1" t="s">
        <v>394</v>
      </c>
      <c r="B4928" s="2">
        <v>0.0</v>
      </c>
    </row>
    <row r="4929">
      <c r="A4929" s="1" t="s">
        <v>10753</v>
      </c>
    </row>
    <row r="4930">
      <c r="A4930" s="1" t="s">
        <v>10754</v>
      </c>
    </row>
    <row r="4931">
      <c r="A4931" s="1" t="s">
        <v>10755</v>
      </c>
      <c r="B4931" s="2">
        <v>1.0</v>
      </c>
    </row>
    <row r="4932">
      <c r="A4932" s="1" t="s">
        <v>10756</v>
      </c>
      <c r="B4932" s="2">
        <v>0.0</v>
      </c>
    </row>
    <row r="4933">
      <c r="A4933" s="1" t="s">
        <v>10757</v>
      </c>
      <c r="B4933" s="2">
        <v>1.0</v>
      </c>
    </row>
    <row r="4934">
      <c r="A4934" s="1" t="s">
        <v>10758</v>
      </c>
      <c r="B4934" s="2">
        <v>1.0</v>
      </c>
    </row>
    <row r="4935">
      <c r="A4935" s="1" t="s">
        <v>10759</v>
      </c>
    </row>
    <row r="4936">
      <c r="A4936" s="7"/>
    </row>
    <row r="4937">
      <c r="A4937" s="1" t="s">
        <v>5220</v>
      </c>
      <c r="B4937" s="2">
        <v>0.0</v>
      </c>
    </row>
    <row r="4938">
      <c r="A4938" s="1" t="s">
        <v>10760</v>
      </c>
    </row>
    <row r="4939">
      <c r="A4939" s="1" t="s">
        <v>10761</v>
      </c>
    </row>
    <row r="4940">
      <c r="A4940" s="1" t="s">
        <v>10762</v>
      </c>
    </row>
    <row r="4941">
      <c r="A4941" s="7"/>
    </row>
    <row r="4942">
      <c r="A4942" s="1" t="s">
        <v>10763</v>
      </c>
    </row>
    <row r="4943">
      <c r="A4943" s="7"/>
    </row>
    <row r="4944">
      <c r="A4944" s="22" t="s">
        <v>10764</v>
      </c>
      <c r="B4944" s="2">
        <v>0.0</v>
      </c>
    </row>
    <row r="4945">
      <c r="A4945" s="1" t="s">
        <v>10765</v>
      </c>
      <c r="B4945" s="2">
        <v>1.0</v>
      </c>
    </row>
    <row r="4946">
      <c r="A4946" s="1" t="s">
        <v>10766</v>
      </c>
      <c r="B4946" s="2">
        <v>1.0</v>
      </c>
    </row>
    <row r="4947">
      <c r="A4947" s="1" t="s">
        <v>10767</v>
      </c>
      <c r="B4947" s="2">
        <v>1.0</v>
      </c>
    </row>
    <row r="4948">
      <c r="A4948" s="1" t="s">
        <v>10768</v>
      </c>
      <c r="B4948" s="2">
        <v>0.0</v>
      </c>
    </row>
    <row r="4949">
      <c r="A4949" s="1" t="s">
        <v>10769</v>
      </c>
      <c r="B4949" s="2">
        <v>1.0</v>
      </c>
    </row>
    <row r="4950">
      <c r="A4950" s="1" t="s">
        <v>10770</v>
      </c>
      <c r="B4950" s="2">
        <v>0.0</v>
      </c>
    </row>
    <row r="4951">
      <c r="A4951" s="1" t="s">
        <v>10771</v>
      </c>
      <c r="B4951" s="2">
        <v>1.0</v>
      </c>
    </row>
    <row r="4952">
      <c r="A4952" s="1" t="s">
        <v>10772</v>
      </c>
      <c r="B4952" s="2">
        <v>0.0</v>
      </c>
    </row>
    <row r="4953">
      <c r="A4953" s="1" t="s">
        <v>10773</v>
      </c>
      <c r="B4953" s="2">
        <v>0.0</v>
      </c>
    </row>
    <row r="4954">
      <c r="A4954" s="1" t="s">
        <v>10774</v>
      </c>
      <c r="B4954" s="2">
        <v>0.0</v>
      </c>
    </row>
    <row r="4955">
      <c r="A4955" s="1" t="s">
        <v>10775</v>
      </c>
      <c r="B4955" s="2">
        <v>1.0</v>
      </c>
    </row>
    <row r="4956">
      <c r="A4956" s="1" t="s">
        <v>10776</v>
      </c>
    </row>
    <row r="4957">
      <c r="A4957" s="1" t="s">
        <v>10777</v>
      </c>
      <c r="B4957" s="2">
        <v>0.0</v>
      </c>
    </row>
    <row r="4958">
      <c r="A4958" s="1" t="s">
        <v>10778</v>
      </c>
      <c r="B4958" s="2">
        <v>1.0</v>
      </c>
    </row>
    <row r="4959">
      <c r="A4959" s="1" t="s">
        <v>10779</v>
      </c>
      <c r="B4959" s="2">
        <v>0.0</v>
      </c>
    </row>
    <row r="4960">
      <c r="A4960" s="1" t="s">
        <v>10780</v>
      </c>
      <c r="B4960" s="2">
        <v>1.0</v>
      </c>
    </row>
    <row r="4961">
      <c r="A4961" s="1" t="s">
        <v>10781</v>
      </c>
      <c r="B4961" s="2">
        <v>1.0</v>
      </c>
    </row>
    <row r="4962">
      <c r="A4962" s="1" t="s">
        <v>10782</v>
      </c>
      <c r="B4962" s="2">
        <v>0.0</v>
      </c>
    </row>
    <row r="4963">
      <c r="A4963" s="1" t="s">
        <v>10783</v>
      </c>
      <c r="B4963" s="2">
        <v>1.0</v>
      </c>
    </row>
    <row r="4964">
      <c r="A4964" s="1" t="s">
        <v>10784</v>
      </c>
      <c r="B4964" s="2">
        <v>1.0</v>
      </c>
    </row>
    <row r="4965">
      <c r="A4965" s="1" t="s">
        <v>10785</v>
      </c>
    </row>
    <row r="4966">
      <c r="A4966" s="7"/>
    </row>
    <row r="4967">
      <c r="A4967" s="1" t="s">
        <v>10786</v>
      </c>
    </row>
    <row r="4968">
      <c r="A4968" s="7"/>
    </row>
    <row r="4969">
      <c r="A4969" s="1" t="s">
        <v>398</v>
      </c>
      <c r="B4969" s="2">
        <v>0.0</v>
      </c>
    </row>
    <row r="4970">
      <c r="A4970" s="1" t="s">
        <v>10787</v>
      </c>
      <c r="B4970" s="2">
        <v>0.0</v>
      </c>
    </row>
    <row r="4971">
      <c r="A4971" s="1" t="s">
        <v>10788</v>
      </c>
      <c r="B4971" s="2">
        <v>1.0</v>
      </c>
    </row>
    <row r="4972">
      <c r="A4972" s="1" t="s">
        <v>10789</v>
      </c>
      <c r="B4972" s="2">
        <v>0.0</v>
      </c>
    </row>
    <row r="4973">
      <c r="A4973" s="1" t="s">
        <v>10790</v>
      </c>
    </row>
    <row r="4974">
      <c r="A4974" s="7"/>
    </row>
    <row r="4975">
      <c r="A4975" s="1" t="s">
        <v>10791</v>
      </c>
      <c r="B4975" s="2">
        <v>1.0</v>
      </c>
    </row>
    <row r="4976">
      <c r="A4976" s="1" t="s">
        <v>10792</v>
      </c>
      <c r="B4976" s="2">
        <v>0.0</v>
      </c>
    </row>
    <row r="4977">
      <c r="A4977" s="1" t="s">
        <v>10793</v>
      </c>
      <c r="B4977" s="2">
        <v>1.0</v>
      </c>
    </row>
    <row r="4978">
      <c r="A4978" s="1" t="s">
        <v>10794</v>
      </c>
      <c r="B4978" s="2">
        <v>1.0</v>
      </c>
    </row>
    <row r="4979">
      <c r="A4979" s="1" t="s">
        <v>10795</v>
      </c>
      <c r="B4979" s="2">
        <v>1.0</v>
      </c>
    </row>
    <row r="4980">
      <c r="A4980" s="1" t="s">
        <v>10796</v>
      </c>
      <c r="B4980" s="2">
        <v>0.0</v>
      </c>
    </row>
    <row r="4981">
      <c r="A4981" s="1" t="s">
        <v>10797</v>
      </c>
      <c r="B4981" s="2">
        <v>1.0</v>
      </c>
    </row>
    <row r="4982">
      <c r="A4982" s="1" t="s">
        <v>10798</v>
      </c>
      <c r="B4982" s="2">
        <v>0.0</v>
      </c>
    </row>
    <row r="4983">
      <c r="A4983" s="1" t="s">
        <v>10799</v>
      </c>
    </row>
    <row r="4984">
      <c r="A4984" s="1" t="s">
        <v>5914</v>
      </c>
      <c r="B4984" s="2">
        <v>0.0</v>
      </c>
    </row>
    <row r="4985">
      <c r="A4985" s="1" t="s">
        <v>10800</v>
      </c>
      <c r="B4985" s="2">
        <v>1.0</v>
      </c>
    </row>
    <row r="4986">
      <c r="A4986" s="1" t="s">
        <v>10801</v>
      </c>
      <c r="B4986" s="2">
        <v>1.0</v>
      </c>
    </row>
    <row r="4987">
      <c r="A4987" s="1" t="s">
        <v>10802</v>
      </c>
      <c r="B4987" s="2">
        <v>1.0</v>
      </c>
    </row>
    <row r="4988">
      <c r="A4988" s="1" t="s">
        <v>10803</v>
      </c>
      <c r="B4988" s="2">
        <v>0.0</v>
      </c>
    </row>
    <row r="4989">
      <c r="A4989" s="1" t="s">
        <v>10804</v>
      </c>
    </row>
    <row r="4990">
      <c r="A4990" s="7"/>
    </row>
    <row r="4991">
      <c r="A4991" s="1" t="s">
        <v>10805</v>
      </c>
      <c r="B4991" s="2">
        <v>0.0</v>
      </c>
    </row>
    <row r="4992">
      <c r="A4992" s="1" t="s">
        <v>10806</v>
      </c>
      <c r="B4992" s="2">
        <v>1.0</v>
      </c>
    </row>
    <row r="4993">
      <c r="A4993" s="1" t="s">
        <v>10807</v>
      </c>
      <c r="B4993" s="2">
        <v>0.0</v>
      </c>
    </row>
    <row r="4994">
      <c r="A4994" s="1" t="s">
        <v>10808</v>
      </c>
      <c r="B4994" s="2">
        <v>0.0</v>
      </c>
    </row>
    <row r="4995">
      <c r="A4995" s="1" t="s">
        <v>10809</v>
      </c>
      <c r="B4995" s="2">
        <v>1.0</v>
      </c>
    </row>
    <row r="4996">
      <c r="A4996" s="1" t="s">
        <v>10810</v>
      </c>
      <c r="B4996" s="2">
        <v>0.0</v>
      </c>
    </row>
    <row r="4997">
      <c r="A4997" s="1" t="s">
        <v>10811</v>
      </c>
      <c r="B4997" s="2">
        <v>0.0</v>
      </c>
    </row>
    <row r="4998">
      <c r="A4998" s="1" t="s">
        <v>10812</v>
      </c>
      <c r="B4998" s="2">
        <v>1.0</v>
      </c>
    </row>
    <row r="4999">
      <c r="A4999" s="1" t="s">
        <v>10813</v>
      </c>
    </row>
    <row r="5000">
      <c r="A5000" s="1" t="s">
        <v>10814</v>
      </c>
      <c r="B5000" s="2">
        <v>0.0</v>
      </c>
    </row>
    <row r="5001">
      <c r="A5001" s="1" t="s">
        <v>10815</v>
      </c>
      <c r="B5001" s="2">
        <v>1.0</v>
      </c>
    </row>
    <row r="5002">
      <c r="A5002" s="1" t="s">
        <v>10816</v>
      </c>
      <c r="B5002" s="2">
        <v>1.0</v>
      </c>
    </row>
    <row r="5003">
      <c r="A5003" s="1" t="s">
        <v>10817</v>
      </c>
      <c r="B5003" s="2">
        <v>0.0</v>
      </c>
    </row>
    <row r="5004">
      <c r="A5004" s="1" t="s">
        <v>10818</v>
      </c>
      <c r="B5004" s="2">
        <v>0.0</v>
      </c>
    </row>
    <row r="5005">
      <c r="A5005" s="1" t="s">
        <v>10819</v>
      </c>
      <c r="B5005" s="2">
        <v>1.0</v>
      </c>
    </row>
    <row r="5006">
      <c r="A5006" s="1" t="s">
        <v>10820</v>
      </c>
      <c r="B5006" s="2">
        <v>0.0</v>
      </c>
    </row>
    <row r="5007">
      <c r="A5007" s="1" t="s">
        <v>7063</v>
      </c>
      <c r="B5007" s="2">
        <v>0.0</v>
      </c>
    </row>
    <row r="5008">
      <c r="A5008" s="1" t="s">
        <v>10821</v>
      </c>
    </row>
    <row r="5009">
      <c r="A5009" s="7"/>
    </row>
    <row r="5010">
      <c r="A5010" s="1" t="s">
        <v>5123</v>
      </c>
    </row>
    <row r="5011">
      <c r="A5011" s="1" t="s">
        <v>4299</v>
      </c>
      <c r="B5011" s="2">
        <v>1.0</v>
      </c>
    </row>
    <row r="5012">
      <c r="A5012" s="1" t="s">
        <v>10822</v>
      </c>
      <c r="B5012" s="2">
        <v>0.0</v>
      </c>
    </row>
    <row r="5013">
      <c r="A5013" s="1" t="s">
        <v>10823</v>
      </c>
      <c r="B5013" s="2">
        <v>0.0</v>
      </c>
    </row>
    <row r="5014">
      <c r="A5014" s="1" t="s">
        <v>10824</v>
      </c>
      <c r="B5014" s="2">
        <v>0.0</v>
      </c>
    </row>
    <row r="5015">
      <c r="A5015" s="1" t="s">
        <v>10825</v>
      </c>
      <c r="B5015" s="2">
        <v>0.0</v>
      </c>
    </row>
    <row r="5016">
      <c r="A5016" s="1" t="s">
        <v>10826</v>
      </c>
      <c r="B5016" s="2">
        <v>1.0</v>
      </c>
    </row>
    <row r="5017">
      <c r="A5017" s="1" t="s">
        <v>10827</v>
      </c>
      <c r="B5017" s="2">
        <v>1.0</v>
      </c>
    </row>
    <row r="5018">
      <c r="A5018" s="1" t="s">
        <v>10828</v>
      </c>
      <c r="B5018" s="2">
        <v>0.0</v>
      </c>
    </row>
    <row r="5019">
      <c r="A5019" s="1" t="s">
        <v>10829</v>
      </c>
    </row>
    <row r="5020">
      <c r="A5020" s="1" t="s">
        <v>394</v>
      </c>
      <c r="B5020" s="2">
        <v>1.0</v>
      </c>
    </row>
    <row r="5021">
      <c r="A5021" s="1" t="s">
        <v>10830</v>
      </c>
      <c r="B5021" s="2">
        <v>0.0</v>
      </c>
    </row>
    <row r="5022">
      <c r="A5022" s="1" t="s">
        <v>10831</v>
      </c>
      <c r="B5022" s="2">
        <v>0.0</v>
      </c>
    </row>
    <row r="5023">
      <c r="A5023" s="1" t="s">
        <v>10832</v>
      </c>
      <c r="B5023" s="2">
        <v>1.0</v>
      </c>
    </row>
    <row r="5024">
      <c r="A5024" s="1" t="s">
        <v>10833</v>
      </c>
      <c r="B5024" s="2">
        <v>0.0</v>
      </c>
    </row>
    <row r="5025">
      <c r="A5025" s="1" t="s">
        <v>10834</v>
      </c>
      <c r="B5025" s="2">
        <v>1.0</v>
      </c>
    </row>
    <row r="5026">
      <c r="A5026" s="1" t="s">
        <v>10835</v>
      </c>
      <c r="B5026" s="2">
        <v>0.0</v>
      </c>
    </row>
    <row r="5027">
      <c r="A5027" s="1" t="s">
        <v>10836</v>
      </c>
      <c r="B5027" s="2">
        <v>0.0</v>
      </c>
    </row>
    <row r="5028">
      <c r="A5028" s="1" t="s">
        <v>10837</v>
      </c>
      <c r="B5028" s="2">
        <v>1.0</v>
      </c>
    </row>
    <row r="5029">
      <c r="A5029" s="1" t="s">
        <v>10838</v>
      </c>
      <c r="B5029" s="2">
        <v>0.0</v>
      </c>
    </row>
    <row r="5030">
      <c r="A5030" s="1" t="s">
        <v>10839</v>
      </c>
      <c r="B5030" s="2">
        <v>0.0</v>
      </c>
    </row>
    <row r="5031">
      <c r="A5031" s="1" t="s">
        <v>10840</v>
      </c>
    </row>
    <row r="5032">
      <c r="A5032" s="1" t="s">
        <v>10841</v>
      </c>
    </row>
    <row r="5033">
      <c r="A5033" s="1" t="s">
        <v>10842</v>
      </c>
    </row>
    <row r="5034">
      <c r="A5034" s="1" t="s">
        <v>10843</v>
      </c>
    </row>
    <row r="5035">
      <c r="A5035" s="1" t="s">
        <v>10844</v>
      </c>
    </row>
    <row r="5036">
      <c r="A5036" s="1" t="s">
        <v>10845</v>
      </c>
      <c r="B5036" s="2">
        <v>1.0</v>
      </c>
    </row>
    <row r="5037">
      <c r="A5037" s="1" t="s">
        <v>10846</v>
      </c>
      <c r="B5037" s="2">
        <v>0.0</v>
      </c>
    </row>
    <row r="5038">
      <c r="A5038" s="1" t="s">
        <v>10847</v>
      </c>
      <c r="B5038" s="2">
        <v>1.0</v>
      </c>
    </row>
    <row r="5039">
      <c r="A5039" s="1" t="s">
        <v>10848</v>
      </c>
      <c r="B5039" s="2">
        <v>1.0</v>
      </c>
    </row>
    <row r="5040">
      <c r="A5040" s="1" t="s">
        <v>10849</v>
      </c>
      <c r="B5040" s="2">
        <v>0.0</v>
      </c>
    </row>
    <row r="5041">
      <c r="A5041" s="1" t="s">
        <v>10850</v>
      </c>
      <c r="B5041" s="2">
        <v>0.0</v>
      </c>
    </row>
    <row r="5042">
      <c r="A5042" s="1" t="s">
        <v>10851</v>
      </c>
      <c r="B5042" s="2">
        <v>1.0</v>
      </c>
    </row>
    <row r="5043">
      <c r="A5043" s="1" t="s">
        <v>10852</v>
      </c>
      <c r="B5043" s="2">
        <v>0.0</v>
      </c>
    </row>
    <row r="5044">
      <c r="A5044" s="1" t="s">
        <v>10853</v>
      </c>
      <c r="B5044" s="2">
        <v>1.0</v>
      </c>
    </row>
    <row r="5045">
      <c r="A5045" s="1" t="s">
        <v>10854</v>
      </c>
      <c r="B5045" s="2">
        <v>1.0</v>
      </c>
    </row>
    <row r="5046">
      <c r="A5046" s="1" t="s">
        <v>10855</v>
      </c>
      <c r="B5046" s="2">
        <v>0.0</v>
      </c>
    </row>
    <row r="5047">
      <c r="A5047" s="1" t="s">
        <v>10856</v>
      </c>
      <c r="B5047" s="2">
        <v>1.0</v>
      </c>
    </row>
    <row r="5048">
      <c r="A5048" s="1" t="s">
        <v>10857</v>
      </c>
      <c r="B5048" s="2">
        <v>1.0</v>
      </c>
    </row>
    <row r="5049">
      <c r="A5049" s="1" t="s">
        <v>10858</v>
      </c>
      <c r="B5049" s="2">
        <v>0.0</v>
      </c>
    </row>
    <row r="5050">
      <c r="A5050" s="1" t="s">
        <v>10859</v>
      </c>
      <c r="B5050" s="2">
        <v>0.0</v>
      </c>
    </row>
    <row r="5051">
      <c r="A5051" s="1" t="s">
        <v>10860</v>
      </c>
      <c r="B5051" s="2">
        <v>0.0</v>
      </c>
    </row>
    <row r="5052">
      <c r="A5052" s="1" t="s">
        <v>5503</v>
      </c>
    </row>
    <row r="5053">
      <c r="A5053" s="1" t="s">
        <v>10861</v>
      </c>
    </row>
    <row r="5054">
      <c r="A5054" s="1" t="s">
        <v>10862</v>
      </c>
    </row>
    <row r="5055">
      <c r="A5055" s="1" t="s">
        <v>4570</v>
      </c>
    </row>
    <row r="5056">
      <c r="A5056" s="1" t="s">
        <v>10863</v>
      </c>
    </row>
    <row r="5057">
      <c r="A5057" s="7"/>
    </row>
    <row r="5058">
      <c r="A5058" s="1" t="s">
        <v>10864</v>
      </c>
      <c r="B5058" s="2">
        <v>0.0</v>
      </c>
    </row>
    <row r="5059">
      <c r="A5059" s="1" t="s">
        <v>10865</v>
      </c>
      <c r="B5059" s="2">
        <v>1.0</v>
      </c>
    </row>
    <row r="5060">
      <c r="A5060" s="1" t="s">
        <v>10866</v>
      </c>
      <c r="B5060" s="2">
        <v>0.0</v>
      </c>
    </row>
    <row r="5061">
      <c r="A5061" s="1" t="s">
        <v>10867</v>
      </c>
      <c r="B5061" s="2">
        <v>0.0</v>
      </c>
    </row>
    <row r="5062">
      <c r="A5062" s="11" t="s">
        <v>10868</v>
      </c>
    </row>
    <row r="5063">
      <c r="A5063" s="7"/>
    </row>
    <row r="5064">
      <c r="A5064" s="1" t="s">
        <v>10869</v>
      </c>
      <c r="B5064" s="2">
        <v>0.0</v>
      </c>
    </row>
    <row r="5065">
      <c r="A5065" s="1" t="s">
        <v>10870</v>
      </c>
      <c r="B5065" s="2">
        <v>0.0</v>
      </c>
    </row>
    <row r="5066">
      <c r="A5066" s="1" t="s">
        <v>10871</v>
      </c>
      <c r="B5066" s="2">
        <v>0.0</v>
      </c>
    </row>
    <row r="5067">
      <c r="A5067" s="1" t="s">
        <v>10872</v>
      </c>
    </row>
    <row r="5068">
      <c r="A5068" s="1" t="s">
        <v>4526</v>
      </c>
      <c r="B5068" s="2">
        <v>1.0</v>
      </c>
    </row>
    <row r="5069">
      <c r="A5069" s="1" t="s">
        <v>10873</v>
      </c>
      <c r="B5069" s="2">
        <v>1.0</v>
      </c>
    </row>
    <row r="5070">
      <c r="A5070" s="1" t="s">
        <v>10874</v>
      </c>
      <c r="B5070" s="2">
        <v>1.0</v>
      </c>
    </row>
    <row r="5071">
      <c r="A5071" s="1" t="s">
        <v>10875</v>
      </c>
      <c r="B5071" s="2">
        <v>1.0</v>
      </c>
    </row>
    <row r="5072">
      <c r="A5072" s="1" t="s">
        <v>10876</v>
      </c>
      <c r="B5072" s="2">
        <v>1.0</v>
      </c>
    </row>
    <row r="5073">
      <c r="A5073" s="1" t="s">
        <v>10877</v>
      </c>
      <c r="B5073" s="2">
        <v>1.0</v>
      </c>
    </row>
    <row r="5074">
      <c r="A5074" s="1" t="s">
        <v>10878</v>
      </c>
      <c r="B5074" s="2">
        <v>1.0</v>
      </c>
    </row>
    <row r="5075">
      <c r="A5075" s="1" t="s">
        <v>10879</v>
      </c>
      <c r="B5075" s="2">
        <v>1.0</v>
      </c>
    </row>
    <row r="5076">
      <c r="A5076" s="1" t="s">
        <v>10880</v>
      </c>
      <c r="B5076" s="2">
        <v>1.0</v>
      </c>
    </row>
    <row r="5077">
      <c r="A5077" s="1" t="s">
        <v>10881</v>
      </c>
      <c r="B5077" s="2">
        <v>1.0</v>
      </c>
    </row>
    <row r="5078">
      <c r="A5078" s="1" t="s">
        <v>10882</v>
      </c>
    </row>
    <row r="5079">
      <c r="A5079" s="1" t="s">
        <v>10883</v>
      </c>
      <c r="B5079" s="2">
        <v>1.0</v>
      </c>
    </row>
    <row r="5080">
      <c r="A5080" s="1" t="s">
        <v>6844</v>
      </c>
    </row>
    <row r="5081">
      <c r="A5081" s="1" t="s">
        <v>6845</v>
      </c>
    </row>
    <row r="5082">
      <c r="A5082" s="1" t="s">
        <v>6846</v>
      </c>
    </row>
    <row r="5083">
      <c r="A5083" s="1" t="s">
        <v>6847</v>
      </c>
    </row>
    <row r="5084">
      <c r="A5084" s="1" t="s">
        <v>7803</v>
      </c>
      <c r="B5084" s="2">
        <v>1.0</v>
      </c>
    </row>
    <row r="5085">
      <c r="A5085" s="1" t="s">
        <v>10884</v>
      </c>
      <c r="B5085" s="2">
        <v>0.0</v>
      </c>
    </row>
    <row r="5086">
      <c r="A5086" s="1" t="s">
        <v>10885</v>
      </c>
      <c r="B5086" s="2">
        <v>0.0</v>
      </c>
    </row>
    <row r="5087">
      <c r="A5087" s="1" t="s">
        <v>10886</v>
      </c>
      <c r="B5087" s="2">
        <v>1.0</v>
      </c>
    </row>
    <row r="5088">
      <c r="A5088" s="1" t="s">
        <v>10887</v>
      </c>
      <c r="B5088" s="2">
        <v>1.0</v>
      </c>
    </row>
    <row r="5089">
      <c r="A5089" s="1" t="s">
        <v>10888</v>
      </c>
      <c r="B5089" s="2">
        <v>1.0</v>
      </c>
    </row>
    <row r="5090">
      <c r="A5090" s="1" t="s">
        <v>10889</v>
      </c>
    </row>
    <row r="5091">
      <c r="A5091" s="1" t="s">
        <v>10890</v>
      </c>
    </row>
    <row r="5092">
      <c r="A5092" s="1" t="s">
        <v>5505</v>
      </c>
    </row>
    <row r="5093">
      <c r="A5093" s="1" t="s">
        <v>10891</v>
      </c>
    </row>
    <row r="5094">
      <c r="A5094" s="1" t="s">
        <v>10892</v>
      </c>
    </row>
    <row r="5095">
      <c r="A5095" s="7"/>
    </row>
    <row r="5096">
      <c r="A5096" s="1" t="s">
        <v>10893</v>
      </c>
      <c r="B5096" s="2">
        <v>0.0</v>
      </c>
    </row>
    <row r="5097">
      <c r="A5097" s="1" t="s">
        <v>10894</v>
      </c>
      <c r="B5097" s="2">
        <v>1.0</v>
      </c>
    </row>
    <row r="5098">
      <c r="A5098" s="1" t="s">
        <v>10895</v>
      </c>
      <c r="B5098" s="2">
        <v>1.0</v>
      </c>
    </row>
    <row r="5099">
      <c r="A5099" s="1" t="s">
        <v>10896</v>
      </c>
      <c r="B5099" s="2">
        <v>0.0</v>
      </c>
    </row>
    <row r="5100">
      <c r="A5100" s="1" t="s">
        <v>10897</v>
      </c>
      <c r="B5100" s="2">
        <v>1.0</v>
      </c>
    </row>
    <row r="5101">
      <c r="A5101" s="1" t="s">
        <v>10898</v>
      </c>
      <c r="B5101" s="2">
        <v>0.0</v>
      </c>
    </row>
    <row r="5102">
      <c r="A5102" s="1" t="s">
        <v>10899</v>
      </c>
      <c r="B5102" s="2">
        <v>0.0</v>
      </c>
    </row>
    <row r="5103">
      <c r="A5103" s="1" t="s">
        <v>10900</v>
      </c>
      <c r="B5103" s="2">
        <v>1.0</v>
      </c>
    </row>
    <row r="5104">
      <c r="A5104" s="1" t="s">
        <v>10901</v>
      </c>
      <c r="B5104" s="2">
        <v>0.0</v>
      </c>
    </row>
    <row r="5105">
      <c r="A5105" s="1" t="s">
        <v>10902</v>
      </c>
      <c r="B5105" s="2">
        <v>0.0</v>
      </c>
    </row>
    <row r="5106">
      <c r="A5106" s="1" t="s">
        <v>10903</v>
      </c>
      <c r="B5106" s="2">
        <v>0.0</v>
      </c>
    </row>
    <row r="5107">
      <c r="A5107" s="1" t="s">
        <v>10904</v>
      </c>
      <c r="B5107" s="2">
        <v>1.0</v>
      </c>
    </row>
    <row r="5108">
      <c r="A5108" s="1" t="s">
        <v>10905</v>
      </c>
      <c r="B5108" s="2">
        <v>1.0</v>
      </c>
    </row>
    <row r="5109">
      <c r="A5109" s="1" t="s">
        <v>10906</v>
      </c>
      <c r="B5109" s="2">
        <v>0.0</v>
      </c>
    </row>
    <row r="5110">
      <c r="A5110" s="1" t="s">
        <v>10907</v>
      </c>
      <c r="B5110" s="2">
        <v>0.0</v>
      </c>
    </row>
    <row r="5111">
      <c r="A5111" s="1" t="s">
        <v>10908</v>
      </c>
      <c r="B5111" s="2">
        <v>0.0</v>
      </c>
    </row>
    <row r="5112">
      <c r="A5112" s="1" t="s">
        <v>10909</v>
      </c>
      <c r="B5112" s="2">
        <v>1.0</v>
      </c>
    </row>
    <row r="5113">
      <c r="A5113" s="1" t="s">
        <v>10910</v>
      </c>
      <c r="B5113" s="2">
        <v>1.0</v>
      </c>
    </row>
    <row r="5114">
      <c r="A5114" s="1" t="s">
        <v>10911</v>
      </c>
    </row>
    <row r="5115">
      <c r="A5115" s="1" t="s">
        <v>10912</v>
      </c>
    </row>
    <row r="5116">
      <c r="A5116" s="1" t="s">
        <v>10913</v>
      </c>
    </row>
    <row r="5117">
      <c r="A5117" s="1" t="s">
        <v>10914</v>
      </c>
      <c r="B5117" s="2">
        <v>1.0</v>
      </c>
    </row>
    <row r="5118">
      <c r="A5118" s="1" t="s">
        <v>10915</v>
      </c>
      <c r="B5118" s="2">
        <v>0.0</v>
      </c>
    </row>
    <row r="5119">
      <c r="A5119" s="1" t="s">
        <v>10916</v>
      </c>
      <c r="B5119" s="2">
        <v>1.0</v>
      </c>
    </row>
    <row r="5120">
      <c r="A5120" s="1" t="s">
        <v>10917</v>
      </c>
      <c r="B5120" s="2">
        <v>0.0</v>
      </c>
    </row>
    <row r="5121">
      <c r="A5121" s="1" t="s">
        <v>10918</v>
      </c>
      <c r="B5121" s="2">
        <v>1.0</v>
      </c>
    </row>
    <row r="5122">
      <c r="A5122" s="1" t="s">
        <v>10919</v>
      </c>
      <c r="B5122" s="2">
        <v>1.0</v>
      </c>
    </row>
    <row r="5123">
      <c r="A5123" s="1" t="s">
        <v>10920</v>
      </c>
      <c r="B5123" s="2">
        <v>0.0</v>
      </c>
    </row>
    <row r="5124">
      <c r="A5124" s="1" t="s">
        <v>10921</v>
      </c>
      <c r="B5124" s="2">
        <v>1.0</v>
      </c>
    </row>
    <row r="5125">
      <c r="A5125" s="1" t="s">
        <v>10922</v>
      </c>
      <c r="B5125" s="2">
        <v>1.0</v>
      </c>
    </row>
    <row r="5126">
      <c r="A5126" s="1" t="s">
        <v>10923</v>
      </c>
      <c r="B5126" s="2">
        <v>0.0</v>
      </c>
    </row>
    <row r="5127">
      <c r="A5127" s="1" t="s">
        <v>10924</v>
      </c>
      <c r="B5127" s="2">
        <v>0.0</v>
      </c>
    </row>
    <row r="5128">
      <c r="A5128" s="1" t="s">
        <v>10925</v>
      </c>
      <c r="B5128" s="2">
        <v>0.0</v>
      </c>
    </row>
    <row r="5129">
      <c r="A5129" s="1" t="s">
        <v>10926</v>
      </c>
      <c r="B5129" s="2">
        <v>1.0</v>
      </c>
    </row>
    <row r="5130">
      <c r="A5130" s="1" t="s">
        <v>10927</v>
      </c>
      <c r="B5130" s="2">
        <v>0.0</v>
      </c>
    </row>
    <row r="5131">
      <c r="A5131" s="1" t="s">
        <v>10928</v>
      </c>
      <c r="B5131" s="2">
        <v>1.0</v>
      </c>
    </row>
    <row r="5132">
      <c r="A5132" s="11" t="s">
        <v>10929</v>
      </c>
      <c r="B5132" s="2">
        <v>0.0</v>
      </c>
    </row>
    <row r="5133">
      <c r="A5133" s="1" t="s">
        <v>10930</v>
      </c>
      <c r="B5133" s="2">
        <v>0.0</v>
      </c>
    </row>
    <row r="5134">
      <c r="A5134" s="1" t="s">
        <v>10931</v>
      </c>
      <c r="B5134" s="2">
        <v>0.0</v>
      </c>
    </row>
    <row r="5135">
      <c r="A5135" s="1" t="s">
        <v>10932</v>
      </c>
      <c r="B5135" s="2">
        <v>0.0</v>
      </c>
    </row>
    <row r="5136">
      <c r="A5136" s="1" t="s">
        <v>10933</v>
      </c>
      <c r="B5136" s="2">
        <v>1.0</v>
      </c>
    </row>
    <row r="5137">
      <c r="A5137" s="1" t="s">
        <v>10934</v>
      </c>
      <c r="B5137" s="2">
        <v>1.0</v>
      </c>
    </row>
    <row r="5138">
      <c r="A5138" s="1" t="s">
        <v>10935</v>
      </c>
    </row>
    <row r="5139">
      <c r="A5139" s="1" t="s">
        <v>10936</v>
      </c>
    </row>
    <row r="5140">
      <c r="A5140" s="1" t="s">
        <v>10937</v>
      </c>
      <c r="B5140" s="2">
        <v>0.0</v>
      </c>
    </row>
    <row r="5141">
      <c r="A5141" s="1" t="s">
        <v>10938</v>
      </c>
      <c r="B5141" s="2">
        <v>1.0</v>
      </c>
    </row>
    <row r="5142">
      <c r="A5142" s="1" t="s">
        <v>10939</v>
      </c>
      <c r="B5142" s="2">
        <v>0.0</v>
      </c>
    </row>
    <row r="5143">
      <c r="A5143" s="1" t="s">
        <v>10940</v>
      </c>
    </row>
    <row r="5144">
      <c r="A5144" s="1" t="s">
        <v>10941</v>
      </c>
      <c r="B5144" s="2">
        <v>1.0</v>
      </c>
    </row>
    <row r="5145">
      <c r="A5145" s="1" t="s">
        <v>10942</v>
      </c>
      <c r="B5145" s="2">
        <v>0.0</v>
      </c>
    </row>
    <row r="5146">
      <c r="A5146" s="1" t="s">
        <v>10943</v>
      </c>
      <c r="B5146" s="2">
        <v>1.0</v>
      </c>
    </row>
    <row r="5147">
      <c r="A5147" s="1" t="s">
        <v>10944</v>
      </c>
      <c r="B5147" s="2">
        <v>0.0</v>
      </c>
    </row>
    <row r="5148">
      <c r="A5148" s="1" t="s">
        <v>10945</v>
      </c>
      <c r="B5148" s="2">
        <v>0.0</v>
      </c>
    </row>
    <row r="5149">
      <c r="A5149" s="1" t="s">
        <v>10946</v>
      </c>
      <c r="B5149" s="2">
        <v>1.0</v>
      </c>
    </row>
    <row r="5150">
      <c r="A5150" s="1" t="s">
        <v>10947</v>
      </c>
      <c r="B5150" s="2">
        <v>0.0</v>
      </c>
    </row>
    <row r="5151">
      <c r="A5151" s="1" t="s">
        <v>10948</v>
      </c>
      <c r="B5151" s="2">
        <v>0.0</v>
      </c>
    </row>
    <row r="5152">
      <c r="A5152" s="1" t="s">
        <v>10949</v>
      </c>
      <c r="B5152" s="2">
        <v>1.0</v>
      </c>
    </row>
    <row r="5153">
      <c r="A5153" s="1" t="s">
        <v>10950</v>
      </c>
      <c r="B5153" s="2">
        <v>0.0</v>
      </c>
    </row>
    <row r="5154">
      <c r="A5154" s="1" t="s">
        <v>10951</v>
      </c>
      <c r="B5154" s="2">
        <v>1.0</v>
      </c>
    </row>
    <row r="5155">
      <c r="A5155" s="1" t="s">
        <v>10952</v>
      </c>
      <c r="B5155" s="2">
        <v>1.0</v>
      </c>
    </row>
    <row r="5156">
      <c r="A5156" s="1" t="s">
        <v>10953</v>
      </c>
      <c r="B5156" s="2">
        <v>1.0</v>
      </c>
    </row>
    <row r="5157">
      <c r="A5157" s="1" t="s">
        <v>10954</v>
      </c>
      <c r="B5157" s="2">
        <v>1.0</v>
      </c>
    </row>
    <row r="5158">
      <c r="A5158" s="1" t="s">
        <v>10955</v>
      </c>
      <c r="B5158" s="2">
        <v>1.0</v>
      </c>
    </row>
    <row r="5159">
      <c r="A5159" s="1" t="s">
        <v>10956</v>
      </c>
      <c r="B5159" s="2">
        <v>0.0</v>
      </c>
    </row>
    <row r="5160">
      <c r="A5160" s="1" t="s">
        <v>10957</v>
      </c>
    </row>
    <row r="5161">
      <c r="A5161" s="7"/>
    </row>
    <row r="5162">
      <c r="A5162" s="1" t="s">
        <v>10958</v>
      </c>
      <c r="B5162" s="2">
        <v>0.0</v>
      </c>
    </row>
    <row r="5163">
      <c r="A5163" s="1" t="s">
        <v>10959</v>
      </c>
      <c r="B5163" s="2">
        <v>0.0</v>
      </c>
    </row>
    <row r="5164">
      <c r="A5164" s="1" t="s">
        <v>10960</v>
      </c>
      <c r="B5164" s="2">
        <v>0.0</v>
      </c>
    </row>
    <row r="5165">
      <c r="A5165" s="1" t="s">
        <v>10961</v>
      </c>
      <c r="B5165" s="2">
        <v>1.0</v>
      </c>
    </row>
    <row r="5166">
      <c r="A5166" s="1" t="s">
        <v>10962</v>
      </c>
      <c r="B5166" s="2">
        <v>0.0</v>
      </c>
    </row>
    <row r="5167">
      <c r="A5167" s="1" t="s">
        <v>10963</v>
      </c>
      <c r="B5167" s="2">
        <v>0.0</v>
      </c>
    </row>
    <row r="5168">
      <c r="A5168" s="1" t="s">
        <v>10964</v>
      </c>
      <c r="B5168" s="2">
        <v>0.0</v>
      </c>
    </row>
    <row r="5169">
      <c r="A5169" s="1" t="s">
        <v>10965</v>
      </c>
      <c r="B5169" s="2">
        <v>1.0</v>
      </c>
    </row>
    <row r="5170">
      <c r="A5170" s="1" t="s">
        <v>10966</v>
      </c>
      <c r="B5170" s="2">
        <v>1.0</v>
      </c>
    </row>
    <row r="5171">
      <c r="A5171" s="1" t="s">
        <v>10967</v>
      </c>
    </row>
    <row r="5172">
      <c r="A5172" s="1" t="s">
        <v>10968</v>
      </c>
    </row>
    <row r="5173">
      <c r="A5173" s="1" t="s">
        <v>10969</v>
      </c>
    </row>
    <row r="5174">
      <c r="A5174" s="1" t="s">
        <v>4636</v>
      </c>
    </row>
    <row r="5175">
      <c r="A5175" s="1" t="s">
        <v>10970</v>
      </c>
    </row>
    <row r="5176">
      <c r="A5176" s="1" t="s">
        <v>10971</v>
      </c>
    </row>
    <row r="5177">
      <c r="A5177" s="1" t="s">
        <v>398</v>
      </c>
      <c r="B5177" s="2">
        <v>0.0</v>
      </c>
    </row>
    <row r="5178">
      <c r="A5178" s="1" t="s">
        <v>10972</v>
      </c>
      <c r="B5178" s="2">
        <v>1.0</v>
      </c>
    </row>
    <row r="5179">
      <c r="A5179" s="1" t="s">
        <v>10973</v>
      </c>
      <c r="B5179" s="2">
        <v>0.0</v>
      </c>
    </row>
    <row r="5180">
      <c r="A5180" s="1" t="s">
        <v>10974</v>
      </c>
      <c r="B5180" s="2">
        <v>1.0</v>
      </c>
    </row>
    <row r="5181">
      <c r="A5181" s="1" t="s">
        <v>10975</v>
      </c>
      <c r="B5181" s="2">
        <v>1.0</v>
      </c>
    </row>
    <row r="5182">
      <c r="A5182" s="1" t="s">
        <v>10976</v>
      </c>
      <c r="B5182" s="2">
        <v>0.0</v>
      </c>
    </row>
    <row r="5183">
      <c r="A5183" s="1" t="s">
        <v>10977</v>
      </c>
      <c r="B5183" s="2">
        <v>1.0</v>
      </c>
    </row>
    <row r="5184">
      <c r="A5184" s="1" t="s">
        <v>10978</v>
      </c>
      <c r="B5184" s="2">
        <v>1.0</v>
      </c>
    </row>
    <row r="5185">
      <c r="A5185" s="1" t="s">
        <v>10979</v>
      </c>
      <c r="B5185" s="2">
        <v>0.0</v>
      </c>
    </row>
    <row r="5186">
      <c r="A5186" s="1" t="s">
        <v>10980</v>
      </c>
    </row>
    <row r="5187">
      <c r="A5187" s="7"/>
    </row>
    <row r="5188">
      <c r="A5188" s="1" t="s">
        <v>10981</v>
      </c>
      <c r="B5188" s="2">
        <v>0.0</v>
      </c>
    </row>
    <row r="5189">
      <c r="A5189" s="1" t="s">
        <v>10982</v>
      </c>
      <c r="B5189" s="2">
        <v>0.0</v>
      </c>
    </row>
    <row r="5190">
      <c r="A5190" s="1" t="s">
        <v>10983</v>
      </c>
      <c r="B5190" s="2">
        <v>0.0</v>
      </c>
    </row>
    <row r="5191">
      <c r="A5191" s="1" t="s">
        <v>10984</v>
      </c>
      <c r="B5191" s="2">
        <v>0.0</v>
      </c>
    </row>
    <row r="5192">
      <c r="A5192" s="1" t="s">
        <v>10985</v>
      </c>
      <c r="B5192" s="2">
        <v>0.0</v>
      </c>
    </row>
    <row r="5193">
      <c r="A5193" s="1" t="s">
        <v>10986</v>
      </c>
      <c r="B5193" s="2">
        <v>0.0</v>
      </c>
    </row>
    <row r="5194">
      <c r="A5194" s="1" t="s">
        <v>10987</v>
      </c>
      <c r="B5194" s="2">
        <v>0.0</v>
      </c>
    </row>
    <row r="5195">
      <c r="A5195" s="1" t="s">
        <v>10988</v>
      </c>
      <c r="B5195" s="2">
        <v>1.0</v>
      </c>
    </row>
    <row r="5196">
      <c r="A5196" s="1" t="s">
        <v>10989</v>
      </c>
      <c r="B5196" s="2">
        <v>1.0</v>
      </c>
    </row>
    <row r="5197">
      <c r="A5197" s="1" t="s">
        <v>10990</v>
      </c>
      <c r="B5197" s="2">
        <v>1.0</v>
      </c>
    </row>
    <row r="5198">
      <c r="A5198" s="1" t="s">
        <v>10991</v>
      </c>
      <c r="B5198" s="2">
        <v>0.0</v>
      </c>
    </row>
    <row r="5199">
      <c r="A5199" s="1" t="s">
        <v>10992</v>
      </c>
      <c r="B5199" s="2">
        <v>0.0</v>
      </c>
    </row>
    <row r="5200">
      <c r="A5200" s="1" t="s">
        <v>10993</v>
      </c>
      <c r="B5200" s="2">
        <v>1.0</v>
      </c>
    </row>
    <row r="5201">
      <c r="A5201" s="1" t="s">
        <v>10994</v>
      </c>
    </row>
    <row r="5202">
      <c r="A5202" s="7"/>
    </row>
    <row r="5203">
      <c r="A5203" s="1" t="s">
        <v>4483</v>
      </c>
      <c r="B5203" s="2">
        <v>1.0</v>
      </c>
    </row>
    <row r="5204">
      <c r="A5204" s="1" t="s">
        <v>10995</v>
      </c>
      <c r="B5204" s="2">
        <v>0.0</v>
      </c>
    </row>
    <row r="5205">
      <c r="A5205" s="1" t="s">
        <v>10996</v>
      </c>
      <c r="B5205" s="2">
        <v>0.0</v>
      </c>
    </row>
    <row r="5206">
      <c r="A5206" s="1" t="s">
        <v>10997</v>
      </c>
      <c r="B5206" s="2">
        <v>0.0</v>
      </c>
    </row>
    <row r="5207">
      <c r="A5207" s="1" t="s">
        <v>10998</v>
      </c>
      <c r="B5207" s="2">
        <v>0.0</v>
      </c>
    </row>
    <row r="5208">
      <c r="A5208" s="1" t="s">
        <v>10999</v>
      </c>
    </row>
    <row r="5209">
      <c r="A5209" s="7"/>
    </row>
    <row r="5210">
      <c r="A5210" s="1" t="s">
        <v>11000</v>
      </c>
      <c r="B5210" s="2">
        <v>0.0</v>
      </c>
    </row>
    <row r="5211">
      <c r="A5211" s="1" t="s">
        <v>11001</v>
      </c>
      <c r="B5211" s="2">
        <v>1.0</v>
      </c>
    </row>
    <row r="5212">
      <c r="A5212" s="1" t="s">
        <v>11002</v>
      </c>
      <c r="B5212" s="2">
        <v>0.0</v>
      </c>
    </row>
    <row r="5213">
      <c r="A5213" s="1" t="s">
        <v>11003</v>
      </c>
    </row>
    <row r="5214">
      <c r="A5214" s="1" t="s">
        <v>11004</v>
      </c>
    </row>
    <row r="5215">
      <c r="A5215" s="1" t="s">
        <v>11005</v>
      </c>
    </row>
    <row r="5216">
      <c r="A5216" s="7"/>
    </row>
    <row r="5217">
      <c r="A5217" s="1" t="s">
        <v>4939</v>
      </c>
    </row>
    <row r="5218">
      <c r="A5218" s="1" t="s">
        <v>11006</v>
      </c>
      <c r="B5218" s="2">
        <v>1.0</v>
      </c>
    </row>
    <row r="5219">
      <c r="A5219" s="1" t="s">
        <v>11007</v>
      </c>
      <c r="B5219" s="2">
        <v>0.0</v>
      </c>
    </row>
    <row r="5220">
      <c r="A5220" s="1" t="s">
        <v>11008</v>
      </c>
    </row>
    <row r="5221">
      <c r="A5221" s="7"/>
    </row>
    <row r="5222">
      <c r="A5222" s="1" t="s">
        <v>11009</v>
      </c>
    </row>
    <row r="5223">
      <c r="A5223" s="1" t="s">
        <v>11010</v>
      </c>
      <c r="B5223" s="2">
        <v>1.0</v>
      </c>
    </row>
    <row r="5224">
      <c r="A5224" s="1" t="s">
        <v>11011</v>
      </c>
      <c r="B5224" s="2">
        <v>0.0</v>
      </c>
    </row>
    <row r="5225">
      <c r="A5225" s="1" t="s">
        <v>11012</v>
      </c>
      <c r="B5225" s="2">
        <v>0.0</v>
      </c>
    </row>
    <row r="5226">
      <c r="A5226" s="1" t="s">
        <v>11013</v>
      </c>
      <c r="B5226" s="2">
        <v>0.0</v>
      </c>
    </row>
    <row r="5227">
      <c r="A5227" s="1" t="s">
        <v>11014</v>
      </c>
    </row>
    <row r="5228">
      <c r="A5228" s="7"/>
    </row>
    <row r="5229">
      <c r="A5229" s="1" t="s">
        <v>11015</v>
      </c>
    </row>
    <row r="5230">
      <c r="A5230" s="1" t="s">
        <v>11016</v>
      </c>
    </row>
    <row r="5231">
      <c r="A5231" s="7"/>
    </row>
    <row r="5232">
      <c r="A5232" s="1" t="s">
        <v>11017</v>
      </c>
      <c r="B5232" s="2">
        <v>0.0</v>
      </c>
    </row>
    <row r="5233">
      <c r="A5233" s="1" t="s">
        <v>11018</v>
      </c>
      <c r="B5233" s="2">
        <v>1.0</v>
      </c>
    </row>
    <row r="5234">
      <c r="A5234" s="1" t="s">
        <v>11019</v>
      </c>
      <c r="B5234" s="2">
        <v>1.0</v>
      </c>
    </row>
    <row r="5235">
      <c r="A5235" s="1" t="s">
        <v>11020</v>
      </c>
      <c r="B5235" s="2">
        <v>1.0</v>
      </c>
    </row>
    <row r="5236">
      <c r="A5236" s="1" t="s">
        <v>11021</v>
      </c>
      <c r="B5236" s="2">
        <v>0.0</v>
      </c>
    </row>
    <row r="5237">
      <c r="A5237" s="1" t="s">
        <v>11022</v>
      </c>
      <c r="B5237" s="2">
        <v>0.0</v>
      </c>
    </row>
    <row r="5238">
      <c r="A5238" s="1" t="s">
        <v>11023</v>
      </c>
      <c r="B5238" s="2">
        <v>1.0</v>
      </c>
    </row>
    <row r="5239">
      <c r="A5239" s="1" t="s">
        <v>11024</v>
      </c>
      <c r="B5239" s="2">
        <v>1.0</v>
      </c>
    </row>
    <row r="5240">
      <c r="A5240" s="1" t="s">
        <v>11025</v>
      </c>
      <c r="B5240" s="2">
        <v>0.0</v>
      </c>
    </row>
    <row r="5241">
      <c r="A5241" s="1" t="s">
        <v>11026</v>
      </c>
      <c r="B5241" s="2">
        <v>0.0</v>
      </c>
    </row>
    <row r="5242">
      <c r="A5242" s="1" t="s">
        <v>11027</v>
      </c>
      <c r="B5242" s="2">
        <v>1.0</v>
      </c>
    </row>
    <row r="5243">
      <c r="A5243" s="1" t="s">
        <v>11028</v>
      </c>
      <c r="B5243" s="2">
        <v>0.0</v>
      </c>
    </row>
    <row r="5244">
      <c r="A5244" s="1" t="s">
        <v>11029</v>
      </c>
      <c r="B5244" s="2">
        <v>1.0</v>
      </c>
    </row>
    <row r="5245">
      <c r="A5245" s="1" t="s">
        <v>11030</v>
      </c>
      <c r="B5245" s="2">
        <v>0.0</v>
      </c>
    </row>
    <row r="5246">
      <c r="A5246" s="1" t="s">
        <v>11031</v>
      </c>
      <c r="B5246" s="2">
        <v>1.0</v>
      </c>
    </row>
    <row r="5247">
      <c r="A5247" s="1" t="s">
        <v>11032</v>
      </c>
      <c r="B5247" s="2">
        <v>0.0</v>
      </c>
    </row>
    <row r="5248">
      <c r="A5248" s="1" t="s">
        <v>11033</v>
      </c>
    </row>
    <row r="5249">
      <c r="A5249" s="1" t="s">
        <v>4150</v>
      </c>
      <c r="B5249" s="2">
        <v>0.0</v>
      </c>
    </row>
    <row r="5250">
      <c r="A5250" s="1" t="s">
        <v>11034</v>
      </c>
      <c r="B5250" s="2">
        <v>0.0</v>
      </c>
    </row>
    <row r="5251">
      <c r="A5251" s="1" t="s">
        <v>11035</v>
      </c>
      <c r="B5251" s="2">
        <v>1.0</v>
      </c>
    </row>
    <row r="5252">
      <c r="A5252" s="1" t="s">
        <v>11036</v>
      </c>
      <c r="B5252" s="2">
        <v>1.0</v>
      </c>
    </row>
    <row r="5253">
      <c r="A5253" s="1" t="s">
        <v>11037</v>
      </c>
      <c r="B5253" s="2">
        <v>1.0</v>
      </c>
    </row>
    <row r="5254">
      <c r="A5254" s="1" t="s">
        <v>11038</v>
      </c>
      <c r="B5254" s="2">
        <v>0.0</v>
      </c>
    </row>
    <row r="5255">
      <c r="A5255" s="1" t="s">
        <v>11039</v>
      </c>
      <c r="B5255" s="2">
        <v>0.0</v>
      </c>
    </row>
    <row r="5256">
      <c r="A5256" s="1" t="s">
        <v>11040</v>
      </c>
      <c r="B5256" s="2">
        <v>0.0</v>
      </c>
    </row>
    <row r="5257">
      <c r="A5257" s="1" t="s">
        <v>11041</v>
      </c>
    </row>
    <row r="5258">
      <c r="A5258" s="1" t="s">
        <v>4041</v>
      </c>
    </row>
    <row r="5259">
      <c r="A5259" s="1" t="s">
        <v>1915</v>
      </c>
      <c r="B5259" s="2">
        <v>0.0</v>
      </c>
    </row>
    <row r="5260">
      <c r="A5260" s="1" t="s">
        <v>11042</v>
      </c>
      <c r="B5260" s="2">
        <v>0.0</v>
      </c>
    </row>
    <row r="5261">
      <c r="A5261" s="1" t="s">
        <v>11043</v>
      </c>
      <c r="B5261" s="2">
        <v>1.0</v>
      </c>
    </row>
    <row r="5262">
      <c r="A5262" s="1" t="s">
        <v>11044</v>
      </c>
      <c r="B5262" s="2">
        <v>0.0</v>
      </c>
    </row>
    <row r="5263">
      <c r="A5263" s="1" t="s">
        <v>11045</v>
      </c>
      <c r="B5263" s="2">
        <v>0.0</v>
      </c>
    </row>
    <row r="5264">
      <c r="A5264" s="1" t="s">
        <v>11046</v>
      </c>
      <c r="B5264" s="2">
        <v>1.0</v>
      </c>
    </row>
    <row r="5265">
      <c r="A5265" s="1" t="s">
        <v>11047</v>
      </c>
      <c r="B5265" s="2">
        <v>0.0</v>
      </c>
    </row>
    <row r="5266">
      <c r="A5266" s="1" t="s">
        <v>11048</v>
      </c>
      <c r="B5266" s="2">
        <v>1.0</v>
      </c>
    </row>
    <row r="5267">
      <c r="A5267" s="1" t="s">
        <v>11049</v>
      </c>
      <c r="B5267" s="2">
        <v>0.0</v>
      </c>
    </row>
    <row r="5268">
      <c r="A5268" s="1" t="s">
        <v>11050</v>
      </c>
    </row>
    <row r="5269">
      <c r="A5269" s="1" t="s">
        <v>11051</v>
      </c>
      <c r="B5269" s="2">
        <v>0.0</v>
      </c>
    </row>
    <row r="5270">
      <c r="A5270" s="1" t="s">
        <v>11052</v>
      </c>
      <c r="B5270" s="2">
        <v>1.0</v>
      </c>
    </row>
    <row r="5271">
      <c r="A5271" s="1" t="s">
        <v>11053</v>
      </c>
      <c r="B5271" s="2">
        <v>0.0</v>
      </c>
    </row>
    <row r="5272">
      <c r="A5272" s="1" t="s">
        <v>11054</v>
      </c>
      <c r="B5272" s="2">
        <v>1.0</v>
      </c>
    </row>
    <row r="5273">
      <c r="A5273" s="1" t="s">
        <v>11055</v>
      </c>
    </row>
    <row r="5274">
      <c r="A5274" s="1" t="s">
        <v>11056</v>
      </c>
      <c r="B5274" s="2">
        <v>1.0</v>
      </c>
    </row>
    <row r="5275">
      <c r="A5275" s="1" t="s">
        <v>11057</v>
      </c>
    </row>
    <row r="5276">
      <c r="A5276" s="1" t="s">
        <v>11058</v>
      </c>
    </row>
    <row r="5277">
      <c r="A5277" s="1" t="s">
        <v>11059</v>
      </c>
    </row>
    <row r="5278">
      <c r="A5278" s="7"/>
    </row>
    <row r="5279">
      <c r="A5279" s="1" t="s">
        <v>11060</v>
      </c>
      <c r="B5279" s="2">
        <v>0.0</v>
      </c>
    </row>
    <row r="5280">
      <c r="A5280" s="1" t="s">
        <v>10374</v>
      </c>
      <c r="B5280" s="2">
        <v>0.0</v>
      </c>
    </row>
    <row r="5281">
      <c r="A5281" s="1" t="s">
        <v>11061</v>
      </c>
      <c r="B5281" s="2">
        <v>0.0</v>
      </c>
    </row>
    <row r="5282">
      <c r="A5282" s="1" t="s">
        <v>11062</v>
      </c>
      <c r="B5282" s="2">
        <v>0.0</v>
      </c>
    </row>
    <row r="5283">
      <c r="A5283" s="1" t="s">
        <v>11063</v>
      </c>
      <c r="B5283" s="2">
        <v>0.0</v>
      </c>
    </row>
    <row r="5284">
      <c r="A5284" s="1" t="s">
        <v>11064</v>
      </c>
    </row>
    <row r="5285">
      <c r="A5285" s="7"/>
    </row>
    <row r="5286">
      <c r="A5286" s="1" t="s">
        <v>11065</v>
      </c>
    </row>
    <row r="5287">
      <c r="A5287" s="1" t="s">
        <v>11066</v>
      </c>
    </row>
    <row r="5288">
      <c r="A5288" s="1" t="s">
        <v>11067</v>
      </c>
    </row>
    <row r="5289">
      <c r="A5289" s="1" t="s">
        <v>11068</v>
      </c>
    </row>
    <row r="5290">
      <c r="A5290" s="1" t="s">
        <v>11069</v>
      </c>
    </row>
    <row r="5291">
      <c r="A5291" s="1" t="s">
        <v>11070</v>
      </c>
      <c r="B5291" s="2">
        <v>0.0</v>
      </c>
    </row>
    <row r="5292">
      <c r="A5292" s="1" t="s">
        <v>11071</v>
      </c>
    </row>
    <row r="5293">
      <c r="A5293" s="7"/>
    </row>
    <row r="5294">
      <c r="A5294" s="1" t="s">
        <v>11072</v>
      </c>
    </row>
    <row r="5295">
      <c r="A5295" s="1" t="s">
        <v>11073</v>
      </c>
    </row>
    <row r="5296">
      <c r="A5296" s="1" t="s">
        <v>11074</v>
      </c>
    </row>
    <row r="5297">
      <c r="A5297" s="1" t="s">
        <v>11075</v>
      </c>
    </row>
    <row r="5298">
      <c r="A5298" s="1" t="s">
        <v>11076</v>
      </c>
      <c r="B5298" s="2">
        <v>1.0</v>
      </c>
    </row>
    <row r="5299">
      <c r="A5299" s="1" t="s">
        <v>11077</v>
      </c>
      <c r="B5299" s="2">
        <v>1.0</v>
      </c>
    </row>
    <row r="5300">
      <c r="A5300" s="1" t="s">
        <v>11078</v>
      </c>
      <c r="B5300" s="2">
        <v>1.0</v>
      </c>
    </row>
    <row r="5301">
      <c r="A5301" s="1" t="s">
        <v>11079</v>
      </c>
      <c r="B5301" s="2">
        <v>0.0</v>
      </c>
    </row>
    <row r="5302">
      <c r="A5302" s="1" t="s">
        <v>11080</v>
      </c>
      <c r="B5302" s="2">
        <v>0.0</v>
      </c>
    </row>
    <row r="5303">
      <c r="A5303" s="1" t="s">
        <v>11081</v>
      </c>
      <c r="B5303" s="2">
        <v>1.0</v>
      </c>
    </row>
    <row r="5304">
      <c r="A5304" s="1" t="s">
        <v>11082</v>
      </c>
      <c r="B5304" s="2">
        <v>1.0</v>
      </c>
    </row>
    <row r="5305">
      <c r="A5305" s="1" t="s">
        <v>11083</v>
      </c>
      <c r="B5305" s="2">
        <v>0.0</v>
      </c>
    </row>
    <row r="5306">
      <c r="A5306" s="1" t="s">
        <v>11084</v>
      </c>
      <c r="B5306" s="2">
        <v>0.0</v>
      </c>
    </row>
    <row r="5307">
      <c r="A5307" s="1" t="s">
        <v>11085</v>
      </c>
      <c r="B5307" s="2">
        <v>0.0</v>
      </c>
    </row>
    <row r="5308">
      <c r="A5308" s="1" t="s">
        <v>11086</v>
      </c>
      <c r="B5308" s="2">
        <v>0.0</v>
      </c>
    </row>
    <row r="5309">
      <c r="A5309" s="1" t="s">
        <v>11087</v>
      </c>
      <c r="B5309" s="2">
        <v>1.0</v>
      </c>
    </row>
    <row r="5310">
      <c r="A5310" s="1" t="s">
        <v>11088</v>
      </c>
      <c r="B5310" s="2">
        <v>1.0</v>
      </c>
    </row>
    <row r="5311">
      <c r="A5311" s="1" t="s">
        <v>11089</v>
      </c>
      <c r="B5311" s="2">
        <v>1.0</v>
      </c>
    </row>
    <row r="5312">
      <c r="A5312" s="1" t="s">
        <v>11090</v>
      </c>
      <c r="B5312" s="2">
        <v>0.0</v>
      </c>
    </row>
    <row r="5313">
      <c r="A5313" s="1" t="s">
        <v>11091</v>
      </c>
    </row>
    <row r="5314">
      <c r="A5314" s="1" t="s">
        <v>4150</v>
      </c>
      <c r="B5314" s="2">
        <v>0.0</v>
      </c>
    </row>
    <row r="5315">
      <c r="A5315" s="1" t="s">
        <v>11092</v>
      </c>
      <c r="B5315" s="2">
        <v>1.0</v>
      </c>
    </row>
    <row r="5316">
      <c r="A5316" s="1" t="s">
        <v>11093</v>
      </c>
      <c r="B5316" s="2">
        <v>1.0</v>
      </c>
    </row>
    <row r="5317">
      <c r="A5317" s="1" t="s">
        <v>11094</v>
      </c>
      <c r="B5317" s="2">
        <v>1.0</v>
      </c>
    </row>
    <row r="5318">
      <c r="A5318" s="1" t="s">
        <v>11095</v>
      </c>
      <c r="B5318" s="2">
        <v>0.0</v>
      </c>
    </row>
    <row r="5319">
      <c r="A5319" s="1" t="s">
        <v>11096</v>
      </c>
      <c r="B5319" s="2">
        <v>1.0</v>
      </c>
    </row>
    <row r="5320">
      <c r="A5320" s="1" t="s">
        <v>11097</v>
      </c>
      <c r="B5320" s="2">
        <v>0.0</v>
      </c>
    </row>
    <row r="5321">
      <c r="A5321" s="1" t="s">
        <v>11098</v>
      </c>
      <c r="B5321" s="2">
        <v>1.0</v>
      </c>
    </row>
    <row r="5322">
      <c r="A5322" s="1" t="s">
        <v>11099</v>
      </c>
    </row>
    <row r="5323">
      <c r="A5323" s="1" t="s">
        <v>11100</v>
      </c>
    </row>
    <row r="5324">
      <c r="A5324" s="1" t="s">
        <v>11101</v>
      </c>
    </row>
    <row r="5325">
      <c r="A5325" s="1" t="s">
        <v>11102</v>
      </c>
    </row>
    <row r="5326">
      <c r="A5326" s="1" t="s">
        <v>11103</v>
      </c>
      <c r="B5326" s="2">
        <v>1.0</v>
      </c>
    </row>
    <row r="5327">
      <c r="A5327" s="1" t="s">
        <v>11104</v>
      </c>
      <c r="B5327" s="2">
        <v>0.0</v>
      </c>
    </row>
    <row r="5328">
      <c r="A5328" s="1" t="s">
        <v>11105</v>
      </c>
      <c r="B5328" s="2">
        <v>0.0</v>
      </c>
    </row>
    <row r="5329">
      <c r="A5329" s="1" t="s">
        <v>11106</v>
      </c>
    </row>
    <row r="5330">
      <c r="A5330" s="7"/>
    </row>
    <row r="5331">
      <c r="A5331" s="1" t="s">
        <v>398</v>
      </c>
      <c r="B5331" s="2">
        <v>0.0</v>
      </c>
    </row>
    <row r="5332">
      <c r="A5332" s="1" t="s">
        <v>11107</v>
      </c>
    </row>
    <row r="5333">
      <c r="A5333" s="1" t="s">
        <v>11108</v>
      </c>
      <c r="B5333" s="2">
        <v>0.0</v>
      </c>
    </row>
    <row r="5334">
      <c r="A5334" s="1" t="s">
        <v>11109</v>
      </c>
      <c r="B5334" s="2">
        <v>1.0</v>
      </c>
    </row>
    <row r="5335">
      <c r="A5335" s="1" t="s">
        <v>11110</v>
      </c>
      <c r="B5335" s="2">
        <v>1.0</v>
      </c>
    </row>
    <row r="5336">
      <c r="A5336" s="1" t="s">
        <v>11111</v>
      </c>
      <c r="B5336" s="2">
        <v>1.0</v>
      </c>
    </row>
    <row r="5337">
      <c r="A5337" s="1" t="s">
        <v>11112</v>
      </c>
      <c r="B5337" s="2">
        <v>0.0</v>
      </c>
    </row>
    <row r="5338">
      <c r="A5338" s="1" t="s">
        <v>11113</v>
      </c>
      <c r="B5338" s="2">
        <v>0.0</v>
      </c>
    </row>
    <row r="5339">
      <c r="A5339" s="1" t="s">
        <v>11114</v>
      </c>
      <c r="B5339" s="2">
        <v>0.0</v>
      </c>
    </row>
    <row r="5340">
      <c r="A5340" s="1" t="s">
        <v>11115</v>
      </c>
      <c r="B5340" s="2">
        <v>0.0</v>
      </c>
    </row>
    <row r="5341">
      <c r="A5341" s="1" t="s">
        <v>11116</v>
      </c>
      <c r="B5341" s="2">
        <v>1.0</v>
      </c>
    </row>
    <row r="5342">
      <c r="A5342" s="1" t="s">
        <v>11117</v>
      </c>
      <c r="B5342" s="2">
        <v>1.0</v>
      </c>
    </row>
    <row r="5343">
      <c r="A5343" s="1" t="s">
        <v>11118</v>
      </c>
      <c r="B5343" s="2">
        <v>0.0</v>
      </c>
    </row>
    <row r="5344">
      <c r="A5344" s="1" t="s">
        <v>11119</v>
      </c>
      <c r="B5344" s="2">
        <v>0.0</v>
      </c>
    </row>
    <row r="5345">
      <c r="A5345" s="1" t="s">
        <v>11120</v>
      </c>
      <c r="B5345" s="2">
        <v>1.0</v>
      </c>
    </row>
    <row r="5346">
      <c r="A5346" s="1" t="s">
        <v>11121</v>
      </c>
    </row>
    <row r="5347">
      <c r="A5347" s="7"/>
    </row>
    <row r="5348">
      <c r="A5348" s="1" t="s">
        <v>709</v>
      </c>
    </row>
    <row r="5349">
      <c r="A5349" s="1" t="s">
        <v>707</v>
      </c>
      <c r="B5349" s="2">
        <v>1.0</v>
      </c>
    </row>
    <row r="5350">
      <c r="A5350" s="1" t="s">
        <v>11122</v>
      </c>
    </row>
    <row r="5351">
      <c r="A5351" s="1" t="s">
        <v>11123</v>
      </c>
    </row>
    <row r="5352">
      <c r="A5352" s="1" t="s">
        <v>11124</v>
      </c>
    </row>
    <row r="5353">
      <c r="A5353" s="1" t="s">
        <v>9281</v>
      </c>
    </row>
    <row r="5354">
      <c r="A5354" s="1" t="s">
        <v>9282</v>
      </c>
    </row>
    <row r="5355">
      <c r="A5355" s="7"/>
    </row>
    <row r="5356">
      <c r="A5356" s="1" t="s">
        <v>11125</v>
      </c>
      <c r="B5356" s="2">
        <v>0.0</v>
      </c>
    </row>
    <row r="5357">
      <c r="A5357" s="1" t="s">
        <v>11126</v>
      </c>
      <c r="B5357" s="2">
        <v>0.0</v>
      </c>
    </row>
    <row r="5358">
      <c r="A5358" s="1" t="s">
        <v>11127</v>
      </c>
    </row>
    <row r="5359">
      <c r="A5359" s="1" t="s">
        <v>5762</v>
      </c>
      <c r="B5359" s="2">
        <v>0.0</v>
      </c>
    </row>
    <row r="5360">
      <c r="A5360" s="1" t="s">
        <v>11128</v>
      </c>
      <c r="B5360" s="2">
        <v>1.0</v>
      </c>
    </row>
    <row r="5361">
      <c r="A5361" s="1" t="s">
        <v>11129</v>
      </c>
      <c r="B5361" s="2">
        <v>0.0</v>
      </c>
    </row>
    <row r="5362">
      <c r="A5362" s="1" t="s">
        <v>11130</v>
      </c>
      <c r="B5362" s="2">
        <v>0.0</v>
      </c>
    </row>
    <row r="5363">
      <c r="A5363" s="1" t="s">
        <v>11131</v>
      </c>
      <c r="B5363" s="2">
        <v>1.0</v>
      </c>
    </row>
    <row r="5364">
      <c r="A5364" s="1" t="s">
        <v>11132</v>
      </c>
      <c r="B5364" s="2">
        <v>1.0</v>
      </c>
    </row>
    <row r="5365">
      <c r="A5365" s="1" t="s">
        <v>11133</v>
      </c>
      <c r="B5365" s="2">
        <v>1.0</v>
      </c>
    </row>
    <row r="5366">
      <c r="A5366" s="1" t="s">
        <v>11134</v>
      </c>
      <c r="B5366" s="2">
        <v>0.0</v>
      </c>
    </row>
    <row r="5367">
      <c r="A5367" s="1" t="s">
        <v>11135</v>
      </c>
      <c r="B5367" s="2">
        <v>1.0</v>
      </c>
    </row>
    <row r="5368">
      <c r="A5368" s="1" t="s">
        <v>11136</v>
      </c>
      <c r="B5368" s="2">
        <v>1.0</v>
      </c>
    </row>
    <row r="5369">
      <c r="A5369" s="1" t="s">
        <v>11137</v>
      </c>
      <c r="B5369" s="2">
        <v>0.0</v>
      </c>
    </row>
    <row r="5370">
      <c r="A5370" s="1" t="s">
        <v>11138</v>
      </c>
      <c r="B5370" s="2">
        <v>0.0</v>
      </c>
    </row>
    <row r="5371">
      <c r="A5371" s="1" t="s">
        <v>11139</v>
      </c>
      <c r="B5371" s="2">
        <v>1.0</v>
      </c>
    </row>
    <row r="5372">
      <c r="A5372" s="1" t="s">
        <v>11140</v>
      </c>
      <c r="B5372" s="2">
        <v>0.0</v>
      </c>
    </row>
    <row r="5373">
      <c r="A5373" s="1" t="s">
        <v>11141</v>
      </c>
      <c r="B5373" s="2">
        <v>0.0</v>
      </c>
    </row>
    <row r="5374">
      <c r="A5374" s="1" t="s">
        <v>11142</v>
      </c>
      <c r="B5374" s="2">
        <v>0.0</v>
      </c>
    </row>
    <row r="5375">
      <c r="A5375" s="1" t="s">
        <v>11143</v>
      </c>
      <c r="B5375" s="2">
        <v>0.0</v>
      </c>
    </row>
    <row r="5376">
      <c r="A5376" s="1" t="s">
        <v>11144</v>
      </c>
      <c r="B5376" s="2">
        <v>0.0</v>
      </c>
    </row>
    <row r="5377">
      <c r="A5377" s="1" t="s">
        <v>11145</v>
      </c>
      <c r="B5377" s="2">
        <v>0.0</v>
      </c>
    </row>
    <row r="5378">
      <c r="A5378" s="1" t="s">
        <v>11146</v>
      </c>
      <c r="B5378" s="2">
        <v>0.0</v>
      </c>
    </row>
    <row r="5379">
      <c r="A5379" s="1" t="s">
        <v>11147</v>
      </c>
      <c r="B5379" s="2">
        <v>1.0</v>
      </c>
    </row>
    <row r="5380">
      <c r="A5380" s="1" t="s">
        <v>11148</v>
      </c>
      <c r="B5380" s="2">
        <v>0.0</v>
      </c>
    </row>
    <row r="5381">
      <c r="A5381" s="1" t="s">
        <v>11149</v>
      </c>
      <c r="B5381" s="2">
        <v>1.0</v>
      </c>
    </row>
    <row r="5382">
      <c r="A5382" s="1" t="s">
        <v>11150</v>
      </c>
      <c r="B5382" s="2">
        <v>1.0</v>
      </c>
    </row>
    <row r="5383">
      <c r="A5383" s="1" t="s">
        <v>11151</v>
      </c>
      <c r="B5383" s="2">
        <v>1.0</v>
      </c>
    </row>
    <row r="5384">
      <c r="A5384" s="1" t="s">
        <v>11152</v>
      </c>
      <c r="B5384" s="2">
        <v>0.0</v>
      </c>
    </row>
    <row r="5385">
      <c r="A5385" s="1" t="s">
        <v>11153</v>
      </c>
      <c r="B5385" s="2">
        <v>1.0</v>
      </c>
    </row>
    <row r="5386">
      <c r="A5386" s="1" t="s">
        <v>11154</v>
      </c>
      <c r="B5386" s="2">
        <v>1.0</v>
      </c>
    </row>
    <row r="5387">
      <c r="A5387" s="1" t="s">
        <v>11155</v>
      </c>
      <c r="B5387" s="2">
        <v>1.0</v>
      </c>
    </row>
    <row r="5388">
      <c r="A5388" s="1" t="s">
        <v>11156</v>
      </c>
      <c r="B5388" s="2">
        <v>0.0</v>
      </c>
    </row>
    <row r="5389">
      <c r="A5389" s="1" t="s">
        <v>11157</v>
      </c>
      <c r="B5389" s="2">
        <v>0.0</v>
      </c>
    </row>
    <row r="5390">
      <c r="A5390" s="1" t="s">
        <v>11158</v>
      </c>
      <c r="B5390" s="2">
        <v>0.0</v>
      </c>
    </row>
    <row r="5391">
      <c r="A5391" s="1" t="s">
        <v>11159</v>
      </c>
      <c r="B5391" s="2">
        <v>1.0</v>
      </c>
    </row>
    <row r="5392">
      <c r="A5392" s="1" t="s">
        <v>11160</v>
      </c>
      <c r="B5392" s="2">
        <v>1.0</v>
      </c>
    </row>
    <row r="5393">
      <c r="A5393" s="1" t="s">
        <v>11161</v>
      </c>
      <c r="B5393" s="2">
        <v>1.0</v>
      </c>
    </row>
    <row r="5394">
      <c r="A5394" s="1" t="s">
        <v>11162</v>
      </c>
      <c r="B5394" s="2">
        <v>0.0</v>
      </c>
    </row>
    <row r="5395">
      <c r="A5395" s="1" t="s">
        <v>11163</v>
      </c>
    </row>
    <row r="5396">
      <c r="A5396" s="1" t="s">
        <v>11164</v>
      </c>
      <c r="B5396" s="2">
        <v>0.0</v>
      </c>
    </row>
    <row r="5397">
      <c r="A5397" s="1" t="s">
        <v>11165</v>
      </c>
    </row>
    <row r="5398">
      <c r="A5398" s="7"/>
    </row>
    <row r="5399">
      <c r="A5399" s="1" t="s">
        <v>11166</v>
      </c>
      <c r="B5399" s="2">
        <v>1.0</v>
      </c>
    </row>
    <row r="5400">
      <c r="A5400" s="1" t="s">
        <v>11167</v>
      </c>
      <c r="B5400" s="2">
        <v>1.0</v>
      </c>
    </row>
    <row r="5401">
      <c r="A5401" s="1" t="s">
        <v>11168</v>
      </c>
      <c r="B5401" s="2">
        <v>1.0</v>
      </c>
    </row>
    <row r="5402">
      <c r="A5402" s="1" t="s">
        <v>11169</v>
      </c>
      <c r="B5402" s="2">
        <v>0.0</v>
      </c>
    </row>
    <row r="5403">
      <c r="A5403" s="1" t="s">
        <v>11170</v>
      </c>
      <c r="B5403" s="2">
        <v>0.0</v>
      </c>
    </row>
    <row r="5404">
      <c r="A5404" s="1" t="s">
        <v>11171</v>
      </c>
      <c r="B5404" s="2">
        <v>1.0</v>
      </c>
    </row>
    <row r="5405">
      <c r="A5405" s="1" t="s">
        <v>11172</v>
      </c>
      <c r="B5405" s="2">
        <v>1.0</v>
      </c>
    </row>
    <row r="5406">
      <c r="A5406" s="1" t="s">
        <v>11173</v>
      </c>
      <c r="B5406" s="2">
        <v>1.0</v>
      </c>
    </row>
    <row r="5407">
      <c r="A5407" s="1" t="s">
        <v>11174</v>
      </c>
      <c r="B5407" s="2">
        <v>0.0</v>
      </c>
    </row>
    <row r="5408">
      <c r="A5408" s="1" t="s">
        <v>11175</v>
      </c>
      <c r="B5408" s="2">
        <v>1.0</v>
      </c>
    </row>
    <row r="5409">
      <c r="A5409" s="1" t="s">
        <v>11176</v>
      </c>
    </row>
    <row r="5410">
      <c r="A5410" s="7"/>
    </row>
    <row r="5411">
      <c r="A5411" s="1" t="s">
        <v>4020</v>
      </c>
      <c r="B5411" s="2">
        <v>0.0</v>
      </c>
    </row>
    <row r="5412">
      <c r="A5412" s="1" t="s">
        <v>11177</v>
      </c>
      <c r="B5412" s="2">
        <v>1.0</v>
      </c>
    </row>
    <row r="5413">
      <c r="A5413" s="1" t="s">
        <v>11178</v>
      </c>
      <c r="B5413" s="2">
        <v>1.0</v>
      </c>
    </row>
    <row r="5414">
      <c r="A5414" s="1" t="s">
        <v>11179</v>
      </c>
      <c r="B5414" s="2">
        <v>1.0</v>
      </c>
    </row>
    <row r="5415">
      <c r="A5415" s="1" t="s">
        <v>11180</v>
      </c>
      <c r="B5415" s="2">
        <v>0.0</v>
      </c>
    </row>
    <row r="5416">
      <c r="A5416" s="1" t="s">
        <v>11181</v>
      </c>
      <c r="B5416" s="2">
        <v>0.0</v>
      </c>
    </row>
    <row r="5417">
      <c r="A5417" s="1" t="s">
        <v>11182</v>
      </c>
    </row>
    <row r="5418">
      <c r="A5418" s="1" t="s">
        <v>11183</v>
      </c>
      <c r="B5418" s="2">
        <v>1.0</v>
      </c>
    </row>
    <row r="5419">
      <c r="A5419" s="1" t="s">
        <v>11184</v>
      </c>
      <c r="B5419" s="2">
        <v>0.0</v>
      </c>
    </row>
    <row r="5420">
      <c r="A5420" s="1" t="s">
        <v>11185</v>
      </c>
      <c r="B5420" s="2">
        <v>0.0</v>
      </c>
    </row>
    <row r="5421">
      <c r="A5421" s="1" t="s">
        <v>11186</v>
      </c>
      <c r="B5421" s="2">
        <v>0.0</v>
      </c>
    </row>
    <row r="5422">
      <c r="A5422" s="1" t="s">
        <v>11187</v>
      </c>
      <c r="B5422" s="2">
        <v>1.0</v>
      </c>
    </row>
    <row r="5423">
      <c r="A5423" s="1" t="s">
        <v>11188</v>
      </c>
      <c r="B5423" s="2">
        <v>1.0</v>
      </c>
    </row>
    <row r="5424">
      <c r="A5424" s="1" t="s">
        <v>11189</v>
      </c>
      <c r="B5424" s="2">
        <v>0.0</v>
      </c>
    </row>
    <row r="5425">
      <c r="A5425" s="1" t="s">
        <v>11190</v>
      </c>
      <c r="B5425" s="2">
        <v>0.0</v>
      </c>
    </row>
    <row r="5426">
      <c r="A5426" s="1" t="s">
        <v>11191</v>
      </c>
      <c r="B5426" s="2">
        <v>1.0</v>
      </c>
    </row>
    <row r="5427">
      <c r="A5427" s="1" t="s">
        <v>11192</v>
      </c>
      <c r="B5427" s="2">
        <v>1.0</v>
      </c>
    </row>
    <row r="5428">
      <c r="A5428" s="1" t="s">
        <v>11193</v>
      </c>
      <c r="B5428" s="2">
        <v>0.0</v>
      </c>
    </row>
    <row r="5429">
      <c r="A5429" s="1" t="s">
        <v>11194</v>
      </c>
      <c r="B5429" s="2">
        <v>1.0</v>
      </c>
    </row>
    <row r="5430">
      <c r="A5430" s="1" t="s">
        <v>11195</v>
      </c>
    </row>
    <row r="5431">
      <c r="A5431" s="1" t="s">
        <v>398</v>
      </c>
      <c r="B5431" s="2">
        <v>0.0</v>
      </c>
    </row>
    <row r="5432">
      <c r="A5432" s="1" t="s">
        <v>11196</v>
      </c>
    </row>
    <row r="5433">
      <c r="A5433" s="7"/>
    </row>
    <row r="5434">
      <c r="A5434" s="1" t="s">
        <v>11197</v>
      </c>
      <c r="B5434" s="2">
        <v>1.0</v>
      </c>
    </row>
    <row r="5435">
      <c r="A5435" s="1" t="s">
        <v>11198</v>
      </c>
    </row>
    <row r="5436">
      <c r="A5436" s="7"/>
    </row>
    <row r="5437">
      <c r="A5437" s="1" t="s">
        <v>11199</v>
      </c>
    </row>
    <row r="5438">
      <c r="A5438" s="7"/>
    </row>
    <row r="5439">
      <c r="A5439" s="1" t="s">
        <v>11200</v>
      </c>
    </row>
    <row r="5440">
      <c r="A5440" s="7"/>
    </row>
    <row r="5441">
      <c r="A5441" s="1" t="s">
        <v>10676</v>
      </c>
      <c r="B5441" s="2">
        <v>1.0</v>
      </c>
    </row>
    <row r="5442">
      <c r="A5442" s="1" t="s">
        <v>11201</v>
      </c>
      <c r="B5442" s="2">
        <v>1.0</v>
      </c>
    </row>
    <row r="5443">
      <c r="A5443" s="1" t="s">
        <v>11202</v>
      </c>
      <c r="B5443" s="2">
        <v>0.0</v>
      </c>
    </row>
    <row r="5444">
      <c r="A5444" s="1" t="s">
        <v>11203</v>
      </c>
    </row>
    <row r="5445">
      <c r="A5445" s="7"/>
    </row>
    <row r="5446">
      <c r="A5446" s="1" t="s">
        <v>5123</v>
      </c>
      <c r="B5446" s="2">
        <v>1.0</v>
      </c>
    </row>
    <row r="5447">
      <c r="A5447" s="1" t="s">
        <v>11204</v>
      </c>
      <c r="B5447" s="2">
        <v>1.0</v>
      </c>
    </row>
    <row r="5448">
      <c r="A5448" s="1" t="s">
        <v>11205</v>
      </c>
      <c r="B5448" s="2">
        <v>0.0</v>
      </c>
    </row>
    <row r="5449">
      <c r="A5449" s="1" t="s">
        <v>11206</v>
      </c>
      <c r="B5449" s="2">
        <v>1.0</v>
      </c>
    </row>
    <row r="5450">
      <c r="A5450" s="1" t="s">
        <v>11207</v>
      </c>
      <c r="B5450" s="2">
        <v>0.0</v>
      </c>
    </row>
    <row r="5451">
      <c r="A5451" s="1" t="s">
        <v>11208</v>
      </c>
    </row>
    <row r="5452">
      <c r="A5452" s="1" t="s">
        <v>11209</v>
      </c>
    </row>
    <row r="5453">
      <c r="A5453" s="1" t="s">
        <v>8092</v>
      </c>
    </row>
    <row r="5454">
      <c r="A5454" s="1" t="s">
        <v>11210</v>
      </c>
    </row>
    <row r="5455">
      <c r="A5455" s="1" t="s">
        <v>11211</v>
      </c>
    </row>
    <row r="5456">
      <c r="A5456" s="7"/>
    </row>
    <row r="5457">
      <c r="A5457" s="1" t="s">
        <v>11212</v>
      </c>
      <c r="B5457" s="2">
        <v>0.0</v>
      </c>
    </row>
    <row r="5458">
      <c r="A5458" s="1" t="s">
        <v>11213</v>
      </c>
    </row>
    <row r="5459">
      <c r="A5459" s="7"/>
    </row>
    <row r="5460">
      <c r="A5460" s="1" t="s">
        <v>11214</v>
      </c>
      <c r="B5460" s="2">
        <v>0.0</v>
      </c>
    </row>
    <row r="5461">
      <c r="A5461" s="1" t="s">
        <v>11215</v>
      </c>
      <c r="B5461" s="2">
        <v>1.0</v>
      </c>
    </row>
    <row r="5462">
      <c r="A5462" s="1" t="s">
        <v>11216</v>
      </c>
      <c r="B5462" s="2">
        <v>1.0</v>
      </c>
    </row>
    <row r="5463">
      <c r="A5463" s="1" t="s">
        <v>11217</v>
      </c>
      <c r="B5463" s="2">
        <v>1.0</v>
      </c>
    </row>
    <row r="5464">
      <c r="A5464" s="1" t="s">
        <v>11218</v>
      </c>
      <c r="B5464" s="2">
        <v>1.0</v>
      </c>
    </row>
    <row r="5465">
      <c r="A5465" s="1" t="s">
        <v>11219</v>
      </c>
      <c r="B5465" s="2">
        <v>0.0</v>
      </c>
    </row>
    <row r="5466">
      <c r="A5466" s="1" t="s">
        <v>11220</v>
      </c>
      <c r="B5466" s="2">
        <v>0.0</v>
      </c>
    </row>
    <row r="5467">
      <c r="A5467" s="1" t="s">
        <v>11221</v>
      </c>
      <c r="B5467" s="2">
        <v>1.0</v>
      </c>
    </row>
    <row r="5468">
      <c r="A5468" s="1" t="s">
        <v>11222</v>
      </c>
      <c r="B5468" s="2">
        <v>0.0</v>
      </c>
    </row>
    <row r="5469">
      <c r="A5469" s="1" t="s">
        <v>11223</v>
      </c>
      <c r="B5469" s="2">
        <v>1.0</v>
      </c>
    </row>
    <row r="5470">
      <c r="A5470" s="1" t="s">
        <v>11224</v>
      </c>
      <c r="B5470" s="2">
        <v>0.0</v>
      </c>
    </row>
    <row r="5471">
      <c r="A5471" s="1" t="s">
        <v>11225</v>
      </c>
      <c r="B5471" s="2">
        <v>0.0</v>
      </c>
    </row>
    <row r="5472">
      <c r="A5472" s="1" t="s">
        <v>11226</v>
      </c>
      <c r="B5472" s="2">
        <v>1.0</v>
      </c>
    </row>
    <row r="5473">
      <c r="A5473" s="1" t="s">
        <v>11227</v>
      </c>
      <c r="B5473" s="2">
        <v>1.0</v>
      </c>
    </row>
    <row r="5474">
      <c r="A5474" s="1" t="s">
        <v>11228</v>
      </c>
      <c r="B5474" s="2">
        <v>0.0</v>
      </c>
    </row>
    <row r="5475">
      <c r="A5475" s="1" t="s">
        <v>11229</v>
      </c>
      <c r="B5475" s="2">
        <v>1.0</v>
      </c>
    </row>
    <row r="5476">
      <c r="A5476" s="1" t="s">
        <v>11230</v>
      </c>
      <c r="B5476" s="2">
        <v>1.0</v>
      </c>
    </row>
    <row r="5477">
      <c r="A5477" s="1" t="s">
        <v>11231</v>
      </c>
      <c r="B5477" s="2">
        <v>0.0</v>
      </c>
    </row>
    <row r="5478">
      <c r="A5478" s="1" t="s">
        <v>11232</v>
      </c>
      <c r="B5478" s="2">
        <v>0.0</v>
      </c>
    </row>
    <row r="5479">
      <c r="A5479" s="1" t="s">
        <v>11233</v>
      </c>
      <c r="B5479" s="2">
        <v>0.0</v>
      </c>
    </row>
    <row r="5480">
      <c r="A5480" s="1" t="s">
        <v>11234</v>
      </c>
      <c r="B5480" s="2">
        <v>0.0</v>
      </c>
    </row>
    <row r="5481">
      <c r="A5481" s="1" t="s">
        <v>11235</v>
      </c>
      <c r="B5481" s="2">
        <v>0.0</v>
      </c>
    </row>
    <row r="5482">
      <c r="A5482" s="1" t="s">
        <v>11236</v>
      </c>
      <c r="B5482" s="2">
        <v>0.0</v>
      </c>
    </row>
    <row r="5483">
      <c r="A5483" s="1" t="s">
        <v>11237</v>
      </c>
      <c r="B5483" s="2">
        <v>0.0</v>
      </c>
    </row>
    <row r="5484">
      <c r="A5484" s="1" t="s">
        <v>11238</v>
      </c>
    </row>
    <row r="5485">
      <c r="A5485" s="7"/>
    </row>
    <row r="5486">
      <c r="A5486" s="1" t="s">
        <v>11239</v>
      </c>
    </row>
    <row r="5487">
      <c r="A5487" s="1" t="s">
        <v>11240</v>
      </c>
    </row>
    <row r="5488">
      <c r="A5488" s="1" t="s">
        <v>11241</v>
      </c>
    </row>
    <row r="5489">
      <c r="A5489" s="1" t="s">
        <v>11242</v>
      </c>
    </row>
    <row r="5490">
      <c r="A5490" s="1" t="s">
        <v>11243</v>
      </c>
    </row>
    <row r="5491">
      <c r="A5491" s="7"/>
    </row>
    <row r="5492">
      <c r="A5492" s="1" t="s">
        <v>11244</v>
      </c>
      <c r="B5492" s="2">
        <v>1.0</v>
      </c>
    </row>
    <row r="5493">
      <c r="A5493" s="1" t="s">
        <v>11245</v>
      </c>
      <c r="B5493" s="2">
        <v>1.0</v>
      </c>
    </row>
    <row r="5494">
      <c r="A5494" s="1" t="s">
        <v>11246</v>
      </c>
      <c r="B5494" s="2">
        <v>0.0</v>
      </c>
    </row>
    <row r="5495">
      <c r="A5495" s="1" t="s">
        <v>11247</v>
      </c>
      <c r="B5495" s="2">
        <v>0.0</v>
      </c>
    </row>
    <row r="5496">
      <c r="A5496" s="1" t="s">
        <v>11248</v>
      </c>
    </row>
    <row r="5497">
      <c r="A5497" s="1" t="s">
        <v>11249</v>
      </c>
    </row>
    <row r="5498">
      <c r="A5498" s="1" t="s">
        <v>11250</v>
      </c>
      <c r="B5498" s="2">
        <v>0.0</v>
      </c>
    </row>
    <row r="5499">
      <c r="A5499" s="1" t="s">
        <v>11251</v>
      </c>
      <c r="B5499" s="2">
        <v>0.0</v>
      </c>
    </row>
    <row r="5500">
      <c r="A5500" s="1" t="s">
        <v>11252</v>
      </c>
      <c r="B5500" s="2">
        <v>0.0</v>
      </c>
    </row>
    <row r="5501">
      <c r="A5501" s="1" t="s">
        <v>11253</v>
      </c>
    </row>
    <row r="5502">
      <c r="A5502" s="1" t="s">
        <v>5036</v>
      </c>
      <c r="B5502" s="2">
        <v>1.0</v>
      </c>
    </row>
    <row r="5503">
      <c r="A5503" s="1" t="s">
        <v>11254</v>
      </c>
      <c r="B5503" s="2">
        <v>1.0</v>
      </c>
    </row>
    <row r="5504">
      <c r="A5504" s="1" t="s">
        <v>11255</v>
      </c>
      <c r="B5504" s="2">
        <v>1.0</v>
      </c>
    </row>
    <row r="5505">
      <c r="A5505" s="1" t="s">
        <v>11256</v>
      </c>
      <c r="B5505" s="2">
        <v>1.0</v>
      </c>
    </row>
    <row r="5506">
      <c r="A5506" s="1" t="s">
        <v>11257</v>
      </c>
      <c r="B5506" s="2">
        <v>1.0</v>
      </c>
    </row>
    <row r="5507">
      <c r="A5507" s="1" t="s">
        <v>11258</v>
      </c>
      <c r="B5507" s="2">
        <v>1.0</v>
      </c>
    </row>
    <row r="5508">
      <c r="A5508" s="1" t="s">
        <v>11259</v>
      </c>
    </row>
    <row r="5509">
      <c r="A5509" s="1" t="s">
        <v>11260</v>
      </c>
    </row>
    <row r="5510">
      <c r="A5510" s="1" t="s">
        <v>11261</v>
      </c>
    </row>
    <row r="5511">
      <c r="A5511" s="1" t="s">
        <v>11262</v>
      </c>
    </row>
    <row r="5512">
      <c r="A5512" s="1" t="s">
        <v>11263</v>
      </c>
    </row>
    <row r="5513">
      <c r="A5513" s="1" t="s">
        <v>11264</v>
      </c>
      <c r="B5513" s="2">
        <v>0.0</v>
      </c>
    </row>
    <row r="5514">
      <c r="A5514" s="1" t="s">
        <v>11265</v>
      </c>
      <c r="B5514" s="2">
        <v>0.0</v>
      </c>
    </row>
    <row r="5515">
      <c r="A5515" s="1" t="s">
        <v>11266</v>
      </c>
      <c r="B5515" s="2">
        <v>1.0</v>
      </c>
    </row>
    <row r="5516">
      <c r="A5516" s="1" t="s">
        <v>11267</v>
      </c>
      <c r="B5516" s="2">
        <v>1.0</v>
      </c>
    </row>
    <row r="5517">
      <c r="A5517" s="1" t="s">
        <v>11268</v>
      </c>
      <c r="B5517" s="2">
        <v>1.0</v>
      </c>
    </row>
    <row r="5518">
      <c r="A5518" s="1" t="s">
        <v>11269</v>
      </c>
      <c r="B5518" s="2">
        <v>0.0</v>
      </c>
    </row>
    <row r="5519">
      <c r="A5519" s="1" t="s">
        <v>11270</v>
      </c>
      <c r="B5519" s="2">
        <v>0.0</v>
      </c>
    </row>
    <row r="5520">
      <c r="A5520" s="1" t="s">
        <v>11271</v>
      </c>
      <c r="B5520" s="2">
        <v>1.0</v>
      </c>
    </row>
    <row r="5521">
      <c r="A5521" s="1" t="s">
        <v>11272</v>
      </c>
      <c r="B5521" s="2">
        <v>1.0</v>
      </c>
    </row>
    <row r="5522">
      <c r="A5522" s="1" t="s">
        <v>11273</v>
      </c>
      <c r="B5522" s="2">
        <v>0.0</v>
      </c>
    </row>
    <row r="5523">
      <c r="A5523" s="1" t="s">
        <v>11274</v>
      </c>
      <c r="B5523" s="2">
        <v>0.0</v>
      </c>
    </row>
    <row r="5524">
      <c r="A5524" s="1" t="s">
        <v>11275</v>
      </c>
      <c r="B5524" s="2">
        <v>1.0</v>
      </c>
    </row>
    <row r="5525">
      <c r="A5525" s="1" t="s">
        <v>11276</v>
      </c>
      <c r="B5525" s="2">
        <v>0.0</v>
      </c>
    </row>
    <row r="5526">
      <c r="A5526" s="1" t="s">
        <v>11277</v>
      </c>
      <c r="B5526" s="2">
        <v>1.0</v>
      </c>
    </row>
    <row r="5527">
      <c r="A5527" s="1" t="s">
        <v>11278</v>
      </c>
      <c r="B5527" s="2">
        <v>1.0</v>
      </c>
    </row>
    <row r="5528">
      <c r="A5528" s="1" t="s">
        <v>11279</v>
      </c>
      <c r="B5528" s="2">
        <v>1.0</v>
      </c>
    </row>
    <row r="5529">
      <c r="A5529" s="1" t="s">
        <v>11280</v>
      </c>
      <c r="B5529" s="2">
        <v>1.0</v>
      </c>
    </row>
    <row r="5530">
      <c r="A5530" s="1" t="s">
        <v>11281</v>
      </c>
    </row>
    <row r="5531">
      <c r="A5531" s="1" t="s">
        <v>11282</v>
      </c>
    </row>
    <row r="5532">
      <c r="A5532" s="1" t="s">
        <v>11283</v>
      </c>
      <c r="B5532" s="2">
        <v>0.0</v>
      </c>
    </row>
    <row r="5533">
      <c r="A5533" s="1" t="s">
        <v>11284</v>
      </c>
      <c r="B5533" s="2">
        <v>0.0</v>
      </c>
    </row>
    <row r="5534">
      <c r="A5534" s="1" t="s">
        <v>11285</v>
      </c>
      <c r="B5534" s="2">
        <v>0.0</v>
      </c>
    </row>
    <row r="5535">
      <c r="A5535" s="1" t="s">
        <v>11286</v>
      </c>
      <c r="B5535" s="2">
        <v>0.0</v>
      </c>
    </row>
    <row r="5536">
      <c r="A5536" s="1" t="s">
        <v>11287</v>
      </c>
      <c r="B5536" s="2">
        <v>1.0</v>
      </c>
    </row>
    <row r="5537">
      <c r="A5537" s="1" t="s">
        <v>11288</v>
      </c>
      <c r="B5537" s="2">
        <v>1.0</v>
      </c>
    </row>
    <row r="5538">
      <c r="A5538" s="1" t="s">
        <v>11289</v>
      </c>
      <c r="B5538" s="2">
        <v>0.0</v>
      </c>
    </row>
    <row r="5539">
      <c r="A5539" s="1" t="s">
        <v>11290</v>
      </c>
      <c r="B5539" s="2">
        <v>1.0</v>
      </c>
    </row>
    <row r="5540">
      <c r="A5540" s="1" t="s">
        <v>11291</v>
      </c>
      <c r="B5540" s="2">
        <v>0.0</v>
      </c>
    </row>
    <row r="5541">
      <c r="A5541" s="1" t="s">
        <v>11292</v>
      </c>
      <c r="B5541" s="2">
        <v>0.0</v>
      </c>
    </row>
    <row r="5542">
      <c r="A5542" s="1" t="s">
        <v>11293</v>
      </c>
      <c r="B5542" s="2">
        <v>1.0</v>
      </c>
    </row>
    <row r="5543">
      <c r="A5543" s="1" t="s">
        <v>11294</v>
      </c>
      <c r="B5543" s="2">
        <v>0.0</v>
      </c>
    </row>
    <row r="5544">
      <c r="A5544" s="1" t="s">
        <v>11295</v>
      </c>
      <c r="B5544" s="2">
        <v>1.0</v>
      </c>
    </row>
    <row r="5545">
      <c r="A5545" s="1" t="s">
        <v>11296</v>
      </c>
      <c r="B5545" s="2">
        <v>1.0</v>
      </c>
    </row>
    <row r="5546">
      <c r="A5546" s="1" t="s">
        <v>11297</v>
      </c>
    </row>
    <row r="5547">
      <c r="A5547" s="7"/>
    </row>
    <row r="5548">
      <c r="A5548" s="1" t="s">
        <v>4186</v>
      </c>
      <c r="B5548" s="2">
        <v>0.0</v>
      </c>
    </row>
    <row r="5549">
      <c r="A5549" s="1" t="s">
        <v>11298</v>
      </c>
      <c r="B5549" s="2">
        <v>1.0</v>
      </c>
    </row>
    <row r="5550">
      <c r="A5550" s="1" t="s">
        <v>11299</v>
      </c>
    </row>
    <row r="5551">
      <c r="A5551" s="1" t="s">
        <v>11300</v>
      </c>
    </row>
    <row r="5552">
      <c r="A5552" s="7"/>
    </row>
    <row r="5553">
      <c r="A5553" s="1" t="s">
        <v>11301</v>
      </c>
    </row>
    <row r="5554">
      <c r="A5554" s="1" t="s">
        <v>11302</v>
      </c>
    </row>
    <row r="5555">
      <c r="A5555" s="7"/>
    </row>
    <row r="5556">
      <c r="A5556" s="1" t="s">
        <v>11303</v>
      </c>
      <c r="B5556" s="2">
        <v>0.0</v>
      </c>
    </row>
    <row r="5557">
      <c r="A5557" s="1" t="s">
        <v>11304</v>
      </c>
      <c r="B5557" s="2">
        <v>0.0</v>
      </c>
    </row>
    <row r="5558">
      <c r="A5558" s="1" t="s">
        <v>11305</v>
      </c>
      <c r="B5558" s="2">
        <v>1.0</v>
      </c>
    </row>
    <row r="5559">
      <c r="A5559" s="1" t="s">
        <v>11306</v>
      </c>
    </row>
    <row r="5560">
      <c r="A5560" s="1" t="s">
        <v>4041</v>
      </c>
    </row>
    <row r="5561">
      <c r="A5561" s="1" t="s">
        <v>1915</v>
      </c>
      <c r="B5561" s="2">
        <v>0.0</v>
      </c>
    </row>
    <row r="5562">
      <c r="A5562" s="1" t="s">
        <v>11307</v>
      </c>
      <c r="B5562" s="2">
        <v>1.0</v>
      </c>
    </row>
    <row r="5563">
      <c r="A5563" s="1" t="s">
        <v>11308</v>
      </c>
      <c r="B5563" s="2">
        <v>1.0</v>
      </c>
    </row>
    <row r="5564">
      <c r="A5564" s="1" t="s">
        <v>11309</v>
      </c>
      <c r="B5564" s="2">
        <v>0.0</v>
      </c>
    </row>
    <row r="5565">
      <c r="A5565" s="1" t="s">
        <v>11310</v>
      </c>
      <c r="B5565" s="2">
        <v>1.0</v>
      </c>
    </row>
    <row r="5566">
      <c r="A5566" s="11" t="s">
        <v>11311</v>
      </c>
      <c r="B5566" s="2">
        <v>0.0</v>
      </c>
    </row>
    <row r="5567">
      <c r="A5567" s="1" t="s">
        <v>11312</v>
      </c>
      <c r="B5567" s="2">
        <v>0.0</v>
      </c>
    </row>
    <row r="5568">
      <c r="A5568" s="1" t="s">
        <v>11313</v>
      </c>
      <c r="B5568" s="2">
        <v>0.0</v>
      </c>
    </row>
    <row r="5569">
      <c r="A5569" s="1" t="s">
        <v>11314</v>
      </c>
      <c r="B5569" s="2">
        <v>1.0</v>
      </c>
    </row>
    <row r="5570">
      <c r="A5570" s="1" t="s">
        <v>6506</v>
      </c>
      <c r="B5570" s="2">
        <v>1.0</v>
      </c>
    </row>
    <row r="5571">
      <c r="A5571" s="1" t="s">
        <v>11315</v>
      </c>
      <c r="B5571" s="2">
        <v>0.0</v>
      </c>
    </row>
    <row r="5572">
      <c r="A5572" s="1" t="s">
        <v>11316</v>
      </c>
      <c r="B5572" s="2">
        <v>0.0</v>
      </c>
    </row>
    <row r="5573">
      <c r="A5573" s="1" t="s">
        <v>11317</v>
      </c>
      <c r="B5573" s="2">
        <v>1.0</v>
      </c>
    </row>
    <row r="5574">
      <c r="A5574" s="1" t="s">
        <v>11318</v>
      </c>
      <c r="B5574" s="2">
        <v>1.0</v>
      </c>
    </row>
    <row r="5575">
      <c r="A5575" s="1" t="s">
        <v>11319</v>
      </c>
      <c r="B5575" s="2">
        <v>0.0</v>
      </c>
    </row>
    <row r="5576">
      <c r="A5576" s="1" t="s">
        <v>11320</v>
      </c>
    </row>
    <row r="5577">
      <c r="A5577" s="22" t="s">
        <v>11321</v>
      </c>
    </row>
    <row r="5578">
      <c r="A5578" s="1" t="s">
        <v>11322</v>
      </c>
      <c r="B5578" s="2">
        <v>0.0</v>
      </c>
    </row>
    <row r="5579">
      <c r="A5579" s="1" t="s">
        <v>11323</v>
      </c>
      <c r="B5579" s="2">
        <v>0.0</v>
      </c>
    </row>
    <row r="5580">
      <c r="A5580" s="1" t="s">
        <v>11324</v>
      </c>
      <c r="B5580" s="2">
        <v>0.0</v>
      </c>
    </row>
    <row r="5581">
      <c r="A5581" s="1" t="s">
        <v>11325</v>
      </c>
      <c r="B5581" s="2">
        <v>1.0</v>
      </c>
    </row>
    <row r="5582">
      <c r="A5582" s="1" t="s">
        <v>11326</v>
      </c>
      <c r="B5582" s="2">
        <v>1.0</v>
      </c>
    </row>
    <row r="5583">
      <c r="A5583" s="1" t="s">
        <v>11327</v>
      </c>
      <c r="B5583" s="2">
        <v>0.0</v>
      </c>
    </row>
    <row r="5584">
      <c r="A5584" s="1" t="s">
        <v>11328</v>
      </c>
      <c r="B5584" s="2">
        <v>0.0</v>
      </c>
    </row>
    <row r="5585">
      <c r="A5585" s="1" t="s">
        <v>11329</v>
      </c>
      <c r="B5585" s="2">
        <v>1.0</v>
      </c>
    </row>
    <row r="5586">
      <c r="A5586" s="1" t="s">
        <v>11330</v>
      </c>
      <c r="B5586" s="2">
        <v>0.0</v>
      </c>
    </row>
    <row r="5587">
      <c r="A5587" s="1" t="s">
        <v>11331</v>
      </c>
      <c r="B5587" s="2">
        <v>1.0</v>
      </c>
    </row>
    <row r="5588">
      <c r="A5588" s="1" t="s">
        <v>11332</v>
      </c>
      <c r="B5588" s="2">
        <v>0.0</v>
      </c>
    </row>
    <row r="5589">
      <c r="A5589" s="1" t="s">
        <v>11333</v>
      </c>
      <c r="B5589" s="2">
        <v>0.0</v>
      </c>
    </row>
    <row r="5590">
      <c r="A5590" s="1" t="s">
        <v>11334</v>
      </c>
      <c r="B5590" s="2">
        <v>1.0</v>
      </c>
    </row>
    <row r="5591">
      <c r="A5591" s="1" t="s">
        <v>11335</v>
      </c>
      <c r="B5591" s="2">
        <v>1.0</v>
      </c>
    </row>
    <row r="5592">
      <c r="A5592" s="1" t="s">
        <v>11336</v>
      </c>
      <c r="B5592" s="2">
        <v>1.0</v>
      </c>
    </row>
    <row r="5593">
      <c r="A5593" s="1" t="s">
        <v>11337</v>
      </c>
      <c r="B5593" s="2">
        <v>1.0</v>
      </c>
    </row>
    <row r="5594">
      <c r="A5594" s="1" t="s">
        <v>11338</v>
      </c>
      <c r="B5594" s="2">
        <v>0.0</v>
      </c>
    </row>
    <row r="5595">
      <c r="A5595" s="1" t="s">
        <v>11339</v>
      </c>
      <c r="B5595" s="2">
        <v>1.0</v>
      </c>
    </row>
    <row r="5596">
      <c r="A5596" s="1" t="s">
        <v>11340</v>
      </c>
      <c r="B5596" s="2">
        <v>0.0</v>
      </c>
    </row>
    <row r="5597">
      <c r="A5597" s="1" t="s">
        <v>11341</v>
      </c>
      <c r="B5597" s="2">
        <v>1.0</v>
      </c>
    </row>
    <row r="5598">
      <c r="A5598" s="1" t="s">
        <v>11342</v>
      </c>
      <c r="B5598" s="2">
        <v>0.0</v>
      </c>
    </row>
    <row r="5599">
      <c r="A5599" s="1" t="s">
        <v>11343</v>
      </c>
      <c r="B5599" s="2">
        <v>1.0</v>
      </c>
    </row>
    <row r="5600">
      <c r="A5600" s="1" t="s">
        <v>11344</v>
      </c>
      <c r="B5600" s="2">
        <v>0.0</v>
      </c>
    </row>
    <row r="5601">
      <c r="A5601" s="1" t="s">
        <v>11345</v>
      </c>
      <c r="B5601" s="2">
        <v>0.0</v>
      </c>
    </row>
    <row r="5602">
      <c r="A5602" s="1" t="s">
        <v>11346</v>
      </c>
      <c r="B5602" s="2">
        <v>1.0</v>
      </c>
    </row>
    <row r="5603">
      <c r="A5603" s="1" t="s">
        <v>11347</v>
      </c>
      <c r="B5603" s="2">
        <v>1.0</v>
      </c>
    </row>
    <row r="5604">
      <c r="A5604" s="1" t="s">
        <v>11348</v>
      </c>
      <c r="B5604" s="2">
        <v>0.0</v>
      </c>
    </row>
    <row r="5605">
      <c r="A5605" s="1" t="s">
        <v>11349</v>
      </c>
      <c r="B5605" s="2">
        <v>1.0</v>
      </c>
    </row>
    <row r="5606">
      <c r="A5606" s="1" t="s">
        <v>11350</v>
      </c>
      <c r="B5606" s="2">
        <v>1.0</v>
      </c>
    </row>
    <row r="5607">
      <c r="A5607" s="1" t="s">
        <v>11351</v>
      </c>
      <c r="B5607" s="2">
        <v>0.0</v>
      </c>
    </row>
    <row r="5608">
      <c r="A5608" s="1" t="s">
        <v>11352</v>
      </c>
      <c r="B5608" s="2">
        <v>0.0</v>
      </c>
    </row>
    <row r="5609">
      <c r="A5609" s="1" t="s">
        <v>11353</v>
      </c>
      <c r="B5609" s="2">
        <v>1.0</v>
      </c>
    </row>
    <row r="5610">
      <c r="A5610" s="1" t="s">
        <v>11354</v>
      </c>
      <c r="B5610" s="2">
        <v>1.0</v>
      </c>
    </row>
    <row r="5611">
      <c r="A5611" s="1" t="s">
        <v>11355</v>
      </c>
      <c r="B5611" s="2">
        <v>0.0</v>
      </c>
    </row>
    <row r="5612">
      <c r="A5612" s="1" t="s">
        <v>11356</v>
      </c>
      <c r="B5612" s="2">
        <v>1.0</v>
      </c>
    </row>
    <row r="5613">
      <c r="A5613" s="1" t="s">
        <v>11357</v>
      </c>
      <c r="B5613" s="2">
        <v>0.0</v>
      </c>
    </row>
    <row r="5614">
      <c r="A5614" s="1" t="s">
        <v>11358</v>
      </c>
      <c r="B5614" s="2">
        <v>0.0</v>
      </c>
    </row>
    <row r="5615">
      <c r="A5615" s="1" t="s">
        <v>11359</v>
      </c>
    </row>
    <row r="5616">
      <c r="A5616" s="1" t="s">
        <v>11360</v>
      </c>
    </row>
    <row r="5617">
      <c r="A5617" s="1" t="s">
        <v>11361</v>
      </c>
    </row>
    <row r="5618">
      <c r="A5618" s="7"/>
    </row>
    <row r="5619">
      <c r="A5619" s="1" t="s">
        <v>11362</v>
      </c>
      <c r="B5619" s="2">
        <v>1.0</v>
      </c>
    </row>
    <row r="5620">
      <c r="A5620" s="1" t="s">
        <v>11363</v>
      </c>
      <c r="B5620" s="2">
        <v>1.0</v>
      </c>
    </row>
    <row r="5621">
      <c r="A5621" s="1" t="s">
        <v>11364</v>
      </c>
      <c r="B5621" s="2">
        <v>0.0</v>
      </c>
    </row>
    <row r="5622">
      <c r="A5622" s="1" t="s">
        <v>11365</v>
      </c>
    </row>
    <row r="5623">
      <c r="A5623" s="1" t="s">
        <v>4150</v>
      </c>
      <c r="B5623" s="2">
        <v>0.0</v>
      </c>
    </row>
    <row r="5624">
      <c r="A5624" s="1" t="s">
        <v>11366</v>
      </c>
      <c r="B5624" s="2">
        <v>1.0</v>
      </c>
    </row>
    <row r="5625">
      <c r="A5625" s="1" t="s">
        <v>11367</v>
      </c>
      <c r="B5625" s="2">
        <v>0.0</v>
      </c>
    </row>
    <row r="5626">
      <c r="A5626" s="1" t="s">
        <v>11368</v>
      </c>
      <c r="B5626" s="2">
        <v>0.0</v>
      </c>
    </row>
    <row r="5627">
      <c r="A5627" s="1" t="s">
        <v>12</v>
      </c>
      <c r="B5627" s="2">
        <v>0.0</v>
      </c>
    </row>
    <row r="5628">
      <c r="A5628" s="1" t="s">
        <v>11369</v>
      </c>
      <c r="B5628" s="2">
        <v>0.0</v>
      </c>
    </row>
    <row r="5629">
      <c r="A5629" s="1" t="s">
        <v>11370</v>
      </c>
      <c r="B5629" s="2">
        <v>1.0</v>
      </c>
    </row>
    <row r="5630">
      <c r="A5630" s="1" t="s">
        <v>11371</v>
      </c>
      <c r="B5630" s="2">
        <v>1.0</v>
      </c>
    </row>
    <row r="5631">
      <c r="A5631" s="1" t="s">
        <v>11372</v>
      </c>
      <c r="B5631" s="2">
        <v>1.0</v>
      </c>
    </row>
    <row r="5632">
      <c r="A5632" s="1" t="s">
        <v>11373</v>
      </c>
      <c r="B5632" s="2">
        <v>0.0</v>
      </c>
    </row>
    <row r="5633">
      <c r="A5633" s="1" t="s">
        <v>11374</v>
      </c>
      <c r="B5633" s="2">
        <v>0.0</v>
      </c>
    </row>
    <row r="5634">
      <c r="A5634" s="1" t="s">
        <v>11375</v>
      </c>
      <c r="B5634" s="2">
        <v>0.0</v>
      </c>
    </row>
    <row r="5635">
      <c r="A5635" s="1" t="s">
        <v>11376</v>
      </c>
      <c r="B5635" s="2">
        <v>0.0</v>
      </c>
    </row>
    <row r="5636">
      <c r="A5636" s="1" t="s">
        <v>11377</v>
      </c>
      <c r="B5636" s="2">
        <v>1.0</v>
      </c>
    </row>
    <row r="5637">
      <c r="A5637" s="1" t="s">
        <v>11378</v>
      </c>
    </row>
    <row r="5638">
      <c r="A5638" s="1" t="s">
        <v>11379</v>
      </c>
    </row>
    <row r="5639">
      <c r="A5639" s="1" t="s">
        <v>11380</v>
      </c>
    </row>
    <row r="5640">
      <c r="A5640" s="1" t="s">
        <v>11381</v>
      </c>
    </row>
    <row r="5641">
      <c r="A5641" s="1" t="s">
        <v>11382</v>
      </c>
    </row>
    <row r="5642">
      <c r="A5642" s="1" t="s">
        <v>11383</v>
      </c>
    </row>
    <row r="5643">
      <c r="A5643" s="1" t="s">
        <v>11384</v>
      </c>
      <c r="B5643" s="2">
        <v>0.0</v>
      </c>
    </row>
    <row r="5644">
      <c r="A5644" s="1" t="s">
        <v>11385</v>
      </c>
      <c r="B5644" s="2">
        <v>1.0</v>
      </c>
    </row>
    <row r="5645">
      <c r="A5645" s="1" t="s">
        <v>11386</v>
      </c>
    </row>
    <row r="5646">
      <c r="A5646" s="7"/>
    </row>
    <row r="5647">
      <c r="A5647" s="1" t="s">
        <v>11387</v>
      </c>
    </row>
    <row r="5648">
      <c r="A5648" s="7"/>
    </row>
    <row r="5649">
      <c r="A5649" s="1" t="s">
        <v>4784</v>
      </c>
      <c r="B5649" s="2">
        <v>1.0</v>
      </c>
    </row>
    <row r="5650">
      <c r="A5650" s="1" t="s">
        <v>11388</v>
      </c>
      <c r="B5650" s="2">
        <v>1.0</v>
      </c>
    </row>
    <row r="5651">
      <c r="A5651" s="1" t="s">
        <v>11389</v>
      </c>
      <c r="B5651" s="2">
        <v>0.0</v>
      </c>
    </row>
    <row r="5652">
      <c r="A5652" s="1" t="s">
        <v>11390</v>
      </c>
      <c r="B5652" s="2">
        <v>1.0</v>
      </c>
    </row>
    <row r="5653">
      <c r="A5653" s="1" t="s">
        <v>11391</v>
      </c>
      <c r="B5653" s="2">
        <v>1.0</v>
      </c>
    </row>
    <row r="5654">
      <c r="A5654" s="1" t="s">
        <v>11392</v>
      </c>
      <c r="B5654" s="2">
        <v>1.0</v>
      </c>
    </row>
    <row r="5655">
      <c r="A5655" s="1" t="s">
        <v>11393</v>
      </c>
      <c r="B5655" s="2">
        <v>0.0</v>
      </c>
    </row>
    <row r="5656">
      <c r="A5656" s="1" t="s">
        <v>11394</v>
      </c>
      <c r="B5656" s="2">
        <v>0.0</v>
      </c>
    </row>
    <row r="5657">
      <c r="A5657" s="1" t="s">
        <v>11395</v>
      </c>
      <c r="B5657" s="2">
        <v>1.0</v>
      </c>
    </row>
    <row r="5658">
      <c r="A5658" s="1" t="s">
        <v>11396</v>
      </c>
      <c r="B5658" s="2">
        <v>1.0</v>
      </c>
    </row>
    <row r="5659">
      <c r="A5659" s="1" t="s">
        <v>11397</v>
      </c>
      <c r="B5659" s="2">
        <v>0.0</v>
      </c>
    </row>
    <row r="5660">
      <c r="A5660" s="1" t="s">
        <v>11398</v>
      </c>
      <c r="B5660" s="2">
        <v>0.0</v>
      </c>
    </row>
    <row r="5661">
      <c r="A5661" s="1" t="s">
        <v>11399</v>
      </c>
    </row>
    <row r="5662">
      <c r="A5662" s="22" t="s">
        <v>11400</v>
      </c>
      <c r="B5662" s="2">
        <v>1.0</v>
      </c>
    </row>
    <row r="5663">
      <c r="A5663" s="1" t="s">
        <v>11401</v>
      </c>
      <c r="B5663" s="2">
        <v>0.0</v>
      </c>
    </row>
    <row r="5664">
      <c r="A5664" s="1" t="s">
        <v>11402</v>
      </c>
      <c r="B5664" s="2">
        <v>1.0</v>
      </c>
    </row>
    <row r="5665">
      <c r="A5665" s="1" t="s">
        <v>11403</v>
      </c>
    </row>
    <row r="5666">
      <c r="A5666" s="7"/>
    </row>
    <row r="5667">
      <c r="A5667" s="1" t="s">
        <v>8340</v>
      </c>
    </row>
    <row r="5668">
      <c r="A5668" s="1" t="s">
        <v>11404</v>
      </c>
      <c r="B5668" s="2">
        <v>1.0</v>
      </c>
    </row>
    <row r="5669">
      <c r="A5669" s="1" t="s">
        <v>11405</v>
      </c>
      <c r="B5669" s="2">
        <v>1.0</v>
      </c>
    </row>
    <row r="5670">
      <c r="A5670" s="1" t="s">
        <v>11406</v>
      </c>
      <c r="B5670" s="2">
        <v>1.0</v>
      </c>
    </row>
    <row r="5671">
      <c r="A5671" s="1" t="s">
        <v>11407</v>
      </c>
      <c r="B5671" s="2">
        <v>1.0</v>
      </c>
    </row>
    <row r="5672">
      <c r="A5672" s="1" t="s">
        <v>11408</v>
      </c>
      <c r="B5672" s="2">
        <v>0.0</v>
      </c>
    </row>
    <row r="5673">
      <c r="A5673" s="1" t="s">
        <v>11409</v>
      </c>
      <c r="B5673" s="2">
        <v>0.0</v>
      </c>
    </row>
    <row r="5674">
      <c r="A5674" s="1" t="s">
        <v>11410</v>
      </c>
      <c r="B5674" s="2">
        <v>0.0</v>
      </c>
    </row>
    <row r="5675">
      <c r="A5675" s="1" t="s">
        <v>11411</v>
      </c>
      <c r="B5675" s="2">
        <v>1.0</v>
      </c>
    </row>
    <row r="5676">
      <c r="A5676" s="1" t="s">
        <v>11412</v>
      </c>
      <c r="B5676" s="2">
        <v>0.0</v>
      </c>
    </row>
    <row r="5677">
      <c r="A5677" s="1" t="s">
        <v>11413</v>
      </c>
      <c r="B5677" s="2">
        <v>1.0</v>
      </c>
    </row>
    <row r="5678">
      <c r="A5678" s="1" t="s">
        <v>11414</v>
      </c>
      <c r="B5678" s="2">
        <v>1.0</v>
      </c>
    </row>
    <row r="5679">
      <c r="A5679" s="1" t="s">
        <v>11415</v>
      </c>
      <c r="B5679" s="2">
        <v>1.0</v>
      </c>
    </row>
    <row r="5680">
      <c r="A5680" s="1" t="s">
        <v>11416</v>
      </c>
      <c r="B5680" s="2">
        <v>1.0</v>
      </c>
    </row>
    <row r="5681">
      <c r="A5681" s="1" t="s">
        <v>11417</v>
      </c>
      <c r="B5681" s="2">
        <v>1.0</v>
      </c>
    </row>
    <row r="5682">
      <c r="A5682" s="1" t="s">
        <v>11418</v>
      </c>
      <c r="B5682" s="2">
        <v>0.0</v>
      </c>
    </row>
    <row r="5683">
      <c r="A5683" s="1" t="s">
        <v>11419</v>
      </c>
      <c r="B5683" s="2">
        <v>0.0</v>
      </c>
    </row>
    <row r="5684">
      <c r="A5684" s="1" t="s">
        <v>11420</v>
      </c>
      <c r="B5684" s="2">
        <v>1.0</v>
      </c>
    </row>
    <row r="5685">
      <c r="A5685" s="1" t="s">
        <v>11421</v>
      </c>
      <c r="B5685" s="2">
        <v>1.0</v>
      </c>
    </row>
    <row r="5686">
      <c r="A5686" s="1" t="s">
        <v>11422</v>
      </c>
      <c r="B5686" s="2">
        <v>1.0</v>
      </c>
    </row>
    <row r="5687">
      <c r="A5687" s="1" t="s">
        <v>11423</v>
      </c>
      <c r="B5687" s="2">
        <v>0.0</v>
      </c>
    </row>
    <row r="5688">
      <c r="A5688" s="1" t="s">
        <v>11424</v>
      </c>
      <c r="B5688" s="2">
        <v>1.0</v>
      </c>
    </row>
    <row r="5689">
      <c r="A5689" s="1" t="s">
        <v>11425</v>
      </c>
      <c r="B5689" s="2">
        <v>0.0</v>
      </c>
    </row>
    <row r="5690">
      <c r="A5690" s="1" t="s">
        <v>11426</v>
      </c>
      <c r="B5690" s="2">
        <v>0.0</v>
      </c>
    </row>
    <row r="5691">
      <c r="A5691" s="1" t="s">
        <v>11427</v>
      </c>
    </row>
    <row r="5692">
      <c r="A5692" s="7"/>
    </row>
    <row r="5693">
      <c r="A5693" s="1" t="s">
        <v>11428</v>
      </c>
      <c r="B5693" s="2">
        <v>0.0</v>
      </c>
    </row>
    <row r="5694">
      <c r="A5694" s="1" t="s">
        <v>11429</v>
      </c>
      <c r="B5694" s="2">
        <v>0.0</v>
      </c>
    </row>
    <row r="5695">
      <c r="A5695" s="1" t="s">
        <v>11430</v>
      </c>
      <c r="B5695" s="2">
        <v>0.0</v>
      </c>
    </row>
    <row r="5696">
      <c r="A5696" s="1" t="s">
        <v>11431</v>
      </c>
      <c r="B5696" s="2">
        <v>0.0</v>
      </c>
    </row>
    <row r="5697">
      <c r="A5697" s="1" t="s">
        <v>11432</v>
      </c>
      <c r="B5697" s="2">
        <v>1.0</v>
      </c>
    </row>
    <row r="5698">
      <c r="A5698" s="1" t="s">
        <v>11433</v>
      </c>
      <c r="B5698" s="2">
        <v>1.0</v>
      </c>
    </row>
    <row r="5699">
      <c r="A5699" s="1" t="s">
        <v>11434</v>
      </c>
      <c r="B5699" s="2">
        <v>0.0</v>
      </c>
    </row>
    <row r="5700">
      <c r="A5700" s="1" t="s">
        <v>11435</v>
      </c>
      <c r="B5700" s="2">
        <v>1.0</v>
      </c>
    </row>
    <row r="5701">
      <c r="A5701" s="1" t="s">
        <v>11436</v>
      </c>
      <c r="B5701" s="2">
        <v>1.0</v>
      </c>
    </row>
    <row r="5702">
      <c r="A5702" s="1" t="s">
        <v>11437</v>
      </c>
    </row>
    <row r="5703">
      <c r="A5703" s="7"/>
    </row>
    <row r="5704">
      <c r="A5704" s="1" t="s">
        <v>5534</v>
      </c>
      <c r="B5704" s="2">
        <v>1.0</v>
      </c>
    </row>
    <row r="5705">
      <c r="A5705" s="1" t="s">
        <v>11438</v>
      </c>
      <c r="B5705" s="2">
        <v>0.0</v>
      </c>
    </row>
    <row r="5706">
      <c r="A5706" s="1" t="s">
        <v>11439</v>
      </c>
      <c r="B5706" s="2">
        <v>0.0</v>
      </c>
    </row>
    <row r="5707">
      <c r="A5707" s="1" t="s">
        <v>11440</v>
      </c>
      <c r="B5707" s="2">
        <v>0.0</v>
      </c>
    </row>
    <row r="5708">
      <c r="A5708" s="1" t="s">
        <v>11441</v>
      </c>
      <c r="B5708" s="2">
        <v>0.0</v>
      </c>
    </row>
    <row r="5709">
      <c r="A5709" s="1" t="s">
        <v>11442</v>
      </c>
      <c r="B5709" s="2">
        <v>1.0</v>
      </c>
    </row>
    <row r="5710">
      <c r="A5710" s="1" t="s">
        <v>11443</v>
      </c>
      <c r="B5710" s="2">
        <v>1.0</v>
      </c>
    </row>
    <row r="5711">
      <c r="A5711" s="1" t="s">
        <v>11444</v>
      </c>
      <c r="B5711" s="2">
        <v>1.0</v>
      </c>
    </row>
    <row r="5712">
      <c r="A5712" s="1" t="s">
        <v>11445</v>
      </c>
      <c r="B5712" s="2">
        <v>0.0</v>
      </c>
    </row>
    <row r="5713">
      <c r="A5713" s="1" t="s">
        <v>11446</v>
      </c>
      <c r="B5713" s="2">
        <v>1.0</v>
      </c>
    </row>
    <row r="5714">
      <c r="A5714" s="1" t="s">
        <v>11447</v>
      </c>
      <c r="B5714" s="2">
        <v>0.0</v>
      </c>
    </row>
    <row r="5715">
      <c r="A5715" s="1" t="s">
        <v>11448</v>
      </c>
      <c r="B5715" s="2">
        <v>0.0</v>
      </c>
    </row>
    <row r="5716">
      <c r="A5716" s="1" t="s">
        <v>11449</v>
      </c>
      <c r="B5716" s="2">
        <v>0.0</v>
      </c>
    </row>
    <row r="5717">
      <c r="A5717" s="1" t="s">
        <v>11450</v>
      </c>
      <c r="B5717" s="2">
        <v>1.0</v>
      </c>
    </row>
    <row r="5718">
      <c r="A5718" s="1" t="s">
        <v>9408</v>
      </c>
      <c r="B5718" s="2">
        <v>1.0</v>
      </c>
    </row>
    <row r="5719">
      <c r="A5719" s="1" t="s">
        <v>11451</v>
      </c>
      <c r="B5719" s="2">
        <v>1.0</v>
      </c>
    </row>
    <row r="5720">
      <c r="A5720" s="1" t="s">
        <v>11452</v>
      </c>
      <c r="B5720" s="2">
        <v>0.0</v>
      </c>
    </row>
    <row r="5721">
      <c r="A5721" s="1" t="s">
        <v>11453</v>
      </c>
      <c r="B5721" s="2">
        <v>1.0</v>
      </c>
    </row>
    <row r="5722">
      <c r="A5722" s="1" t="s">
        <v>11454</v>
      </c>
    </row>
    <row r="5723">
      <c r="A5723" s="1" t="s">
        <v>8091</v>
      </c>
    </row>
    <row r="5724">
      <c r="A5724" s="1" t="s">
        <v>8408</v>
      </c>
    </row>
    <row r="5725">
      <c r="A5725" s="1" t="s">
        <v>11455</v>
      </c>
    </row>
    <row r="5726">
      <c r="A5726" s="1" t="s">
        <v>11456</v>
      </c>
    </row>
    <row r="5727">
      <c r="A5727" s="7"/>
    </row>
    <row r="5728">
      <c r="A5728" s="1" t="s">
        <v>11457</v>
      </c>
      <c r="B5728" s="2">
        <v>0.0</v>
      </c>
    </row>
    <row r="5729">
      <c r="A5729" s="1" t="s">
        <v>11458</v>
      </c>
      <c r="B5729" s="2">
        <v>1.0</v>
      </c>
    </row>
    <row r="5730">
      <c r="A5730" s="1" t="s">
        <v>11459</v>
      </c>
      <c r="B5730" s="2">
        <v>0.0</v>
      </c>
    </row>
    <row r="5731">
      <c r="A5731" s="1" t="s">
        <v>11460</v>
      </c>
    </row>
    <row r="5732">
      <c r="A5732" s="7"/>
    </row>
    <row r="5733">
      <c r="A5733" s="1" t="s">
        <v>11461</v>
      </c>
      <c r="B5733" s="2">
        <v>1.0</v>
      </c>
    </row>
    <row r="5734">
      <c r="A5734" s="1" t="s">
        <v>11462</v>
      </c>
      <c r="B5734" s="2">
        <v>1.0</v>
      </c>
    </row>
    <row r="5735">
      <c r="A5735" s="1" t="s">
        <v>11463</v>
      </c>
      <c r="B5735" s="2">
        <v>1.0</v>
      </c>
    </row>
    <row r="5736">
      <c r="A5736" s="1" t="s">
        <v>11464</v>
      </c>
      <c r="B5736" s="2">
        <v>0.0</v>
      </c>
    </row>
    <row r="5737">
      <c r="A5737" s="1" t="s">
        <v>11465</v>
      </c>
      <c r="B5737" s="2">
        <v>1.0</v>
      </c>
    </row>
    <row r="5738">
      <c r="A5738" s="1" t="s">
        <v>11466</v>
      </c>
      <c r="B5738" s="2">
        <v>0.0</v>
      </c>
    </row>
    <row r="5739">
      <c r="A5739" s="1" t="s">
        <v>11467</v>
      </c>
      <c r="B5739" s="2">
        <v>1.0</v>
      </c>
    </row>
    <row r="5740">
      <c r="A5740" s="1" t="s">
        <v>11468</v>
      </c>
      <c r="B5740" s="2">
        <v>1.0</v>
      </c>
    </row>
    <row r="5741">
      <c r="A5741" s="1" t="s">
        <v>11469</v>
      </c>
      <c r="B5741" s="2">
        <v>1.0</v>
      </c>
    </row>
    <row r="5742">
      <c r="A5742" s="1" t="s">
        <v>11470</v>
      </c>
      <c r="B5742" s="2">
        <v>1.0</v>
      </c>
    </row>
    <row r="5743">
      <c r="A5743" s="1" t="s">
        <v>11471</v>
      </c>
      <c r="B5743" s="2">
        <v>1.0</v>
      </c>
    </row>
    <row r="5744">
      <c r="A5744" s="1" t="s">
        <v>11472</v>
      </c>
      <c r="B5744" s="2">
        <v>1.0</v>
      </c>
    </row>
    <row r="5745">
      <c r="A5745" s="1" t="s">
        <v>11473</v>
      </c>
      <c r="B5745" s="2">
        <v>1.0</v>
      </c>
    </row>
    <row r="5746">
      <c r="A5746" s="1" t="s">
        <v>11474</v>
      </c>
      <c r="B5746" s="2">
        <v>1.0</v>
      </c>
    </row>
    <row r="5747">
      <c r="A5747" s="1" t="s">
        <v>11475</v>
      </c>
      <c r="B5747" s="2">
        <v>0.0</v>
      </c>
    </row>
    <row r="5748">
      <c r="A5748" s="1" t="s">
        <v>11476</v>
      </c>
      <c r="B5748" s="2">
        <v>1.0</v>
      </c>
    </row>
    <row r="5749">
      <c r="A5749" s="1" t="s">
        <v>11477</v>
      </c>
      <c r="B5749" s="2">
        <v>0.0</v>
      </c>
    </row>
    <row r="5750">
      <c r="A5750" s="1" t="s">
        <v>11478</v>
      </c>
      <c r="B5750" s="2">
        <v>1.0</v>
      </c>
    </row>
    <row r="5751">
      <c r="A5751" s="1" t="s">
        <v>11479</v>
      </c>
    </row>
    <row r="5752">
      <c r="A5752" s="1" t="s">
        <v>4438</v>
      </c>
      <c r="B5752" s="2">
        <v>0.0</v>
      </c>
    </row>
    <row r="5753">
      <c r="A5753" s="1" t="s">
        <v>11480</v>
      </c>
      <c r="B5753" s="2">
        <v>0.0</v>
      </c>
    </row>
    <row r="5754">
      <c r="A5754" s="1" t="s">
        <v>11481</v>
      </c>
      <c r="B5754" s="2">
        <v>1.0</v>
      </c>
    </row>
    <row r="5755">
      <c r="A5755" s="1" t="s">
        <v>11482</v>
      </c>
    </row>
    <row r="5756">
      <c r="A5756" s="1" t="s">
        <v>11483</v>
      </c>
    </row>
    <row r="5757">
      <c r="A5757" s="1" t="s">
        <v>11484</v>
      </c>
    </row>
    <row r="5758">
      <c r="A5758" s="1" t="s">
        <v>11485</v>
      </c>
    </row>
    <row r="5759">
      <c r="A5759" s="1" t="s">
        <v>11486</v>
      </c>
    </row>
    <row r="5760">
      <c r="A5760" s="1" t="s">
        <v>8839</v>
      </c>
      <c r="B5760" s="2">
        <v>0.0</v>
      </c>
    </row>
    <row r="5761">
      <c r="A5761" s="1" t="s">
        <v>11487</v>
      </c>
      <c r="B5761" s="2">
        <v>0.0</v>
      </c>
    </row>
    <row r="5762">
      <c r="A5762" s="1" t="s">
        <v>11488</v>
      </c>
      <c r="B5762" s="2">
        <v>0.0</v>
      </c>
    </row>
    <row r="5763">
      <c r="A5763" s="1" t="s">
        <v>11489</v>
      </c>
      <c r="B5763" s="2">
        <v>1.0</v>
      </c>
    </row>
    <row r="5764">
      <c r="A5764" s="1" t="s">
        <v>11490</v>
      </c>
      <c r="B5764" s="2">
        <v>1.0</v>
      </c>
    </row>
    <row r="5765">
      <c r="A5765" s="1" t="s">
        <v>11491</v>
      </c>
      <c r="B5765" s="2">
        <v>0.0</v>
      </c>
    </row>
    <row r="5766">
      <c r="A5766" s="1" t="s">
        <v>11492</v>
      </c>
      <c r="B5766" s="2">
        <v>0.0</v>
      </c>
    </row>
    <row r="5767">
      <c r="A5767" s="1" t="s">
        <v>11493</v>
      </c>
    </row>
    <row r="5768">
      <c r="A5768" s="1" t="s">
        <v>11494</v>
      </c>
      <c r="B5768" s="2">
        <v>0.0</v>
      </c>
    </row>
    <row r="5769">
      <c r="A5769" s="1" t="s">
        <v>11495</v>
      </c>
      <c r="B5769" s="2">
        <v>0.0</v>
      </c>
    </row>
    <row r="5770">
      <c r="A5770" s="1" t="s">
        <v>11496</v>
      </c>
      <c r="B5770" s="2">
        <v>0.0</v>
      </c>
    </row>
    <row r="5771">
      <c r="A5771" s="1" t="s">
        <v>11497</v>
      </c>
      <c r="B5771" s="2">
        <v>1.0</v>
      </c>
    </row>
    <row r="5772">
      <c r="A5772" s="1" t="s">
        <v>11498</v>
      </c>
      <c r="B5772" s="2">
        <v>0.0</v>
      </c>
    </row>
    <row r="5773">
      <c r="A5773" s="1" t="s">
        <v>11499</v>
      </c>
      <c r="B5773" s="2">
        <v>1.0</v>
      </c>
    </row>
    <row r="5774">
      <c r="A5774" s="1" t="s">
        <v>11500</v>
      </c>
      <c r="B5774" s="2">
        <v>1.0</v>
      </c>
    </row>
    <row r="5775">
      <c r="A5775" s="1" t="s">
        <v>11501</v>
      </c>
      <c r="B5775" s="2">
        <v>1.0</v>
      </c>
    </row>
    <row r="5776">
      <c r="A5776" s="1" t="s">
        <v>11502</v>
      </c>
      <c r="B5776" s="2">
        <v>0.0</v>
      </c>
    </row>
    <row r="5777">
      <c r="A5777" s="1" t="s">
        <v>11503</v>
      </c>
      <c r="B5777" s="2">
        <v>1.0</v>
      </c>
    </row>
    <row r="5778">
      <c r="A5778" s="1" t="s">
        <v>11504</v>
      </c>
      <c r="B5778" s="2">
        <v>1.0</v>
      </c>
    </row>
    <row r="5779">
      <c r="A5779" s="1" t="s">
        <v>11505</v>
      </c>
      <c r="B5779" s="2">
        <v>1.0</v>
      </c>
    </row>
    <row r="5780">
      <c r="A5780" s="1" t="s">
        <v>11506</v>
      </c>
      <c r="B5780" s="2">
        <v>0.0</v>
      </c>
    </row>
    <row r="5781">
      <c r="A5781" s="1" t="s">
        <v>11507</v>
      </c>
      <c r="B5781" s="2">
        <v>1.0</v>
      </c>
    </row>
    <row r="5782">
      <c r="A5782" s="1" t="s">
        <v>11508</v>
      </c>
      <c r="B5782" s="2">
        <v>1.0</v>
      </c>
    </row>
    <row r="5783">
      <c r="A5783" s="1" t="s">
        <v>11509</v>
      </c>
      <c r="B5783" s="2">
        <v>0.0</v>
      </c>
    </row>
    <row r="5784">
      <c r="A5784" s="1" t="s">
        <v>11510</v>
      </c>
      <c r="B5784" s="2">
        <v>1.0</v>
      </c>
    </row>
    <row r="5785">
      <c r="A5785" s="1" t="s">
        <v>11511</v>
      </c>
      <c r="B5785" s="2">
        <v>1.0</v>
      </c>
    </row>
    <row r="5786">
      <c r="A5786" s="1" t="s">
        <v>11512</v>
      </c>
      <c r="B5786" s="2">
        <v>0.0</v>
      </c>
    </row>
    <row r="5787">
      <c r="A5787" s="1" t="s">
        <v>11513</v>
      </c>
      <c r="B5787" s="2">
        <v>1.0</v>
      </c>
    </row>
    <row r="5788">
      <c r="A5788" s="1" t="s">
        <v>11514</v>
      </c>
      <c r="B5788" s="2">
        <v>0.0</v>
      </c>
    </row>
    <row r="5789">
      <c r="A5789" s="1" t="s">
        <v>11515</v>
      </c>
      <c r="B5789" s="2">
        <v>0.0</v>
      </c>
    </row>
    <row r="5790">
      <c r="A5790" s="1" t="s">
        <v>11516</v>
      </c>
      <c r="B5790" s="2">
        <v>0.0</v>
      </c>
    </row>
    <row r="5791">
      <c r="A5791" s="1" t="s">
        <v>11517</v>
      </c>
      <c r="B5791" s="2">
        <v>1.0</v>
      </c>
    </row>
    <row r="5792">
      <c r="A5792" s="1" t="s">
        <v>11518</v>
      </c>
      <c r="B5792" s="2">
        <v>0.0</v>
      </c>
    </row>
    <row r="5793">
      <c r="A5793" s="1" t="s">
        <v>11519</v>
      </c>
    </row>
    <row r="5794">
      <c r="A5794" s="7"/>
    </row>
    <row r="5795">
      <c r="A5795" s="1" t="s">
        <v>11520</v>
      </c>
    </row>
    <row r="5796">
      <c r="A5796" s="7"/>
    </row>
    <row r="5797">
      <c r="A5797" s="1" t="s">
        <v>11521</v>
      </c>
    </row>
    <row r="5798">
      <c r="A5798" s="7"/>
    </row>
    <row r="5799">
      <c r="A5799" s="1" t="s">
        <v>11522</v>
      </c>
      <c r="B5799" s="2">
        <v>1.0</v>
      </c>
    </row>
    <row r="5800">
      <c r="A5800" s="1" t="s">
        <v>11523</v>
      </c>
      <c r="B5800" s="2">
        <v>1.0</v>
      </c>
    </row>
    <row r="5801">
      <c r="A5801" s="1" t="s">
        <v>11524</v>
      </c>
      <c r="B5801" s="2">
        <v>0.0</v>
      </c>
    </row>
    <row r="5802">
      <c r="A5802" s="1" t="s">
        <v>11525</v>
      </c>
      <c r="B5802" s="2">
        <v>1.0</v>
      </c>
    </row>
    <row r="5803">
      <c r="A5803" s="1" t="s">
        <v>11526</v>
      </c>
    </row>
    <row r="5804">
      <c r="A5804" s="1" t="s">
        <v>11527</v>
      </c>
    </row>
    <row r="5805">
      <c r="A5805" s="1" t="s">
        <v>11528</v>
      </c>
    </row>
    <row r="5806">
      <c r="A5806" s="1" t="s">
        <v>7375</v>
      </c>
    </row>
    <row r="5807">
      <c r="A5807" s="1" t="s">
        <v>7376</v>
      </c>
    </row>
    <row r="5808">
      <c r="A5808" s="7"/>
    </row>
    <row r="5809">
      <c r="A5809" s="1" t="s">
        <v>11529</v>
      </c>
      <c r="B5809" s="2">
        <v>0.0</v>
      </c>
    </row>
    <row r="5810">
      <c r="A5810" s="1" t="s">
        <v>11530</v>
      </c>
      <c r="B5810" s="2">
        <v>0.0</v>
      </c>
    </row>
    <row r="5811">
      <c r="A5811" s="1" t="s">
        <v>11531</v>
      </c>
      <c r="B5811" s="2">
        <v>1.0</v>
      </c>
    </row>
    <row r="5812">
      <c r="A5812" s="1" t="s">
        <v>11532</v>
      </c>
      <c r="B5812" s="2">
        <v>0.0</v>
      </c>
    </row>
    <row r="5813">
      <c r="A5813" s="1" t="s">
        <v>11533</v>
      </c>
      <c r="B5813" s="2">
        <v>0.0</v>
      </c>
    </row>
    <row r="5814">
      <c r="A5814" s="1" t="s">
        <v>11534</v>
      </c>
      <c r="B5814" s="2">
        <v>1.0</v>
      </c>
    </row>
    <row r="5815">
      <c r="A5815" s="1" t="s">
        <v>11535</v>
      </c>
      <c r="B5815" s="2">
        <v>0.0</v>
      </c>
    </row>
    <row r="5816">
      <c r="A5816" s="1" t="s">
        <v>11536</v>
      </c>
      <c r="B5816" s="2">
        <v>0.0</v>
      </c>
    </row>
    <row r="5817">
      <c r="A5817" s="1" t="s">
        <v>11537</v>
      </c>
      <c r="B5817" s="2">
        <v>1.0</v>
      </c>
    </row>
    <row r="5818">
      <c r="A5818" s="1" t="s">
        <v>11538</v>
      </c>
      <c r="B5818" s="2">
        <v>0.0</v>
      </c>
    </row>
    <row r="5819">
      <c r="A5819" s="1" t="s">
        <v>11539</v>
      </c>
      <c r="B5819" s="2">
        <v>0.0</v>
      </c>
    </row>
    <row r="5820">
      <c r="A5820" s="1" t="s">
        <v>11540</v>
      </c>
      <c r="B5820" s="2">
        <v>0.0</v>
      </c>
    </row>
    <row r="5821">
      <c r="A5821" s="1" t="s">
        <v>11541</v>
      </c>
      <c r="B5821" s="2">
        <v>0.0</v>
      </c>
    </row>
    <row r="5822">
      <c r="A5822" s="1" t="s">
        <v>11542</v>
      </c>
      <c r="B5822" s="2">
        <v>0.0</v>
      </c>
    </row>
    <row r="5823">
      <c r="A5823" s="1" t="s">
        <v>11543</v>
      </c>
      <c r="B5823" s="2">
        <v>1.0</v>
      </c>
    </row>
    <row r="5824">
      <c r="A5824" s="1" t="s">
        <v>11544</v>
      </c>
    </row>
    <row r="5825">
      <c r="A5825" s="7"/>
    </row>
    <row r="5826">
      <c r="A5826" s="1" t="s">
        <v>11545</v>
      </c>
      <c r="B5826" s="2">
        <v>1.0</v>
      </c>
    </row>
    <row r="5827">
      <c r="A5827" s="1" t="s">
        <v>11546</v>
      </c>
      <c r="B5827" s="2">
        <v>0.0</v>
      </c>
    </row>
    <row r="5828">
      <c r="A5828" s="1" t="s">
        <v>11547</v>
      </c>
      <c r="B5828" s="2">
        <v>0.0</v>
      </c>
    </row>
    <row r="5829">
      <c r="A5829" s="1" t="s">
        <v>11548</v>
      </c>
      <c r="B5829" s="2">
        <v>0.0</v>
      </c>
    </row>
    <row r="5830">
      <c r="A5830" s="1" t="s">
        <v>11549</v>
      </c>
      <c r="B5830" s="2">
        <v>0.0</v>
      </c>
    </row>
    <row r="5831">
      <c r="A5831" s="1" t="s">
        <v>11550</v>
      </c>
      <c r="B5831" s="2">
        <v>1.0</v>
      </c>
    </row>
    <row r="5832">
      <c r="A5832" s="1" t="s">
        <v>11551</v>
      </c>
      <c r="B5832" s="2">
        <v>0.0</v>
      </c>
    </row>
    <row r="5833">
      <c r="A5833" s="1" t="s">
        <v>11552</v>
      </c>
      <c r="B5833" s="2">
        <v>0.0</v>
      </c>
    </row>
    <row r="5834">
      <c r="A5834" s="1" t="s">
        <v>11553</v>
      </c>
      <c r="B5834" s="2">
        <v>0.0</v>
      </c>
    </row>
    <row r="5835">
      <c r="A5835" s="1" t="s">
        <v>11554</v>
      </c>
      <c r="B5835" s="2">
        <v>1.0</v>
      </c>
    </row>
    <row r="5836">
      <c r="A5836" s="1" t="s">
        <v>11555</v>
      </c>
      <c r="B5836" s="2">
        <v>0.0</v>
      </c>
    </row>
    <row r="5837">
      <c r="A5837" s="1" t="s">
        <v>11556</v>
      </c>
      <c r="B5837" s="2">
        <v>1.0</v>
      </c>
    </row>
    <row r="5838">
      <c r="A5838" s="1" t="s">
        <v>11557</v>
      </c>
      <c r="B5838" s="2">
        <v>1.0</v>
      </c>
    </row>
    <row r="5839">
      <c r="A5839" s="1" t="s">
        <v>11558</v>
      </c>
      <c r="B5839" s="2">
        <v>1.0</v>
      </c>
    </row>
    <row r="5840">
      <c r="A5840" s="1" t="s">
        <v>11559</v>
      </c>
      <c r="B5840" s="2">
        <v>0.0</v>
      </c>
    </row>
    <row r="5841">
      <c r="A5841" s="1" t="s">
        <v>11560</v>
      </c>
      <c r="B5841" s="2">
        <v>0.0</v>
      </c>
    </row>
    <row r="5842">
      <c r="A5842" s="1" t="s">
        <v>11561</v>
      </c>
      <c r="B5842" s="2">
        <v>1.0</v>
      </c>
    </row>
    <row r="5843">
      <c r="A5843" s="1" t="s">
        <v>11562</v>
      </c>
      <c r="B5843" s="2">
        <v>1.0</v>
      </c>
    </row>
    <row r="5844">
      <c r="A5844" s="1" t="s">
        <v>11563</v>
      </c>
      <c r="B5844" s="2">
        <v>1.0</v>
      </c>
    </row>
    <row r="5845">
      <c r="A5845" s="1" t="s">
        <v>11564</v>
      </c>
      <c r="B5845" s="2">
        <v>1.0</v>
      </c>
    </row>
    <row r="5846">
      <c r="A5846" s="1" t="s">
        <v>11565</v>
      </c>
      <c r="B5846" s="2">
        <v>0.0</v>
      </c>
    </row>
    <row r="5847">
      <c r="A5847" s="1" t="s">
        <v>11566</v>
      </c>
      <c r="B5847" s="2">
        <v>0.0</v>
      </c>
    </row>
    <row r="5848">
      <c r="A5848" s="1" t="s">
        <v>11567</v>
      </c>
    </row>
    <row r="5849">
      <c r="A5849" s="1" t="s">
        <v>11568</v>
      </c>
      <c r="B5849" s="2">
        <v>0.0</v>
      </c>
    </row>
    <row r="5850">
      <c r="A5850" s="1" t="s">
        <v>11569</v>
      </c>
      <c r="B5850" s="2">
        <v>0.0</v>
      </c>
    </row>
    <row r="5851">
      <c r="A5851" s="1" t="s">
        <v>11570</v>
      </c>
      <c r="B5851" s="2">
        <v>0.0</v>
      </c>
    </row>
    <row r="5852">
      <c r="A5852" s="1" t="s">
        <v>11571</v>
      </c>
      <c r="B5852" s="2">
        <v>1.0</v>
      </c>
    </row>
    <row r="5853">
      <c r="A5853" s="1" t="s">
        <v>11572</v>
      </c>
      <c r="B5853" s="2">
        <v>0.0</v>
      </c>
    </row>
    <row r="5854">
      <c r="A5854" s="1" t="s">
        <v>11573</v>
      </c>
      <c r="B5854" s="2">
        <v>0.0</v>
      </c>
    </row>
    <row r="5855">
      <c r="A5855" s="1" t="s">
        <v>11574</v>
      </c>
      <c r="B5855" s="2">
        <v>1.0</v>
      </c>
    </row>
    <row r="5856">
      <c r="A5856" s="1" t="s">
        <v>11575</v>
      </c>
      <c r="B5856" s="2">
        <v>0.0</v>
      </c>
    </row>
    <row r="5857">
      <c r="A5857" s="1" t="s">
        <v>11576</v>
      </c>
      <c r="B5857" s="2">
        <v>0.0</v>
      </c>
    </row>
    <row r="5858">
      <c r="A5858" s="1" t="s">
        <v>11577</v>
      </c>
    </row>
    <row r="5859">
      <c r="A5859" s="1" t="s">
        <v>11578</v>
      </c>
      <c r="B5859" s="2">
        <v>0.0</v>
      </c>
    </row>
    <row r="5860">
      <c r="A5860" s="1" t="s">
        <v>11579</v>
      </c>
      <c r="B5860" s="2">
        <v>1.0</v>
      </c>
    </row>
    <row r="5861">
      <c r="A5861" s="1" t="s">
        <v>11580</v>
      </c>
      <c r="B5861" s="2">
        <v>0.0</v>
      </c>
    </row>
    <row r="5862">
      <c r="A5862" s="1" t="s">
        <v>11581</v>
      </c>
      <c r="B5862" s="2">
        <v>1.0</v>
      </c>
    </row>
    <row r="5863">
      <c r="A5863" s="1" t="s">
        <v>11582</v>
      </c>
      <c r="B5863" s="2">
        <v>0.0</v>
      </c>
    </row>
    <row r="5864">
      <c r="A5864" s="1" t="s">
        <v>11583</v>
      </c>
      <c r="B5864" s="2">
        <v>0.0</v>
      </c>
    </row>
    <row r="5865">
      <c r="A5865" s="1" t="s">
        <v>11584</v>
      </c>
      <c r="B5865" s="2">
        <v>1.0</v>
      </c>
    </row>
    <row r="5866">
      <c r="A5866" s="1" t="s">
        <v>5141</v>
      </c>
    </row>
    <row r="5867">
      <c r="A5867" s="1" t="s">
        <v>5142</v>
      </c>
    </row>
    <row r="5868">
      <c r="A5868" s="1" t="s">
        <v>5143</v>
      </c>
    </row>
    <row r="5869">
      <c r="A5869" s="1" t="s">
        <v>5144</v>
      </c>
    </row>
    <row r="5870">
      <c r="A5870" s="1" t="s">
        <v>4517</v>
      </c>
    </row>
    <row r="5871">
      <c r="A5871" s="7"/>
    </row>
    <row r="5872">
      <c r="A5872" s="1" t="s">
        <v>11585</v>
      </c>
      <c r="B5872" s="2">
        <v>0.0</v>
      </c>
    </row>
    <row r="5873">
      <c r="A5873" s="1" t="s">
        <v>11586</v>
      </c>
      <c r="B5873" s="2">
        <v>0.0</v>
      </c>
    </row>
    <row r="5874">
      <c r="A5874" s="1" t="s">
        <v>11587</v>
      </c>
      <c r="B5874" s="2">
        <v>0.0</v>
      </c>
    </row>
    <row r="5875">
      <c r="A5875" s="1" t="s">
        <v>11588</v>
      </c>
      <c r="B5875" s="2">
        <v>1.0</v>
      </c>
    </row>
    <row r="5876">
      <c r="A5876" s="1" t="s">
        <v>11589</v>
      </c>
      <c r="B5876" s="2">
        <v>0.0</v>
      </c>
    </row>
    <row r="5877">
      <c r="A5877" s="1" t="s">
        <v>11590</v>
      </c>
      <c r="B5877" s="2">
        <v>1.0</v>
      </c>
    </row>
    <row r="5878">
      <c r="A5878" s="1" t="s">
        <v>11591</v>
      </c>
      <c r="B5878" s="2">
        <v>0.0</v>
      </c>
    </row>
    <row r="5879">
      <c r="A5879" s="1" t="s">
        <v>11592</v>
      </c>
      <c r="B5879" s="2">
        <v>0.0</v>
      </c>
    </row>
    <row r="5880">
      <c r="A5880" s="1" t="s">
        <v>11593</v>
      </c>
      <c r="B5880" s="2">
        <v>1.0</v>
      </c>
    </row>
    <row r="5881">
      <c r="A5881" s="1" t="s">
        <v>11594</v>
      </c>
      <c r="B5881" s="2">
        <v>1.0</v>
      </c>
    </row>
    <row r="5882">
      <c r="A5882" s="1" t="s">
        <v>11595</v>
      </c>
      <c r="B5882" s="2">
        <v>0.0</v>
      </c>
    </row>
    <row r="5883">
      <c r="A5883" s="1" t="s">
        <v>11596</v>
      </c>
      <c r="B5883" s="2">
        <v>0.0</v>
      </c>
    </row>
    <row r="5884">
      <c r="A5884" s="1" t="s">
        <v>11597</v>
      </c>
      <c r="B5884" s="2">
        <v>1.0</v>
      </c>
    </row>
    <row r="5885">
      <c r="A5885" s="1" t="s">
        <v>11598</v>
      </c>
      <c r="B5885" s="2">
        <v>1.0</v>
      </c>
    </row>
    <row r="5886">
      <c r="A5886" s="1" t="s">
        <v>11599</v>
      </c>
      <c r="B5886" s="2">
        <v>1.0</v>
      </c>
    </row>
    <row r="5887">
      <c r="A5887" s="1" t="s">
        <v>11600</v>
      </c>
      <c r="B5887" s="2">
        <v>0.0</v>
      </c>
    </row>
    <row r="5888">
      <c r="A5888" s="1" t="s">
        <v>11601</v>
      </c>
      <c r="B5888" s="2">
        <v>1.0</v>
      </c>
    </row>
    <row r="5889">
      <c r="A5889" s="1" t="s">
        <v>11602</v>
      </c>
      <c r="B5889" s="2">
        <v>1.0</v>
      </c>
    </row>
    <row r="5890">
      <c r="A5890" s="1" t="s">
        <v>11603</v>
      </c>
      <c r="B5890" s="2">
        <v>0.0</v>
      </c>
    </row>
    <row r="5891">
      <c r="A5891" s="1" t="s">
        <v>11604</v>
      </c>
      <c r="B5891" s="2">
        <v>1.0</v>
      </c>
    </row>
    <row r="5892">
      <c r="A5892" s="1" t="s">
        <v>11605</v>
      </c>
      <c r="B5892" s="2">
        <v>0.0</v>
      </c>
    </row>
    <row r="5893">
      <c r="A5893" s="1" t="s">
        <v>11606</v>
      </c>
      <c r="B5893" s="2">
        <v>1.0</v>
      </c>
    </row>
    <row r="5894">
      <c r="A5894" s="1" t="s">
        <v>11607</v>
      </c>
    </row>
    <row r="5895">
      <c r="A5895" s="7"/>
    </row>
    <row r="5896">
      <c r="A5896" s="1" t="s">
        <v>398</v>
      </c>
    </row>
    <row r="5897">
      <c r="A5897" s="1" t="s">
        <v>5195</v>
      </c>
      <c r="B5897" s="2">
        <v>1.0</v>
      </c>
    </row>
    <row r="5898">
      <c r="A5898" s="1" t="s">
        <v>11608</v>
      </c>
      <c r="B5898" s="2">
        <v>1.0</v>
      </c>
    </row>
    <row r="5899">
      <c r="A5899" s="1" t="s">
        <v>11609</v>
      </c>
      <c r="B5899" s="2">
        <v>1.0</v>
      </c>
    </row>
    <row r="5900">
      <c r="A5900" s="1" t="s">
        <v>11610</v>
      </c>
      <c r="B5900" s="2">
        <v>0.0</v>
      </c>
    </row>
    <row r="5901">
      <c r="A5901" s="1" t="s">
        <v>11611</v>
      </c>
      <c r="B5901" s="2">
        <v>1.0</v>
      </c>
    </row>
    <row r="5902">
      <c r="A5902" s="1" t="s">
        <v>11612</v>
      </c>
      <c r="B5902" s="2">
        <v>0.0</v>
      </c>
    </row>
    <row r="5903">
      <c r="A5903" s="1" t="s">
        <v>11613</v>
      </c>
      <c r="B5903" s="2">
        <v>0.0</v>
      </c>
    </row>
    <row r="5904">
      <c r="A5904" s="1" t="s">
        <v>11614</v>
      </c>
    </row>
    <row r="5905">
      <c r="A5905" s="1" t="s">
        <v>11615</v>
      </c>
    </row>
    <row r="5906">
      <c r="A5906" s="1" t="s">
        <v>11616</v>
      </c>
    </row>
    <row r="5907">
      <c r="A5907" s="1" t="s">
        <v>4784</v>
      </c>
      <c r="B5907" s="2">
        <v>1.0</v>
      </c>
    </row>
    <row r="5908">
      <c r="A5908" s="1" t="s">
        <v>11617</v>
      </c>
      <c r="B5908" s="2">
        <v>0.0</v>
      </c>
    </row>
    <row r="5909">
      <c r="A5909" s="1" t="s">
        <v>11618</v>
      </c>
      <c r="B5909" s="2">
        <v>1.0</v>
      </c>
    </row>
    <row r="5910">
      <c r="A5910" s="1" t="s">
        <v>11619</v>
      </c>
    </row>
    <row r="5911">
      <c r="A5911" s="1" t="s">
        <v>11620</v>
      </c>
      <c r="B5911" s="2">
        <v>0.0</v>
      </c>
    </row>
    <row r="5912">
      <c r="A5912" s="1" t="s">
        <v>11621</v>
      </c>
      <c r="B5912" s="2">
        <v>1.0</v>
      </c>
    </row>
    <row r="5913">
      <c r="A5913" s="1" t="s">
        <v>11622</v>
      </c>
      <c r="B5913" s="2">
        <v>0.0</v>
      </c>
    </row>
    <row r="5914">
      <c r="A5914" s="1" t="s">
        <v>11623</v>
      </c>
      <c r="B5914" s="2">
        <v>0.0</v>
      </c>
    </row>
    <row r="5915">
      <c r="A5915" s="1" t="s">
        <v>11624</v>
      </c>
      <c r="B5915" s="2">
        <v>1.0</v>
      </c>
    </row>
    <row r="5916">
      <c r="A5916" s="1" t="s">
        <v>11625</v>
      </c>
      <c r="B5916" s="2">
        <v>0.0</v>
      </c>
    </row>
    <row r="5917">
      <c r="A5917" s="1" t="s">
        <v>11626</v>
      </c>
      <c r="B5917" s="2">
        <v>1.0</v>
      </c>
    </row>
    <row r="5918">
      <c r="A5918" s="1" t="s">
        <v>11627</v>
      </c>
      <c r="B5918" s="2">
        <v>0.0</v>
      </c>
    </row>
    <row r="5919">
      <c r="A5919" s="1" t="s">
        <v>11628</v>
      </c>
      <c r="B5919" s="2">
        <v>0.0</v>
      </c>
    </row>
    <row r="5920">
      <c r="A5920" s="1" t="s">
        <v>11629</v>
      </c>
      <c r="B5920" s="2">
        <v>1.0</v>
      </c>
    </row>
    <row r="5921">
      <c r="A5921" s="1" t="s">
        <v>11630</v>
      </c>
    </row>
    <row r="5922">
      <c r="A5922" s="7"/>
    </row>
    <row r="5923">
      <c r="A5923" s="1" t="s">
        <v>11631</v>
      </c>
      <c r="B5923" s="2">
        <v>0.0</v>
      </c>
    </row>
    <row r="5924">
      <c r="A5924" s="1" t="s">
        <v>11632</v>
      </c>
      <c r="B5924" s="2">
        <v>0.0</v>
      </c>
    </row>
    <row r="5925">
      <c r="A5925" s="1" t="s">
        <v>11633</v>
      </c>
      <c r="B5925" s="2">
        <v>0.0</v>
      </c>
    </row>
    <row r="5926">
      <c r="A5926" s="1" t="s">
        <v>11634</v>
      </c>
      <c r="B5926" s="2">
        <v>1.0</v>
      </c>
    </row>
    <row r="5927">
      <c r="A5927" s="1" t="s">
        <v>11635</v>
      </c>
      <c r="B5927" s="2">
        <v>0.0</v>
      </c>
    </row>
    <row r="5928">
      <c r="A5928" s="1" t="s">
        <v>11636</v>
      </c>
      <c r="B5928" s="2">
        <v>1.0</v>
      </c>
    </row>
    <row r="5929">
      <c r="A5929" s="1" t="s">
        <v>11637</v>
      </c>
    </row>
    <row r="5930">
      <c r="A5930" s="7"/>
    </row>
    <row r="5931">
      <c r="A5931" s="1" t="s">
        <v>11638</v>
      </c>
    </row>
    <row r="5932">
      <c r="A5932" s="7"/>
    </row>
    <row r="5933">
      <c r="A5933" s="1" t="s">
        <v>11639</v>
      </c>
      <c r="B5933" s="2">
        <v>0.0</v>
      </c>
    </row>
    <row r="5934">
      <c r="A5934" s="1" t="s">
        <v>11640</v>
      </c>
      <c r="B5934" s="2">
        <v>0.0</v>
      </c>
    </row>
    <row r="5935">
      <c r="A5935" s="1" t="s">
        <v>11641</v>
      </c>
      <c r="B5935" s="2">
        <v>1.0</v>
      </c>
    </row>
    <row r="5936">
      <c r="A5936" s="1" t="s">
        <v>11642</v>
      </c>
      <c r="B5936" s="2">
        <v>1.0</v>
      </c>
    </row>
    <row r="5937">
      <c r="A5937" s="1" t="s">
        <v>11643</v>
      </c>
      <c r="B5937" s="2">
        <v>0.0</v>
      </c>
    </row>
    <row r="5938">
      <c r="A5938" s="1" t="s">
        <v>11644</v>
      </c>
      <c r="B5938" s="2">
        <v>0.0</v>
      </c>
    </row>
    <row r="5939">
      <c r="A5939" s="1" t="s">
        <v>11645</v>
      </c>
      <c r="B5939" s="2">
        <v>1.0</v>
      </c>
    </row>
    <row r="5940">
      <c r="A5940" s="1" t="s">
        <v>11646</v>
      </c>
      <c r="B5940" s="2">
        <v>0.0</v>
      </c>
    </row>
    <row r="5941">
      <c r="A5941" s="1" t="s">
        <v>11647</v>
      </c>
      <c r="B5941" s="2">
        <v>0.0</v>
      </c>
    </row>
    <row r="5942">
      <c r="A5942" s="1" t="s">
        <v>11648</v>
      </c>
      <c r="B5942" s="2">
        <v>0.0</v>
      </c>
    </row>
    <row r="5943">
      <c r="A5943" s="1" t="s">
        <v>11649</v>
      </c>
      <c r="B5943" s="2">
        <v>1.0</v>
      </c>
    </row>
    <row r="5944">
      <c r="A5944" s="1" t="s">
        <v>11650</v>
      </c>
      <c r="B5944" s="2">
        <v>0.0</v>
      </c>
    </row>
    <row r="5945">
      <c r="A5945" s="1" t="s">
        <v>11651</v>
      </c>
    </row>
    <row r="5946">
      <c r="A5946" s="1" t="s">
        <v>6488</v>
      </c>
      <c r="B5946" s="2">
        <v>0.0</v>
      </c>
    </row>
    <row r="5947">
      <c r="A5947" s="1" t="s">
        <v>11652</v>
      </c>
      <c r="B5947" s="2">
        <v>0.0</v>
      </c>
    </row>
    <row r="5948">
      <c r="A5948" s="1" t="s">
        <v>11653</v>
      </c>
      <c r="B5948" s="2">
        <v>1.0</v>
      </c>
    </row>
    <row r="5949">
      <c r="A5949" s="1" t="s">
        <v>11654</v>
      </c>
      <c r="B5949" s="2">
        <v>1.0</v>
      </c>
    </row>
    <row r="5950">
      <c r="A5950" s="1" t="s">
        <v>11655</v>
      </c>
      <c r="B5950" s="2">
        <v>1.0</v>
      </c>
    </row>
    <row r="5951">
      <c r="A5951" s="1" t="s">
        <v>11656</v>
      </c>
      <c r="B5951" s="2">
        <v>0.0</v>
      </c>
    </row>
    <row r="5952">
      <c r="A5952" s="1" t="s">
        <v>6446</v>
      </c>
    </row>
    <row r="5953">
      <c r="A5953" s="1" t="s">
        <v>3728</v>
      </c>
    </row>
    <row r="5954">
      <c r="A5954" s="1" t="s">
        <v>9640</v>
      </c>
    </row>
    <row r="5955">
      <c r="A5955" s="1" t="s">
        <v>11657</v>
      </c>
    </row>
    <row r="5956">
      <c r="A5956" s="1" t="s">
        <v>11658</v>
      </c>
    </row>
    <row r="5957">
      <c r="A5957" s="1" t="s">
        <v>11659</v>
      </c>
    </row>
    <row r="5958">
      <c r="A5958" s="1" t="s">
        <v>11660</v>
      </c>
    </row>
    <row r="5959">
      <c r="A5959" s="1" t="s">
        <v>11661</v>
      </c>
    </row>
    <row r="5960">
      <c r="A5960" s="1" t="s">
        <v>11662</v>
      </c>
    </row>
    <row r="5961">
      <c r="A5961" s="1" t="s">
        <v>11663</v>
      </c>
    </row>
    <row r="5962">
      <c r="A5962" s="7"/>
    </row>
    <row r="5963">
      <c r="A5963" s="1" t="s">
        <v>7242</v>
      </c>
      <c r="B5963" s="2">
        <v>1.0</v>
      </c>
    </row>
    <row r="5964">
      <c r="A5964" s="1" t="s">
        <v>11664</v>
      </c>
      <c r="B5964" s="2">
        <v>1.0</v>
      </c>
    </row>
    <row r="5965">
      <c r="A5965" s="1" t="s">
        <v>11665</v>
      </c>
      <c r="B5965" s="2">
        <v>1.0</v>
      </c>
    </row>
    <row r="5966">
      <c r="A5966" s="1" t="s">
        <v>11666</v>
      </c>
    </row>
    <row r="5967">
      <c r="A5967" s="1" t="s">
        <v>11667</v>
      </c>
    </row>
    <row r="5968">
      <c r="A5968" s="1" t="s">
        <v>11668</v>
      </c>
      <c r="B5968" s="2">
        <v>0.0</v>
      </c>
    </row>
    <row r="5969">
      <c r="A5969" s="1" t="s">
        <v>11669</v>
      </c>
      <c r="B5969" s="2">
        <v>1.0</v>
      </c>
    </row>
    <row r="5970">
      <c r="A5970" s="1" t="s">
        <v>11670</v>
      </c>
      <c r="B5970" s="2">
        <v>0.0</v>
      </c>
    </row>
    <row r="5971">
      <c r="A5971" s="1" t="s">
        <v>11671</v>
      </c>
      <c r="B5971" s="2">
        <v>1.0</v>
      </c>
    </row>
    <row r="5972">
      <c r="A5972" s="1" t="s">
        <v>11672</v>
      </c>
      <c r="B5972" s="2">
        <v>0.0</v>
      </c>
    </row>
    <row r="5973">
      <c r="A5973" s="1" t="s">
        <v>11673</v>
      </c>
      <c r="B5973" s="2">
        <v>0.0</v>
      </c>
    </row>
    <row r="5974">
      <c r="A5974" s="1" t="s">
        <v>11674</v>
      </c>
      <c r="B5974" s="2">
        <v>0.0</v>
      </c>
    </row>
    <row r="5975">
      <c r="A5975" s="1" t="s">
        <v>11675</v>
      </c>
      <c r="B5975" s="2">
        <v>1.0</v>
      </c>
    </row>
    <row r="5976">
      <c r="A5976" s="1" t="s">
        <v>11676</v>
      </c>
      <c r="B5976" s="2">
        <v>0.0</v>
      </c>
    </row>
    <row r="5977">
      <c r="A5977" s="1" t="s">
        <v>11677</v>
      </c>
      <c r="B5977" s="2">
        <v>0.0</v>
      </c>
    </row>
    <row r="5978">
      <c r="A5978" s="1" t="s">
        <v>11678</v>
      </c>
      <c r="B5978" s="2">
        <v>1.0</v>
      </c>
    </row>
    <row r="5979">
      <c r="A5979" s="1" t="s">
        <v>11679</v>
      </c>
      <c r="B5979" s="2">
        <v>1.0</v>
      </c>
    </row>
    <row r="5980">
      <c r="A5980" s="1" t="s">
        <v>11680</v>
      </c>
      <c r="B5980" s="2">
        <v>0.0</v>
      </c>
    </row>
    <row r="5981">
      <c r="A5981" s="1" t="s">
        <v>11681</v>
      </c>
      <c r="B5981" s="2">
        <v>1.0</v>
      </c>
    </row>
    <row r="5982">
      <c r="A5982" s="1" t="s">
        <v>11682</v>
      </c>
    </row>
    <row r="5983">
      <c r="A5983" s="1" t="s">
        <v>11683</v>
      </c>
    </row>
    <row r="5984">
      <c r="A5984" s="1" t="s">
        <v>1915</v>
      </c>
      <c r="B5984" s="2">
        <v>1.0</v>
      </c>
    </row>
    <row r="5985">
      <c r="A5985" s="1" t="s">
        <v>11684</v>
      </c>
      <c r="B5985" s="2">
        <v>0.0</v>
      </c>
    </row>
    <row r="5986">
      <c r="A5986" s="1" t="s">
        <v>11685</v>
      </c>
      <c r="B5986" s="2">
        <v>1.0</v>
      </c>
    </row>
    <row r="5987">
      <c r="A5987" s="1" t="s">
        <v>11686</v>
      </c>
      <c r="B5987" s="2">
        <v>0.0</v>
      </c>
    </row>
    <row r="5988">
      <c r="A5988" s="1" t="s">
        <v>11687</v>
      </c>
      <c r="B5988" s="2">
        <v>0.0</v>
      </c>
    </row>
    <row r="5989">
      <c r="A5989" s="1" t="s">
        <v>11688</v>
      </c>
      <c r="B5989" s="2">
        <v>0.0</v>
      </c>
    </row>
    <row r="5990">
      <c r="A5990" s="1" t="s">
        <v>11689</v>
      </c>
      <c r="B5990" s="2">
        <v>1.0</v>
      </c>
    </row>
    <row r="5991">
      <c r="A5991" s="1" t="s">
        <v>11690</v>
      </c>
      <c r="B5991" s="2">
        <v>0.0</v>
      </c>
    </row>
    <row r="5992">
      <c r="A5992" s="1" t="s">
        <v>11691</v>
      </c>
      <c r="B5992" s="2">
        <v>1.0</v>
      </c>
    </row>
    <row r="5993">
      <c r="A5993" s="1" t="s">
        <v>11692</v>
      </c>
      <c r="B5993" s="2">
        <v>1.0</v>
      </c>
    </row>
    <row r="5994">
      <c r="A5994" s="1" t="s">
        <v>11693</v>
      </c>
      <c r="B5994" s="2">
        <v>1.0</v>
      </c>
    </row>
    <row r="5995">
      <c r="A5995" s="1" t="s">
        <v>11694</v>
      </c>
      <c r="B5995" s="2">
        <v>0.0</v>
      </c>
    </row>
    <row r="5996">
      <c r="A5996" s="1" t="s">
        <v>11695</v>
      </c>
      <c r="B5996" s="2">
        <v>1.0</v>
      </c>
    </row>
    <row r="5997">
      <c r="A5997" s="1" t="s">
        <v>11696</v>
      </c>
      <c r="B5997" s="2">
        <v>0.0</v>
      </c>
    </row>
    <row r="5998">
      <c r="A5998" s="1" t="s">
        <v>11697</v>
      </c>
      <c r="B5998" s="2">
        <v>1.0</v>
      </c>
    </row>
    <row r="5999">
      <c r="A5999" s="1" t="s">
        <v>11698</v>
      </c>
      <c r="B5999" s="2">
        <v>1.0</v>
      </c>
    </row>
    <row r="6000">
      <c r="A6000" s="1" t="s">
        <v>11699</v>
      </c>
      <c r="B6000" s="2">
        <v>0.0</v>
      </c>
    </row>
    <row r="6001">
      <c r="A6001" s="1" t="s">
        <v>11700</v>
      </c>
      <c r="B6001" s="2">
        <v>1.0</v>
      </c>
    </row>
    <row r="6002">
      <c r="A6002" s="1" t="s">
        <v>11701</v>
      </c>
    </row>
    <row r="6003">
      <c r="A6003" s="7"/>
    </row>
    <row r="6004">
      <c r="A6004" s="1" t="s">
        <v>11702</v>
      </c>
    </row>
    <row r="6005">
      <c r="A6005" s="7"/>
    </row>
    <row r="6006">
      <c r="A6006" s="1" t="s">
        <v>11703</v>
      </c>
      <c r="B6006" s="2">
        <v>0.0</v>
      </c>
    </row>
    <row r="6007">
      <c r="A6007" s="1" t="s">
        <v>11704</v>
      </c>
      <c r="B6007" s="2">
        <v>1.0</v>
      </c>
    </row>
    <row r="6008">
      <c r="A6008" s="1" t="s">
        <v>11705</v>
      </c>
      <c r="B6008" s="2">
        <v>0.0</v>
      </c>
    </row>
    <row r="6009">
      <c r="A6009" s="1" t="s">
        <v>11706</v>
      </c>
      <c r="B6009" s="2">
        <v>0.0</v>
      </c>
    </row>
    <row r="6010">
      <c r="A6010" s="1" t="s">
        <v>11707</v>
      </c>
      <c r="B6010" s="2">
        <v>1.0</v>
      </c>
    </row>
    <row r="6011">
      <c r="A6011" s="1" t="s">
        <v>11708</v>
      </c>
      <c r="B6011" s="2">
        <v>1.0</v>
      </c>
    </row>
    <row r="6012">
      <c r="A6012" s="1" t="s">
        <v>11709</v>
      </c>
      <c r="B6012" s="2">
        <v>1.0</v>
      </c>
    </row>
    <row r="6013">
      <c r="A6013" s="1" t="s">
        <v>11710</v>
      </c>
      <c r="B6013" s="2">
        <v>0.0</v>
      </c>
    </row>
    <row r="6014">
      <c r="A6014" s="1" t="s">
        <v>11711</v>
      </c>
      <c r="B6014" s="2">
        <v>0.0</v>
      </c>
    </row>
    <row r="6015">
      <c r="A6015" s="1" t="s">
        <v>11712</v>
      </c>
    </row>
    <row r="6016">
      <c r="A6016" s="7"/>
    </row>
    <row r="6017">
      <c r="A6017" s="1" t="s">
        <v>11713</v>
      </c>
      <c r="B6017" s="2">
        <v>0.0</v>
      </c>
    </row>
    <row r="6018">
      <c r="A6018" s="1" t="s">
        <v>11714</v>
      </c>
      <c r="B6018" s="2">
        <v>0.0</v>
      </c>
    </row>
    <row r="6019">
      <c r="A6019" s="1" t="s">
        <v>11715</v>
      </c>
      <c r="B6019" s="2">
        <v>1.0</v>
      </c>
    </row>
    <row r="6020">
      <c r="A6020" s="1" t="s">
        <v>11716</v>
      </c>
      <c r="B6020" s="2">
        <v>0.0</v>
      </c>
    </row>
    <row r="6021">
      <c r="A6021" s="1" t="s">
        <v>11717</v>
      </c>
      <c r="B6021" s="2">
        <v>0.0</v>
      </c>
    </row>
    <row r="6022">
      <c r="A6022" s="1" t="s">
        <v>11718</v>
      </c>
    </row>
    <row r="6023">
      <c r="A6023" s="7"/>
    </row>
    <row r="6024">
      <c r="A6024" s="1" t="s">
        <v>11719</v>
      </c>
      <c r="B6024" s="2">
        <v>0.0</v>
      </c>
    </row>
    <row r="6025">
      <c r="A6025" s="1" t="s">
        <v>11720</v>
      </c>
      <c r="B6025" s="2">
        <v>0.0</v>
      </c>
    </row>
    <row r="6026">
      <c r="A6026" s="1" t="s">
        <v>11721</v>
      </c>
      <c r="B6026" s="2">
        <v>1.0</v>
      </c>
    </row>
    <row r="6027">
      <c r="A6027" s="1" t="s">
        <v>11722</v>
      </c>
      <c r="B6027" s="2">
        <v>0.0</v>
      </c>
    </row>
    <row r="6028">
      <c r="A6028" s="1" t="s">
        <v>11723</v>
      </c>
      <c r="B6028" s="2">
        <v>1.0</v>
      </c>
    </row>
    <row r="6029">
      <c r="A6029" s="1" t="s">
        <v>11724</v>
      </c>
      <c r="B6029" s="2">
        <v>1.0</v>
      </c>
    </row>
    <row r="6030">
      <c r="A6030" s="1" t="s">
        <v>11725</v>
      </c>
    </row>
    <row r="6031">
      <c r="A6031" s="7"/>
    </row>
    <row r="6032">
      <c r="A6032" s="1" t="s">
        <v>11726</v>
      </c>
      <c r="B6032" s="2">
        <v>0.0</v>
      </c>
    </row>
    <row r="6033">
      <c r="A6033" s="1" t="s">
        <v>11727</v>
      </c>
    </row>
    <row r="6034">
      <c r="A6034" s="1" t="s">
        <v>709</v>
      </c>
      <c r="B6034" s="2">
        <v>1.0</v>
      </c>
    </row>
    <row r="6035">
      <c r="A6035" s="1" t="s">
        <v>11728</v>
      </c>
      <c r="B6035" s="2">
        <v>0.0</v>
      </c>
    </row>
    <row r="6036">
      <c r="A6036" s="1" t="s">
        <v>11729</v>
      </c>
      <c r="B6036" s="2">
        <v>1.0</v>
      </c>
    </row>
    <row r="6037">
      <c r="A6037" s="1" t="s">
        <v>11730</v>
      </c>
      <c r="B6037" s="2">
        <v>0.0</v>
      </c>
    </row>
    <row r="6038">
      <c r="A6038" s="1" t="s">
        <v>11731</v>
      </c>
      <c r="B6038" s="2">
        <v>0.0</v>
      </c>
    </row>
    <row r="6039">
      <c r="A6039" s="1" t="s">
        <v>11732</v>
      </c>
      <c r="B6039" s="2">
        <v>1.0</v>
      </c>
    </row>
    <row r="6040">
      <c r="A6040" s="1" t="s">
        <v>11733</v>
      </c>
      <c r="B6040" s="2">
        <v>0.0</v>
      </c>
    </row>
    <row r="6041">
      <c r="A6041" s="1" t="s">
        <v>11734</v>
      </c>
      <c r="B6041" s="2">
        <v>1.0</v>
      </c>
    </row>
    <row r="6042">
      <c r="A6042" s="1" t="s">
        <v>11735</v>
      </c>
      <c r="B6042" s="2">
        <v>0.0</v>
      </c>
    </row>
    <row r="6043">
      <c r="A6043" s="1" t="s">
        <v>11736</v>
      </c>
      <c r="B6043" s="2">
        <v>0.0</v>
      </c>
    </row>
    <row r="6044">
      <c r="A6044" s="1" t="s">
        <v>11737</v>
      </c>
      <c r="B6044" s="2">
        <v>1.0</v>
      </c>
    </row>
    <row r="6045">
      <c r="A6045" s="1" t="s">
        <v>11738</v>
      </c>
      <c r="B6045" s="2">
        <v>1.0</v>
      </c>
    </row>
    <row r="6046">
      <c r="A6046" s="1" t="s">
        <v>11739</v>
      </c>
      <c r="B6046" s="2">
        <v>1.0</v>
      </c>
    </row>
    <row r="6047">
      <c r="A6047" s="1" t="s">
        <v>11740</v>
      </c>
      <c r="B6047" s="2">
        <v>1.0</v>
      </c>
    </row>
    <row r="6048">
      <c r="A6048" s="1" t="s">
        <v>11741</v>
      </c>
      <c r="B6048" s="2">
        <v>0.0</v>
      </c>
    </row>
    <row r="6049">
      <c r="A6049" s="1" t="s">
        <v>11742</v>
      </c>
      <c r="B6049" s="2">
        <v>1.0</v>
      </c>
    </row>
    <row r="6050">
      <c r="A6050" s="1" t="s">
        <v>11743</v>
      </c>
      <c r="B6050" s="2">
        <v>1.0</v>
      </c>
    </row>
    <row r="6051">
      <c r="A6051" s="1" t="s">
        <v>11744</v>
      </c>
      <c r="B6051" s="2">
        <v>1.0</v>
      </c>
    </row>
    <row r="6052">
      <c r="A6052" s="1" t="s">
        <v>11745</v>
      </c>
      <c r="B6052" s="2">
        <v>0.0</v>
      </c>
    </row>
    <row r="6053">
      <c r="A6053" s="1" t="s">
        <v>11746</v>
      </c>
      <c r="B6053" s="2">
        <v>0.0</v>
      </c>
    </row>
    <row r="6054">
      <c r="A6054" s="1" t="s">
        <v>11747</v>
      </c>
      <c r="B6054" s="2">
        <v>0.0</v>
      </c>
    </row>
    <row r="6055">
      <c r="A6055" s="1" t="s">
        <v>11748</v>
      </c>
      <c r="B6055" s="2">
        <v>0.0</v>
      </c>
    </row>
    <row r="6056">
      <c r="A6056" s="1" t="s">
        <v>11749</v>
      </c>
      <c r="B6056" s="2">
        <v>1.0</v>
      </c>
    </row>
    <row r="6057">
      <c r="A6057" s="1" t="s">
        <v>11750</v>
      </c>
      <c r="B6057" s="2">
        <v>0.0</v>
      </c>
    </row>
    <row r="6058">
      <c r="A6058" s="1" t="s">
        <v>11751</v>
      </c>
    </row>
    <row r="6059">
      <c r="A6059" s="7"/>
    </row>
    <row r="6060">
      <c r="A6060" s="1" t="s">
        <v>751</v>
      </c>
      <c r="B6060" s="2">
        <v>0.0</v>
      </c>
    </row>
    <row r="6061">
      <c r="A6061" s="1" t="s">
        <v>5195</v>
      </c>
    </row>
    <row r="6062">
      <c r="A6062" s="1" t="s">
        <v>11752</v>
      </c>
    </row>
    <row r="6063">
      <c r="A6063" s="1" t="s">
        <v>11753</v>
      </c>
      <c r="B6063" s="2">
        <v>0.0</v>
      </c>
    </row>
    <row r="6064">
      <c r="A6064" s="1" t="s">
        <v>11754</v>
      </c>
    </row>
    <row r="6065">
      <c r="A6065" s="7"/>
    </row>
    <row r="6066">
      <c r="A6066" s="1" t="s">
        <v>11755</v>
      </c>
      <c r="B6066" s="2">
        <v>1.0</v>
      </c>
    </row>
    <row r="6067">
      <c r="A6067" s="1" t="s">
        <v>11756</v>
      </c>
      <c r="B6067" s="2">
        <v>0.0</v>
      </c>
    </row>
    <row r="6068">
      <c r="A6068" s="1" t="s">
        <v>11757</v>
      </c>
      <c r="B6068" s="2">
        <v>0.0</v>
      </c>
    </row>
    <row r="6069">
      <c r="A6069" s="1" t="s">
        <v>11758</v>
      </c>
      <c r="B6069" s="2">
        <v>0.0</v>
      </c>
    </row>
    <row r="6070">
      <c r="A6070" s="1" t="s">
        <v>11759</v>
      </c>
      <c r="B6070" s="2">
        <v>1.0</v>
      </c>
    </row>
    <row r="6071">
      <c r="A6071" s="1" t="s">
        <v>11760</v>
      </c>
      <c r="B6071" s="2">
        <v>1.0</v>
      </c>
    </row>
    <row r="6072">
      <c r="A6072" s="11" t="s">
        <v>11761</v>
      </c>
      <c r="B6072" s="2">
        <v>0.0</v>
      </c>
    </row>
    <row r="6073">
      <c r="A6073" s="1" t="s">
        <v>11762</v>
      </c>
      <c r="B6073" s="2">
        <v>0.0</v>
      </c>
    </row>
    <row r="6074">
      <c r="A6074" s="1" t="s">
        <v>11763</v>
      </c>
      <c r="B6074" s="2">
        <v>1.0</v>
      </c>
    </row>
    <row r="6075">
      <c r="A6075" s="1" t="s">
        <v>11764</v>
      </c>
      <c r="B6075" s="2">
        <v>0.0</v>
      </c>
    </row>
    <row r="6076">
      <c r="A6076" s="1" t="s">
        <v>11765</v>
      </c>
      <c r="B6076" s="2">
        <v>0.0</v>
      </c>
    </row>
    <row r="6077">
      <c r="A6077" s="1" t="s">
        <v>11766</v>
      </c>
      <c r="B6077" s="2">
        <v>0.0</v>
      </c>
    </row>
    <row r="6078">
      <c r="A6078" s="1" t="s">
        <v>11767</v>
      </c>
      <c r="B6078" s="2">
        <v>1.0</v>
      </c>
    </row>
    <row r="6079">
      <c r="A6079" s="1" t="s">
        <v>11768</v>
      </c>
    </row>
    <row r="6080">
      <c r="A6080" s="1" t="s">
        <v>11769</v>
      </c>
    </row>
    <row r="6081">
      <c r="A6081" s="1" t="s">
        <v>5220</v>
      </c>
      <c r="B6081" s="2">
        <v>0.0</v>
      </c>
    </row>
    <row r="6082">
      <c r="A6082" s="1" t="s">
        <v>11770</v>
      </c>
      <c r="B6082" s="2">
        <v>1.0</v>
      </c>
    </row>
    <row r="6083">
      <c r="A6083" s="1" t="s">
        <v>11771</v>
      </c>
      <c r="B6083" s="2">
        <v>0.0</v>
      </c>
    </row>
    <row r="6084">
      <c r="A6084" s="1" t="s">
        <v>11772</v>
      </c>
      <c r="B6084" s="2">
        <v>0.0</v>
      </c>
    </row>
    <row r="6085">
      <c r="A6085" s="1" t="s">
        <v>11773</v>
      </c>
      <c r="B6085" s="2">
        <v>1.0</v>
      </c>
    </row>
    <row r="6086">
      <c r="A6086" s="1" t="s">
        <v>11774</v>
      </c>
      <c r="B6086" s="2">
        <v>1.0</v>
      </c>
    </row>
    <row r="6087">
      <c r="A6087" s="1" t="s">
        <v>11775</v>
      </c>
      <c r="B6087" s="2">
        <v>0.0</v>
      </c>
    </row>
    <row r="6088">
      <c r="A6088" s="1" t="s">
        <v>11776</v>
      </c>
      <c r="B6088" s="2">
        <v>0.0</v>
      </c>
    </row>
    <row r="6089">
      <c r="A6089" s="1" t="s">
        <v>11777</v>
      </c>
      <c r="B6089" s="2">
        <v>0.0</v>
      </c>
    </row>
    <row r="6090">
      <c r="A6090" s="1" t="s">
        <v>11778</v>
      </c>
      <c r="B6090" s="2">
        <v>1.0</v>
      </c>
    </row>
    <row r="6091">
      <c r="A6091" s="1" t="s">
        <v>11779</v>
      </c>
    </row>
    <row r="6092">
      <c r="A6092" s="1" t="s">
        <v>5195</v>
      </c>
      <c r="B6092" s="2">
        <v>1.0</v>
      </c>
    </row>
    <row r="6093">
      <c r="A6093" s="1" t="s">
        <v>11780</v>
      </c>
      <c r="B6093" s="2">
        <v>1.0</v>
      </c>
    </row>
    <row r="6094">
      <c r="A6094" s="1" t="s">
        <v>11781</v>
      </c>
      <c r="B6094" s="2">
        <v>0.0</v>
      </c>
    </row>
    <row r="6095">
      <c r="A6095" s="1" t="s">
        <v>11782</v>
      </c>
      <c r="B6095" s="2">
        <v>1.0</v>
      </c>
    </row>
    <row r="6096">
      <c r="A6096" s="1" t="s">
        <v>11783</v>
      </c>
      <c r="B6096" s="2">
        <v>0.0</v>
      </c>
    </row>
    <row r="6097">
      <c r="A6097" s="1" t="s">
        <v>11784</v>
      </c>
      <c r="B6097" s="2">
        <v>0.0</v>
      </c>
    </row>
    <row r="6098">
      <c r="A6098" s="1" t="s">
        <v>11785</v>
      </c>
      <c r="B6098" s="2">
        <v>1.0</v>
      </c>
    </row>
    <row r="6099">
      <c r="A6099" s="1" t="s">
        <v>11786</v>
      </c>
      <c r="B6099" s="2">
        <v>0.0</v>
      </c>
    </row>
    <row r="6100">
      <c r="A6100" s="1" t="s">
        <v>11787</v>
      </c>
      <c r="B6100" s="2">
        <v>1.0</v>
      </c>
    </row>
    <row r="6101">
      <c r="A6101" s="1" t="s">
        <v>11788</v>
      </c>
      <c r="B6101" s="2">
        <v>0.0</v>
      </c>
    </row>
    <row r="6102">
      <c r="A6102" s="1" t="s">
        <v>11789</v>
      </c>
      <c r="B6102" s="2">
        <v>0.0</v>
      </c>
    </row>
    <row r="6103">
      <c r="A6103" s="1" t="s">
        <v>11790</v>
      </c>
    </row>
    <row r="6104">
      <c r="A6104" s="1" t="s">
        <v>11791</v>
      </c>
    </row>
    <row r="6105">
      <c r="A6105" s="1" t="s">
        <v>11792</v>
      </c>
      <c r="B6105" s="2">
        <v>0.0</v>
      </c>
    </row>
    <row r="6106">
      <c r="A6106" s="1" t="s">
        <v>11793</v>
      </c>
      <c r="B6106" s="2">
        <v>0.0</v>
      </c>
    </row>
    <row r="6107">
      <c r="A6107" s="1" t="s">
        <v>11794</v>
      </c>
      <c r="B6107" s="2">
        <v>0.0</v>
      </c>
    </row>
    <row r="6108">
      <c r="A6108" s="1" t="s">
        <v>11795</v>
      </c>
      <c r="B6108" s="2">
        <v>1.0</v>
      </c>
    </row>
    <row r="6109">
      <c r="A6109" s="1" t="s">
        <v>11796</v>
      </c>
      <c r="B6109" s="2">
        <v>1.0</v>
      </c>
    </row>
    <row r="6110">
      <c r="A6110" s="1" t="s">
        <v>11797</v>
      </c>
      <c r="B6110" s="2">
        <v>1.0</v>
      </c>
    </row>
    <row r="6111">
      <c r="A6111" s="1" t="s">
        <v>11798</v>
      </c>
      <c r="B6111" s="2">
        <v>0.0</v>
      </c>
    </row>
    <row r="6112">
      <c r="A6112" s="1" t="s">
        <v>11799</v>
      </c>
      <c r="B6112" s="2">
        <v>0.0</v>
      </c>
    </row>
    <row r="6113">
      <c r="A6113" s="1" t="s">
        <v>11800</v>
      </c>
      <c r="B6113" s="2">
        <v>1.0</v>
      </c>
    </row>
    <row r="6114">
      <c r="A6114" s="1" t="s">
        <v>11801</v>
      </c>
      <c r="B6114" s="2">
        <v>0.0</v>
      </c>
    </row>
    <row r="6115">
      <c r="A6115" s="1" t="s">
        <v>11802</v>
      </c>
      <c r="B6115" s="2">
        <v>0.0</v>
      </c>
    </row>
    <row r="6116">
      <c r="A6116" s="1" t="s">
        <v>11803</v>
      </c>
      <c r="B6116" s="2">
        <v>0.0</v>
      </c>
    </row>
    <row r="6117">
      <c r="A6117" s="1" t="s">
        <v>11804</v>
      </c>
      <c r="B6117" s="2">
        <v>0.0</v>
      </c>
    </row>
    <row r="6118">
      <c r="A6118" s="11" t="s">
        <v>11805</v>
      </c>
    </row>
    <row r="6119">
      <c r="A6119" s="7"/>
    </row>
    <row r="6120">
      <c r="A6120" s="1" t="s">
        <v>398</v>
      </c>
      <c r="B6120" s="2">
        <v>1.0</v>
      </c>
    </row>
    <row r="6121">
      <c r="A6121" s="1" t="s">
        <v>11806</v>
      </c>
      <c r="B6121" s="2">
        <v>0.0</v>
      </c>
    </row>
    <row r="6122">
      <c r="A6122" s="1" t="s">
        <v>11807</v>
      </c>
      <c r="B6122" s="2">
        <v>1.0</v>
      </c>
    </row>
    <row r="6123">
      <c r="A6123" s="1" t="s">
        <v>11808</v>
      </c>
    </row>
    <row r="6124">
      <c r="A6124" s="1" t="s">
        <v>11809</v>
      </c>
    </row>
    <row r="6125">
      <c r="A6125" s="1" t="s">
        <v>11810</v>
      </c>
    </row>
    <row r="6126">
      <c r="A6126" s="1" t="s">
        <v>11811</v>
      </c>
    </row>
    <row r="6127">
      <c r="A6127" s="1" t="s">
        <v>11812</v>
      </c>
    </row>
    <row r="6128">
      <c r="A6128" s="1" t="s">
        <v>11813</v>
      </c>
    </row>
    <row r="6129">
      <c r="A6129" s="1" t="s">
        <v>11814</v>
      </c>
      <c r="B6129" s="2">
        <v>0.0</v>
      </c>
    </row>
    <row r="6130">
      <c r="A6130" s="1" t="s">
        <v>11815</v>
      </c>
      <c r="B6130" s="2">
        <v>1.0</v>
      </c>
    </row>
    <row r="6131">
      <c r="A6131" s="1" t="s">
        <v>11816</v>
      </c>
      <c r="B6131" s="2">
        <v>1.0</v>
      </c>
    </row>
    <row r="6132">
      <c r="A6132" s="1" t="s">
        <v>11817</v>
      </c>
      <c r="B6132" s="2">
        <v>1.0</v>
      </c>
    </row>
    <row r="6133">
      <c r="A6133" s="1" t="s">
        <v>11818</v>
      </c>
    </row>
    <row r="6134">
      <c r="A6134" s="7"/>
    </row>
    <row r="6135">
      <c r="A6135" s="1" t="s">
        <v>11819</v>
      </c>
    </row>
    <row r="6136">
      <c r="A6136" s="7"/>
    </row>
    <row r="6137">
      <c r="A6137" s="1" t="s">
        <v>5363</v>
      </c>
      <c r="B6137" s="2">
        <v>1.0</v>
      </c>
    </row>
    <row r="6138">
      <c r="A6138" s="1" t="s">
        <v>11820</v>
      </c>
      <c r="B6138" s="2">
        <v>0.0</v>
      </c>
    </row>
    <row r="6139">
      <c r="A6139" s="1" t="s">
        <v>11821</v>
      </c>
      <c r="B6139" s="2">
        <v>0.0</v>
      </c>
    </row>
    <row r="6140">
      <c r="A6140" s="1" t="s">
        <v>11822</v>
      </c>
      <c r="B6140" s="2">
        <v>1.0</v>
      </c>
    </row>
    <row r="6141">
      <c r="A6141" s="1" t="s">
        <v>11823</v>
      </c>
      <c r="B6141" s="2">
        <v>0.0</v>
      </c>
    </row>
    <row r="6142">
      <c r="A6142" s="1" t="s">
        <v>11824</v>
      </c>
      <c r="B6142" s="2">
        <v>1.0</v>
      </c>
    </row>
    <row r="6143">
      <c r="A6143" s="1" t="s">
        <v>11825</v>
      </c>
      <c r="B6143" s="2">
        <v>0.0</v>
      </c>
    </row>
    <row r="6144">
      <c r="A6144" s="1" t="s">
        <v>11826</v>
      </c>
      <c r="B6144" s="2">
        <v>1.0</v>
      </c>
    </row>
    <row r="6145">
      <c r="A6145" s="1" t="s">
        <v>11827</v>
      </c>
      <c r="B6145" s="2">
        <v>1.0</v>
      </c>
    </row>
    <row r="6146">
      <c r="A6146" s="1" t="s">
        <v>11828</v>
      </c>
      <c r="B6146" s="2">
        <v>0.0</v>
      </c>
    </row>
    <row r="6147">
      <c r="A6147" s="1" t="s">
        <v>11829</v>
      </c>
      <c r="B6147" s="2">
        <v>0.0</v>
      </c>
    </row>
    <row r="6148">
      <c r="A6148" s="1" t="s">
        <v>11830</v>
      </c>
      <c r="B6148" s="2">
        <v>1.0</v>
      </c>
    </row>
    <row r="6149">
      <c r="A6149" s="1" t="s">
        <v>11831</v>
      </c>
      <c r="B6149" s="2">
        <v>0.0</v>
      </c>
    </row>
    <row r="6150">
      <c r="A6150" s="1" t="s">
        <v>11832</v>
      </c>
      <c r="B6150" s="2">
        <v>1.0</v>
      </c>
    </row>
    <row r="6151">
      <c r="A6151" s="1" t="s">
        <v>11833</v>
      </c>
      <c r="B6151" s="2">
        <v>1.0</v>
      </c>
    </row>
    <row r="6152">
      <c r="A6152" s="1" t="s">
        <v>11834</v>
      </c>
      <c r="B6152" s="2">
        <v>1.0</v>
      </c>
    </row>
    <row r="6153">
      <c r="A6153" s="1" t="s">
        <v>11835</v>
      </c>
      <c r="B6153" s="2">
        <v>0.0</v>
      </c>
    </row>
    <row r="6154">
      <c r="A6154" s="1" t="s">
        <v>11836</v>
      </c>
      <c r="B6154" s="2">
        <v>0.0</v>
      </c>
    </row>
    <row r="6155">
      <c r="A6155" s="1" t="s">
        <v>11837</v>
      </c>
      <c r="B6155" s="2">
        <v>0.0</v>
      </c>
    </row>
    <row r="6156">
      <c r="A6156" s="1" t="s">
        <v>11838</v>
      </c>
      <c r="B6156" s="2">
        <v>0.0</v>
      </c>
    </row>
    <row r="6157">
      <c r="A6157" s="1" t="s">
        <v>11839</v>
      </c>
      <c r="B6157" s="2">
        <v>1.0</v>
      </c>
    </row>
    <row r="6158">
      <c r="A6158" s="1" t="s">
        <v>11840</v>
      </c>
      <c r="B6158" s="2">
        <v>1.0</v>
      </c>
    </row>
    <row r="6159">
      <c r="A6159" s="1" t="s">
        <v>11841</v>
      </c>
      <c r="B6159" s="2">
        <v>0.0</v>
      </c>
    </row>
    <row r="6160">
      <c r="A6160" s="1" t="s">
        <v>11842</v>
      </c>
    </row>
    <row r="6161">
      <c r="A6161" s="1" t="s">
        <v>11843</v>
      </c>
      <c r="B6161" s="2">
        <v>1.0</v>
      </c>
    </row>
    <row r="6162">
      <c r="A6162" s="1" t="s">
        <v>11844</v>
      </c>
      <c r="B6162" s="2">
        <v>1.0</v>
      </c>
    </row>
    <row r="6163">
      <c r="A6163" s="1" t="s">
        <v>11845</v>
      </c>
      <c r="B6163" s="2">
        <v>0.0</v>
      </c>
    </row>
    <row r="6164">
      <c r="A6164" s="1" t="s">
        <v>11846</v>
      </c>
      <c r="B6164" s="2">
        <v>1.0</v>
      </c>
    </row>
    <row r="6165">
      <c r="A6165" s="1" t="s">
        <v>11847</v>
      </c>
      <c r="B6165" s="2">
        <v>1.0</v>
      </c>
    </row>
    <row r="6166">
      <c r="A6166" s="1" t="s">
        <v>11848</v>
      </c>
      <c r="B6166" s="2">
        <v>0.0</v>
      </c>
    </row>
    <row r="6167">
      <c r="A6167" s="1" t="s">
        <v>11849</v>
      </c>
      <c r="B6167" s="2">
        <v>1.0</v>
      </c>
    </row>
    <row r="6168">
      <c r="A6168" s="1" t="s">
        <v>11850</v>
      </c>
      <c r="B6168" s="2">
        <v>0.0</v>
      </c>
    </row>
    <row r="6169">
      <c r="A6169" s="1" t="s">
        <v>11851</v>
      </c>
      <c r="B6169" s="2">
        <v>0.0</v>
      </c>
    </row>
    <row r="6170">
      <c r="A6170" s="1" t="s">
        <v>5503</v>
      </c>
    </row>
    <row r="6171">
      <c r="A6171" s="1" t="s">
        <v>6888</v>
      </c>
    </row>
    <row r="6172">
      <c r="A6172" s="1" t="s">
        <v>6889</v>
      </c>
    </row>
    <row r="6173">
      <c r="A6173" s="1" t="s">
        <v>6890</v>
      </c>
    </row>
    <row r="6174">
      <c r="A6174" s="1" t="s">
        <v>6891</v>
      </c>
    </row>
    <row r="6175">
      <c r="A6175" s="7"/>
    </row>
    <row r="6176">
      <c r="A6176" s="1" t="s">
        <v>11852</v>
      </c>
      <c r="B6176" s="2">
        <v>0.0</v>
      </c>
    </row>
    <row r="6177">
      <c r="A6177" s="1" t="s">
        <v>11853</v>
      </c>
      <c r="B6177" s="2">
        <v>0.0</v>
      </c>
    </row>
    <row r="6178">
      <c r="A6178" s="1" t="s">
        <v>11854</v>
      </c>
      <c r="B6178" s="2">
        <v>1.0</v>
      </c>
    </row>
    <row r="6179">
      <c r="A6179" s="1" t="s">
        <v>11855</v>
      </c>
      <c r="B6179" s="2">
        <v>1.0</v>
      </c>
    </row>
    <row r="6180">
      <c r="A6180" s="1" t="s">
        <v>11856</v>
      </c>
      <c r="B6180" s="2">
        <v>1.0</v>
      </c>
    </row>
    <row r="6181">
      <c r="A6181" s="1" t="s">
        <v>11857</v>
      </c>
      <c r="B6181" s="2">
        <v>1.0</v>
      </c>
    </row>
    <row r="6182">
      <c r="A6182" s="1" t="s">
        <v>11858</v>
      </c>
      <c r="B6182" s="2">
        <v>1.0</v>
      </c>
    </row>
    <row r="6183">
      <c r="A6183" s="1" t="s">
        <v>11859</v>
      </c>
      <c r="B6183" s="2">
        <v>1.0</v>
      </c>
    </row>
    <row r="6184">
      <c r="A6184" s="1" t="s">
        <v>11860</v>
      </c>
    </row>
    <row r="6185">
      <c r="A6185" s="1" t="s">
        <v>11861</v>
      </c>
      <c r="B6185" s="2">
        <v>1.0</v>
      </c>
    </row>
    <row r="6186">
      <c r="A6186" s="1" t="s">
        <v>11862</v>
      </c>
      <c r="B6186" s="2">
        <v>1.0</v>
      </c>
    </row>
    <row r="6187">
      <c r="A6187" s="1" t="s">
        <v>11863</v>
      </c>
      <c r="B6187" s="2">
        <v>1.0</v>
      </c>
    </row>
    <row r="6188">
      <c r="A6188" s="1" t="s">
        <v>11864</v>
      </c>
      <c r="B6188" s="2">
        <v>1.0</v>
      </c>
    </row>
    <row r="6189">
      <c r="A6189" s="1" t="s">
        <v>11865</v>
      </c>
      <c r="B6189" s="2">
        <v>1.0</v>
      </c>
    </row>
    <row r="6190">
      <c r="A6190" s="1" t="s">
        <v>11866</v>
      </c>
      <c r="B6190" s="2">
        <v>1.0</v>
      </c>
    </row>
    <row r="6191">
      <c r="A6191" s="1" t="s">
        <v>11867</v>
      </c>
      <c r="B6191" s="2">
        <v>1.0</v>
      </c>
    </row>
    <row r="6192">
      <c r="A6192" s="1" t="s">
        <v>11868</v>
      </c>
      <c r="B6192" s="2">
        <v>1.0</v>
      </c>
    </row>
    <row r="6193">
      <c r="A6193" s="1" t="s">
        <v>11869</v>
      </c>
      <c r="B6193" s="2">
        <v>1.0</v>
      </c>
    </row>
    <row r="6194">
      <c r="A6194" s="1" t="s">
        <v>11870</v>
      </c>
      <c r="B6194" s="2">
        <v>1.0</v>
      </c>
    </row>
    <row r="6195">
      <c r="A6195" s="1" t="s">
        <v>11871</v>
      </c>
      <c r="B6195" s="2">
        <v>1.0</v>
      </c>
    </row>
    <row r="6196">
      <c r="A6196" s="1" t="s">
        <v>11872</v>
      </c>
      <c r="B6196" s="2">
        <v>0.0</v>
      </c>
    </row>
    <row r="6197">
      <c r="A6197" s="1" t="s">
        <v>11873</v>
      </c>
      <c r="B6197" s="2">
        <v>1.0</v>
      </c>
    </row>
    <row r="6198">
      <c r="A6198" s="1" t="s">
        <v>11874</v>
      </c>
      <c r="B6198" s="2">
        <v>1.0</v>
      </c>
    </row>
    <row r="6199">
      <c r="A6199" s="1" t="s">
        <v>11875</v>
      </c>
      <c r="B6199" s="2">
        <v>0.0</v>
      </c>
    </row>
    <row r="6200">
      <c r="A6200" s="1" t="s">
        <v>11876</v>
      </c>
      <c r="B6200" s="2">
        <v>0.0</v>
      </c>
    </row>
    <row r="6201">
      <c r="A6201" s="1" t="s">
        <v>11877</v>
      </c>
      <c r="B6201" s="2">
        <v>1.0</v>
      </c>
    </row>
    <row r="6202">
      <c r="A6202" s="1" t="s">
        <v>11878</v>
      </c>
      <c r="B6202" s="2">
        <v>0.0</v>
      </c>
    </row>
    <row r="6203">
      <c r="A6203" s="1" t="s">
        <v>11879</v>
      </c>
      <c r="B6203" s="2">
        <v>0.0</v>
      </c>
    </row>
    <row r="6204">
      <c r="A6204" s="1" t="s">
        <v>11880</v>
      </c>
      <c r="B6204" s="2">
        <v>1.0</v>
      </c>
    </row>
    <row r="6205">
      <c r="A6205" s="1" t="s">
        <v>394</v>
      </c>
    </row>
    <row r="6206">
      <c r="A6206" s="1" t="s">
        <v>11881</v>
      </c>
    </row>
    <row r="6207">
      <c r="A6207" s="1" t="s">
        <v>11882</v>
      </c>
      <c r="B6207" s="2">
        <v>0.0</v>
      </c>
    </row>
    <row r="6208">
      <c r="A6208" s="1" t="s">
        <v>11883</v>
      </c>
      <c r="B6208" s="2">
        <v>1.0</v>
      </c>
    </row>
    <row r="6209">
      <c r="A6209" s="1" t="s">
        <v>11884</v>
      </c>
      <c r="B6209" s="2">
        <v>0.0</v>
      </c>
    </row>
    <row r="6210">
      <c r="A6210" s="1" t="s">
        <v>11885</v>
      </c>
      <c r="B6210" s="2">
        <v>1.0</v>
      </c>
    </row>
    <row r="6211">
      <c r="A6211" s="1" t="s">
        <v>11886</v>
      </c>
      <c r="B6211" s="2">
        <v>1.0</v>
      </c>
    </row>
    <row r="6212">
      <c r="A6212" s="1" t="s">
        <v>11887</v>
      </c>
      <c r="B6212" s="2">
        <v>0.0</v>
      </c>
    </row>
    <row r="6213">
      <c r="A6213" s="1" t="s">
        <v>11888</v>
      </c>
      <c r="B6213" s="2">
        <v>0.0</v>
      </c>
    </row>
    <row r="6214">
      <c r="A6214" s="1" t="s">
        <v>11889</v>
      </c>
      <c r="B6214" s="2">
        <v>1.0</v>
      </c>
    </row>
    <row r="6215">
      <c r="A6215" s="1" t="s">
        <v>11890</v>
      </c>
      <c r="B6215" s="2">
        <v>1.0</v>
      </c>
    </row>
    <row r="6216">
      <c r="A6216" s="1" t="s">
        <v>11891</v>
      </c>
      <c r="B6216" s="2">
        <v>1.0</v>
      </c>
    </row>
    <row r="6217">
      <c r="A6217" s="1" t="s">
        <v>11892</v>
      </c>
      <c r="B6217" s="2">
        <v>0.0</v>
      </c>
    </row>
    <row r="6218">
      <c r="A6218" s="1" t="s">
        <v>11893</v>
      </c>
    </row>
    <row r="6219">
      <c r="A6219" s="1" t="s">
        <v>11894</v>
      </c>
    </row>
    <row r="6220">
      <c r="A6220" s="1" t="s">
        <v>11895</v>
      </c>
    </row>
    <row r="6221">
      <c r="A6221" s="1" t="s">
        <v>11896</v>
      </c>
    </row>
    <row r="6222">
      <c r="A6222" s="7"/>
    </row>
    <row r="6223">
      <c r="A6223" s="1" t="s">
        <v>11897</v>
      </c>
    </row>
    <row r="6224">
      <c r="A6224" s="7"/>
    </row>
    <row r="6225">
      <c r="A6225" s="1" t="s">
        <v>398</v>
      </c>
      <c r="B6225" s="2">
        <v>0.0</v>
      </c>
    </row>
    <row r="6226">
      <c r="A6226" s="1" t="s">
        <v>11898</v>
      </c>
      <c r="B6226" s="2">
        <v>0.0</v>
      </c>
    </row>
    <row r="6227">
      <c r="A6227" s="1" t="s">
        <v>11899</v>
      </c>
      <c r="B6227" s="2">
        <v>0.0</v>
      </c>
    </row>
    <row r="6228">
      <c r="A6228" s="1" t="s">
        <v>11900</v>
      </c>
      <c r="B6228" s="2">
        <v>1.0</v>
      </c>
    </row>
    <row r="6229">
      <c r="A6229" s="1" t="s">
        <v>11901</v>
      </c>
      <c r="B6229" s="2">
        <v>1.0</v>
      </c>
    </row>
    <row r="6230">
      <c r="A6230" s="1" t="s">
        <v>11902</v>
      </c>
    </row>
    <row r="6231">
      <c r="A6231" s="1" t="s">
        <v>11903</v>
      </c>
    </row>
    <row r="6232">
      <c r="A6232" s="1" t="s">
        <v>11904</v>
      </c>
    </row>
    <row r="6233">
      <c r="A6233" s="1" t="s">
        <v>11905</v>
      </c>
      <c r="B6233" s="2">
        <v>0.0</v>
      </c>
    </row>
    <row r="6234">
      <c r="A6234" s="1" t="s">
        <v>11906</v>
      </c>
      <c r="B6234" s="2">
        <v>0.0</v>
      </c>
    </row>
    <row r="6235">
      <c r="A6235" s="1" t="s">
        <v>11907</v>
      </c>
      <c r="B6235" s="2">
        <v>1.0</v>
      </c>
    </row>
    <row r="6236">
      <c r="A6236" s="1" t="s">
        <v>11908</v>
      </c>
      <c r="B6236" s="2">
        <v>0.0</v>
      </c>
    </row>
    <row r="6237">
      <c r="A6237" s="1" t="s">
        <v>11909</v>
      </c>
      <c r="B6237" s="2">
        <v>1.0</v>
      </c>
    </row>
    <row r="6238">
      <c r="A6238" s="1" t="s">
        <v>11910</v>
      </c>
      <c r="B6238" s="2">
        <v>1.0</v>
      </c>
    </row>
    <row r="6239">
      <c r="A6239" s="1" t="s">
        <v>11911</v>
      </c>
      <c r="B6239" s="2">
        <v>1.0</v>
      </c>
    </row>
    <row r="6240">
      <c r="A6240" s="1" t="s">
        <v>11912</v>
      </c>
    </row>
    <row r="6241">
      <c r="A6241" s="7"/>
    </row>
    <row r="6242">
      <c r="A6242" s="1" t="s">
        <v>11913</v>
      </c>
      <c r="B6242" s="2">
        <v>1.0</v>
      </c>
    </row>
    <row r="6243">
      <c r="A6243" s="1" t="s">
        <v>11914</v>
      </c>
    </row>
    <row r="6244">
      <c r="A6244" s="1" t="s">
        <v>11915</v>
      </c>
    </row>
    <row r="6245">
      <c r="A6245" s="1" t="s">
        <v>11916</v>
      </c>
    </row>
    <row r="6246">
      <c r="A6246" s="7"/>
    </row>
    <row r="6247">
      <c r="A6247" s="1" t="s">
        <v>11917</v>
      </c>
      <c r="B6247" s="2">
        <v>1.0</v>
      </c>
    </row>
    <row r="6248">
      <c r="A6248" s="1" t="s">
        <v>11918</v>
      </c>
      <c r="B6248" s="2">
        <v>1.0</v>
      </c>
    </row>
    <row r="6249">
      <c r="A6249" s="1" t="s">
        <v>11919</v>
      </c>
      <c r="B6249" s="2">
        <v>0.0</v>
      </c>
    </row>
    <row r="6250">
      <c r="A6250" s="1" t="s">
        <v>11920</v>
      </c>
      <c r="B6250" s="2">
        <v>0.0</v>
      </c>
    </row>
    <row r="6251">
      <c r="A6251" s="1" t="s">
        <v>11921</v>
      </c>
      <c r="B6251" s="2">
        <v>1.0</v>
      </c>
    </row>
    <row r="6252">
      <c r="A6252" s="1" t="s">
        <v>11922</v>
      </c>
      <c r="B6252" s="2">
        <v>0.0</v>
      </c>
    </row>
    <row r="6253">
      <c r="A6253" s="1" t="s">
        <v>11923</v>
      </c>
      <c r="B6253" s="2">
        <v>0.0</v>
      </c>
    </row>
    <row r="6254">
      <c r="A6254" s="1" t="s">
        <v>11924</v>
      </c>
      <c r="B6254" s="2">
        <v>1.0</v>
      </c>
    </row>
    <row r="6255">
      <c r="A6255" s="1" t="s">
        <v>11925</v>
      </c>
      <c r="B6255" s="2">
        <v>0.0</v>
      </c>
    </row>
    <row r="6256">
      <c r="A6256" s="1" t="s">
        <v>11926</v>
      </c>
      <c r="B6256" s="2">
        <v>0.0</v>
      </c>
    </row>
    <row r="6257">
      <c r="A6257" s="1" t="s">
        <v>11927</v>
      </c>
      <c r="B6257" s="2">
        <v>0.0</v>
      </c>
    </row>
    <row r="6258">
      <c r="A6258" s="1" t="s">
        <v>11928</v>
      </c>
      <c r="B6258" s="2">
        <v>0.0</v>
      </c>
    </row>
    <row r="6259">
      <c r="A6259" s="1" t="s">
        <v>11929</v>
      </c>
      <c r="B6259" s="2">
        <v>1.0</v>
      </c>
    </row>
    <row r="6260">
      <c r="A6260" s="1" t="s">
        <v>11930</v>
      </c>
      <c r="B6260" s="2">
        <v>1.0</v>
      </c>
    </row>
    <row r="6261">
      <c r="A6261" s="1" t="s">
        <v>11931</v>
      </c>
    </row>
    <row r="6262">
      <c r="A6262" s="1" t="s">
        <v>392</v>
      </c>
    </row>
    <row r="6263">
      <c r="A6263" s="1" t="s">
        <v>394</v>
      </c>
      <c r="B6263" s="2">
        <v>1.0</v>
      </c>
    </row>
    <row r="6264">
      <c r="A6264" s="1" t="s">
        <v>11932</v>
      </c>
      <c r="B6264" s="2">
        <v>1.0</v>
      </c>
    </row>
    <row r="6265">
      <c r="A6265" s="1" t="s">
        <v>11933</v>
      </c>
      <c r="B6265" s="2">
        <v>1.0</v>
      </c>
    </row>
    <row r="6266">
      <c r="A6266" s="1" t="s">
        <v>11934</v>
      </c>
      <c r="B6266" s="2">
        <v>1.0</v>
      </c>
    </row>
    <row r="6267">
      <c r="A6267" s="1" t="s">
        <v>11935</v>
      </c>
      <c r="B6267" s="2">
        <v>1.0</v>
      </c>
    </row>
    <row r="6268">
      <c r="A6268" s="1" t="s">
        <v>11936</v>
      </c>
      <c r="B6268" s="2">
        <v>0.0</v>
      </c>
    </row>
    <row r="6269">
      <c r="A6269" s="1" t="s">
        <v>11937</v>
      </c>
      <c r="B6269" s="2">
        <v>1.0</v>
      </c>
    </row>
    <row r="6270">
      <c r="A6270" s="1" t="s">
        <v>11938</v>
      </c>
      <c r="B6270" s="2">
        <v>0.0</v>
      </c>
    </row>
    <row r="6271">
      <c r="A6271" s="1" t="s">
        <v>11939</v>
      </c>
      <c r="B6271" s="2">
        <v>1.0</v>
      </c>
    </row>
    <row r="6272">
      <c r="A6272" s="1" t="s">
        <v>11940</v>
      </c>
      <c r="B6272" s="2">
        <v>0.0</v>
      </c>
    </row>
    <row r="6273">
      <c r="A6273" s="1" t="s">
        <v>11941</v>
      </c>
      <c r="B6273" s="2">
        <v>1.0</v>
      </c>
    </row>
    <row r="6274">
      <c r="A6274" s="1" t="s">
        <v>11942</v>
      </c>
      <c r="B6274" s="2">
        <v>1.0</v>
      </c>
    </row>
    <row r="6275">
      <c r="A6275" s="1" t="s">
        <v>11943</v>
      </c>
      <c r="B6275" s="2">
        <v>0.0</v>
      </c>
    </row>
    <row r="6276">
      <c r="A6276" s="1" t="s">
        <v>11944</v>
      </c>
      <c r="B6276" s="2">
        <v>0.0</v>
      </c>
    </row>
    <row r="6277">
      <c r="A6277" s="1" t="s">
        <v>11945</v>
      </c>
      <c r="B6277" s="2">
        <v>0.0</v>
      </c>
    </row>
    <row r="6278">
      <c r="A6278" s="1" t="s">
        <v>11946</v>
      </c>
      <c r="B6278" s="2">
        <v>1.0</v>
      </c>
    </row>
    <row r="6279">
      <c r="A6279" s="1" t="s">
        <v>11947</v>
      </c>
      <c r="B6279" s="2">
        <v>1.0</v>
      </c>
    </row>
    <row r="6280">
      <c r="A6280" s="1" t="s">
        <v>11948</v>
      </c>
      <c r="B6280" s="2">
        <v>0.0</v>
      </c>
    </row>
    <row r="6281">
      <c r="A6281" s="1" t="s">
        <v>11949</v>
      </c>
      <c r="B6281" s="2">
        <v>0.0</v>
      </c>
    </row>
    <row r="6282">
      <c r="A6282" s="1" t="s">
        <v>11950</v>
      </c>
      <c r="B6282" s="2">
        <v>0.0</v>
      </c>
    </row>
    <row r="6283">
      <c r="A6283" s="1" t="s">
        <v>11951</v>
      </c>
      <c r="B6283" s="2">
        <v>0.0</v>
      </c>
    </row>
    <row r="6284">
      <c r="A6284" s="1" t="s">
        <v>11952</v>
      </c>
      <c r="B6284" s="2">
        <v>0.0</v>
      </c>
    </row>
    <row r="6285">
      <c r="A6285" s="1" t="s">
        <v>11953</v>
      </c>
      <c r="B6285" s="2">
        <v>0.0</v>
      </c>
    </row>
    <row r="6286">
      <c r="A6286" s="1" t="s">
        <v>11954</v>
      </c>
      <c r="B6286" s="2">
        <v>1.0</v>
      </c>
    </row>
    <row r="6287">
      <c r="A6287" s="1" t="s">
        <v>11955</v>
      </c>
      <c r="B6287" s="2">
        <v>1.0</v>
      </c>
    </row>
    <row r="6288">
      <c r="A6288" s="1" t="s">
        <v>11956</v>
      </c>
      <c r="B6288" s="2">
        <v>0.0</v>
      </c>
    </row>
    <row r="6289">
      <c r="A6289" s="1" t="s">
        <v>11957</v>
      </c>
      <c r="B6289" s="2">
        <v>0.0</v>
      </c>
    </row>
    <row r="6290">
      <c r="A6290" s="1" t="s">
        <v>11958</v>
      </c>
      <c r="B6290" s="2">
        <v>0.0</v>
      </c>
    </row>
    <row r="6291">
      <c r="A6291" s="1" t="s">
        <v>11959</v>
      </c>
      <c r="B6291" s="2">
        <v>0.0</v>
      </c>
    </row>
    <row r="6292">
      <c r="A6292" s="1" t="s">
        <v>11960</v>
      </c>
      <c r="B6292" s="2">
        <v>1.0</v>
      </c>
    </row>
    <row r="6293">
      <c r="A6293" s="1" t="s">
        <v>11961</v>
      </c>
      <c r="B6293" s="2">
        <v>1.0</v>
      </c>
    </row>
    <row r="6294">
      <c r="A6294" s="1" t="s">
        <v>11962</v>
      </c>
      <c r="B6294" s="2">
        <v>1.0</v>
      </c>
    </row>
    <row r="6295">
      <c r="A6295" s="1" t="s">
        <v>11963</v>
      </c>
      <c r="B6295" s="2">
        <v>0.0</v>
      </c>
    </row>
    <row r="6296">
      <c r="A6296" s="1" t="s">
        <v>11964</v>
      </c>
      <c r="B6296" s="2">
        <v>1.0</v>
      </c>
    </row>
    <row r="6297">
      <c r="A6297" s="1" t="s">
        <v>11965</v>
      </c>
      <c r="B6297" s="2">
        <v>1.0</v>
      </c>
    </row>
    <row r="6298">
      <c r="A6298" s="1" t="s">
        <v>11966</v>
      </c>
      <c r="B6298" s="2">
        <v>1.0</v>
      </c>
    </row>
    <row r="6299">
      <c r="A6299" s="1" t="s">
        <v>11967</v>
      </c>
    </row>
    <row r="6300">
      <c r="A6300" s="7"/>
    </row>
    <row r="6301">
      <c r="A6301" s="1" t="s">
        <v>11968</v>
      </c>
    </row>
    <row r="6302">
      <c r="A6302" s="1" t="s">
        <v>11969</v>
      </c>
      <c r="B6302" s="2">
        <v>0.0</v>
      </c>
    </row>
    <row r="6303">
      <c r="A6303" s="1" t="s">
        <v>11970</v>
      </c>
      <c r="B6303" s="2">
        <v>1.0</v>
      </c>
    </row>
    <row r="6304">
      <c r="A6304" s="1" t="s">
        <v>11971</v>
      </c>
      <c r="B6304" s="2">
        <v>0.0</v>
      </c>
    </row>
    <row r="6305">
      <c r="A6305" s="1" t="s">
        <v>11972</v>
      </c>
      <c r="B6305" s="2">
        <v>1.0</v>
      </c>
    </row>
    <row r="6306">
      <c r="A6306" s="1" t="s">
        <v>4383</v>
      </c>
      <c r="B6306" s="2">
        <v>0.0</v>
      </c>
    </row>
    <row r="6307">
      <c r="A6307" s="1" t="s">
        <v>11973</v>
      </c>
      <c r="B6307" s="2">
        <v>1.0</v>
      </c>
    </row>
    <row r="6308">
      <c r="A6308" s="1" t="s">
        <v>11974</v>
      </c>
      <c r="B6308" s="2">
        <v>0.0</v>
      </c>
    </row>
    <row r="6309">
      <c r="A6309" s="1" t="s">
        <v>11975</v>
      </c>
      <c r="B6309" s="2">
        <v>0.0</v>
      </c>
    </row>
    <row r="6310">
      <c r="A6310" s="1" t="s">
        <v>11976</v>
      </c>
      <c r="B6310" s="2">
        <v>1.0</v>
      </c>
    </row>
    <row r="6311">
      <c r="A6311" s="1" t="s">
        <v>11977</v>
      </c>
      <c r="B6311" s="2">
        <v>0.0</v>
      </c>
    </row>
    <row r="6312">
      <c r="A6312" s="1" t="s">
        <v>11978</v>
      </c>
      <c r="B6312" s="2">
        <v>1.0</v>
      </c>
    </row>
    <row r="6313">
      <c r="A6313" s="1" t="s">
        <v>11979</v>
      </c>
      <c r="B6313" s="2">
        <v>1.0</v>
      </c>
    </row>
    <row r="6314">
      <c r="A6314" s="1" t="s">
        <v>11980</v>
      </c>
      <c r="B6314" s="2">
        <v>0.0</v>
      </c>
    </row>
    <row r="6315">
      <c r="A6315" s="1" t="s">
        <v>11981</v>
      </c>
    </row>
    <row r="6316">
      <c r="A6316" s="7"/>
    </row>
    <row r="6317">
      <c r="A6317" s="1" t="s">
        <v>4545</v>
      </c>
    </row>
    <row r="6318">
      <c r="A6318" s="1" t="s">
        <v>4546</v>
      </c>
      <c r="B6318" s="2">
        <v>1.0</v>
      </c>
    </row>
    <row r="6319">
      <c r="A6319" s="1" t="s">
        <v>11982</v>
      </c>
      <c r="B6319" s="2">
        <v>1.0</v>
      </c>
    </row>
    <row r="6320">
      <c r="A6320" s="1" t="s">
        <v>11983</v>
      </c>
      <c r="B6320" s="2">
        <v>1.0</v>
      </c>
    </row>
    <row r="6321">
      <c r="A6321" s="1" t="s">
        <v>11984</v>
      </c>
      <c r="B6321" s="2">
        <v>0.0</v>
      </c>
    </row>
    <row r="6322">
      <c r="A6322" s="1" t="s">
        <v>11985</v>
      </c>
      <c r="B6322" s="2">
        <v>1.0</v>
      </c>
    </row>
    <row r="6323">
      <c r="A6323" s="1" t="s">
        <v>11986</v>
      </c>
      <c r="B6323" s="2">
        <v>1.0</v>
      </c>
    </row>
    <row r="6324">
      <c r="A6324" s="1" t="s">
        <v>11987</v>
      </c>
    </row>
    <row r="6325">
      <c r="A6325" s="1" t="s">
        <v>4546</v>
      </c>
    </row>
    <row r="6326">
      <c r="A6326" s="1" t="s">
        <v>4545</v>
      </c>
      <c r="B6326" s="2">
        <v>0.0</v>
      </c>
    </row>
    <row r="6327">
      <c r="A6327" s="1" t="s">
        <v>11988</v>
      </c>
      <c r="B6327" s="2">
        <v>0.0</v>
      </c>
    </row>
    <row r="6328">
      <c r="A6328" s="1" t="s">
        <v>11989</v>
      </c>
    </row>
    <row r="6329">
      <c r="A6329" s="1" t="s">
        <v>11990</v>
      </c>
    </row>
    <row r="6330">
      <c r="A6330" s="1" t="s">
        <v>11991</v>
      </c>
      <c r="B6330" s="2">
        <v>0.0</v>
      </c>
    </row>
    <row r="6331">
      <c r="A6331" s="1" t="s">
        <v>11992</v>
      </c>
      <c r="B6331" s="2">
        <v>1.0</v>
      </c>
    </row>
    <row r="6332">
      <c r="A6332" s="1" t="s">
        <v>11993</v>
      </c>
      <c r="B6332" s="2">
        <v>1.0</v>
      </c>
    </row>
    <row r="6333">
      <c r="A6333" s="1" t="s">
        <v>11994</v>
      </c>
      <c r="B6333" s="2">
        <v>0.0</v>
      </c>
    </row>
    <row r="6334">
      <c r="A6334" s="1" t="s">
        <v>11995</v>
      </c>
      <c r="B6334" s="2">
        <v>1.0</v>
      </c>
    </row>
    <row r="6335">
      <c r="A6335" s="1" t="s">
        <v>11996</v>
      </c>
      <c r="B6335" s="2">
        <v>1.0</v>
      </c>
    </row>
    <row r="6336">
      <c r="A6336" s="1" t="s">
        <v>5411</v>
      </c>
      <c r="B6336" s="2">
        <v>1.0</v>
      </c>
    </row>
    <row r="6337">
      <c r="A6337" s="1" t="s">
        <v>11997</v>
      </c>
      <c r="B6337" s="2">
        <v>1.0</v>
      </c>
    </row>
    <row r="6338">
      <c r="A6338" s="1" t="s">
        <v>11998</v>
      </c>
      <c r="B6338" s="2">
        <v>1.0</v>
      </c>
    </row>
    <row r="6339">
      <c r="A6339" s="1" t="s">
        <v>11999</v>
      </c>
      <c r="B6339" s="2">
        <v>1.0</v>
      </c>
    </row>
    <row r="6340">
      <c r="A6340" s="1" t="s">
        <v>12000</v>
      </c>
      <c r="B6340" s="2">
        <v>1.0</v>
      </c>
    </row>
    <row r="6341">
      <c r="A6341" s="1" t="s">
        <v>12001</v>
      </c>
      <c r="B6341" s="2">
        <v>0.0</v>
      </c>
    </row>
    <row r="6342">
      <c r="A6342" s="1" t="s">
        <v>12002</v>
      </c>
      <c r="B6342" s="2">
        <v>1.0</v>
      </c>
    </row>
    <row r="6343">
      <c r="A6343" s="1" t="s">
        <v>12003</v>
      </c>
      <c r="B6343" s="2">
        <v>0.0</v>
      </c>
    </row>
    <row r="6344">
      <c r="A6344" s="1" t="s">
        <v>12004</v>
      </c>
      <c r="B6344" s="2">
        <v>1.0</v>
      </c>
    </row>
    <row r="6345">
      <c r="A6345" s="1" t="s">
        <v>12005</v>
      </c>
      <c r="B6345" s="2">
        <v>1.0</v>
      </c>
    </row>
    <row r="6346">
      <c r="A6346" s="1" t="s">
        <v>12006</v>
      </c>
      <c r="B6346" s="2">
        <v>0.0</v>
      </c>
    </row>
    <row r="6347">
      <c r="A6347" s="1" t="s">
        <v>12007</v>
      </c>
      <c r="B6347" s="2">
        <v>0.0</v>
      </c>
    </row>
    <row r="6348">
      <c r="A6348" s="1" t="s">
        <v>12008</v>
      </c>
      <c r="B6348" s="2">
        <v>1.0</v>
      </c>
    </row>
    <row r="6349">
      <c r="A6349" s="1" t="s">
        <v>12009</v>
      </c>
      <c r="B6349" s="2">
        <v>0.0</v>
      </c>
    </row>
    <row r="6350">
      <c r="A6350" s="1" t="s">
        <v>12010</v>
      </c>
      <c r="B6350" s="2">
        <v>1.0</v>
      </c>
    </row>
    <row r="6351">
      <c r="A6351" s="1" t="s">
        <v>12011</v>
      </c>
      <c r="B6351" s="2">
        <v>0.0</v>
      </c>
    </row>
    <row r="6352">
      <c r="A6352" s="1" t="s">
        <v>12012</v>
      </c>
      <c r="B6352" s="2">
        <v>1.0</v>
      </c>
    </row>
    <row r="6353">
      <c r="A6353" s="1" t="s">
        <v>12013</v>
      </c>
      <c r="B6353" s="2">
        <v>0.0</v>
      </c>
    </row>
    <row r="6354">
      <c r="A6354" s="1" t="s">
        <v>12014</v>
      </c>
      <c r="B6354" s="2">
        <v>1.0</v>
      </c>
    </row>
    <row r="6355">
      <c r="A6355" s="1" t="s">
        <v>12015</v>
      </c>
      <c r="B6355" s="2">
        <v>1.0</v>
      </c>
    </row>
    <row r="6356">
      <c r="A6356" s="1" t="s">
        <v>12016</v>
      </c>
      <c r="B6356" s="2">
        <v>1.0</v>
      </c>
    </row>
    <row r="6357">
      <c r="A6357" s="1" t="s">
        <v>12017</v>
      </c>
      <c r="B6357" s="2">
        <v>1.0</v>
      </c>
    </row>
    <row r="6358">
      <c r="A6358" s="1" t="s">
        <v>12018</v>
      </c>
      <c r="B6358" s="2">
        <v>0.0</v>
      </c>
    </row>
    <row r="6359">
      <c r="A6359" s="1" t="s">
        <v>12019</v>
      </c>
    </row>
    <row r="6360">
      <c r="A6360" s="7"/>
    </row>
    <row r="6361">
      <c r="A6361" s="1" t="s">
        <v>12020</v>
      </c>
      <c r="B6361" s="2">
        <v>1.0</v>
      </c>
    </row>
    <row r="6362">
      <c r="A6362" s="1" t="s">
        <v>12021</v>
      </c>
      <c r="B6362" s="2">
        <v>1.0</v>
      </c>
    </row>
    <row r="6363">
      <c r="A6363" s="1" t="s">
        <v>12022</v>
      </c>
      <c r="B6363" s="2">
        <v>0.0</v>
      </c>
    </row>
    <row r="6364">
      <c r="A6364" s="1" t="s">
        <v>12023</v>
      </c>
      <c r="B6364" s="2">
        <v>0.0</v>
      </c>
    </row>
    <row r="6365">
      <c r="A6365" s="1" t="s">
        <v>12024</v>
      </c>
      <c r="B6365" s="2">
        <v>0.0</v>
      </c>
    </row>
    <row r="6366">
      <c r="A6366" s="1" t="s">
        <v>12025</v>
      </c>
      <c r="B6366" s="2">
        <v>0.0</v>
      </c>
    </row>
    <row r="6367">
      <c r="A6367" s="1" t="s">
        <v>12026</v>
      </c>
      <c r="B6367" s="2">
        <v>1.0</v>
      </c>
    </row>
    <row r="6368">
      <c r="A6368" s="1" t="s">
        <v>12027</v>
      </c>
    </row>
    <row r="6369">
      <c r="A6369" s="1" t="s">
        <v>12028</v>
      </c>
      <c r="B6369" s="2">
        <v>0.0</v>
      </c>
    </row>
    <row r="6370">
      <c r="A6370" s="1" t="s">
        <v>12029</v>
      </c>
      <c r="B6370" s="2">
        <v>0.0</v>
      </c>
    </row>
    <row r="6371">
      <c r="A6371" s="1" t="s">
        <v>12030</v>
      </c>
      <c r="B6371" s="2">
        <v>1.0</v>
      </c>
    </row>
    <row r="6372">
      <c r="A6372" s="1" t="s">
        <v>12031</v>
      </c>
    </row>
    <row r="6373">
      <c r="A6373" s="1" t="s">
        <v>12032</v>
      </c>
      <c r="B6373" s="2">
        <v>1.0</v>
      </c>
    </row>
    <row r="6374">
      <c r="A6374" s="1" t="s">
        <v>12033</v>
      </c>
      <c r="B6374" s="2">
        <v>0.0</v>
      </c>
    </row>
    <row r="6375">
      <c r="A6375" s="1" t="s">
        <v>12034</v>
      </c>
      <c r="B6375" s="2">
        <v>0.0</v>
      </c>
    </row>
    <row r="6376">
      <c r="A6376" s="1" t="s">
        <v>12035</v>
      </c>
      <c r="B6376" s="2">
        <v>1.0</v>
      </c>
    </row>
    <row r="6377">
      <c r="A6377" s="1" t="s">
        <v>12036</v>
      </c>
      <c r="B6377" s="2">
        <v>1.0</v>
      </c>
    </row>
    <row r="6378">
      <c r="A6378" s="1" t="s">
        <v>12037</v>
      </c>
      <c r="B6378" s="2">
        <v>1.0</v>
      </c>
    </row>
    <row r="6379">
      <c r="A6379" s="1" t="s">
        <v>12038</v>
      </c>
      <c r="B6379" s="2">
        <v>1.0</v>
      </c>
    </row>
    <row r="6380">
      <c r="A6380" s="1" t="s">
        <v>12039</v>
      </c>
      <c r="B6380" s="2">
        <v>0.0</v>
      </c>
    </row>
    <row r="6381">
      <c r="A6381" s="1" t="s">
        <v>12040</v>
      </c>
      <c r="B6381" s="2">
        <v>1.0</v>
      </c>
    </row>
    <row r="6382">
      <c r="A6382" s="1" t="s">
        <v>12041</v>
      </c>
      <c r="B6382" s="2">
        <v>0.0</v>
      </c>
    </row>
    <row r="6383">
      <c r="A6383" s="1" t="s">
        <v>12042</v>
      </c>
      <c r="B6383" s="2">
        <v>1.0</v>
      </c>
    </row>
    <row r="6384">
      <c r="A6384" s="1" t="s">
        <v>12043</v>
      </c>
      <c r="B6384" s="2">
        <v>1.0</v>
      </c>
    </row>
    <row r="6385">
      <c r="A6385" s="1" t="s">
        <v>12044</v>
      </c>
      <c r="B6385" s="2">
        <v>1.0</v>
      </c>
    </row>
    <row r="6386">
      <c r="A6386" s="1" t="s">
        <v>12045</v>
      </c>
      <c r="B6386" s="2">
        <v>1.0</v>
      </c>
    </row>
    <row r="6387">
      <c r="A6387" s="1" t="s">
        <v>12046</v>
      </c>
      <c r="B6387" s="2">
        <v>0.0</v>
      </c>
    </row>
    <row r="6388">
      <c r="A6388" s="1" t="s">
        <v>12047</v>
      </c>
      <c r="B6388" s="2">
        <v>1.0</v>
      </c>
    </row>
    <row r="6389">
      <c r="A6389" s="1" t="s">
        <v>12048</v>
      </c>
      <c r="B6389" s="2">
        <v>1.0</v>
      </c>
    </row>
    <row r="6390">
      <c r="A6390" s="1" t="s">
        <v>12049</v>
      </c>
      <c r="B6390" s="2">
        <v>0.0</v>
      </c>
    </row>
    <row r="6391">
      <c r="A6391" s="1" t="s">
        <v>12050</v>
      </c>
      <c r="B6391" s="2">
        <v>1.0</v>
      </c>
    </row>
    <row r="6392">
      <c r="A6392" s="1" t="s">
        <v>12051</v>
      </c>
      <c r="B6392" s="2">
        <v>0.0</v>
      </c>
    </row>
    <row r="6393">
      <c r="A6393" s="1" t="s">
        <v>12052</v>
      </c>
      <c r="B6393" s="2">
        <v>0.0</v>
      </c>
    </row>
    <row r="6394">
      <c r="A6394" s="1" t="s">
        <v>12053</v>
      </c>
      <c r="B6394" s="2">
        <v>0.0</v>
      </c>
    </row>
    <row r="6395">
      <c r="A6395" s="1" t="s">
        <v>12054</v>
      </c>
      <c r="B6395" s="2">
        <v>1.0</v>
      </c>
    </row>
    <row r="6396">
      <c r="A6396" s="1" t="s">
        <v>12055</v>
      </c>
    </row>
    <row r="6397">
      <c r="A6397" s="7"/>
    </row>
    <row r="6398">
      <c r="A6398" s="1" t="s">
        <v>12056</v>
      </c>
    </row>
    <row r="6399">
      <c r="A6399" s="22" t="s">
        <v>12057</v>
      </c>
      <c r="B6399" s="2">
        <v>0.0</v>
      </c>
    </row>
    <row r="6400">
      <c r="A6400" s="1" t="s">
        <v>12058</v>
      </c>
      <c r="B6400" s="2">
        <v>0.0</v>
      </c>
    </row>
    <row r="6401">
      <c r="A6401" s="1" t="s">
        <v>12059</v>
      </c>
      <c r="B6401" s="2">
        <v>1.0</v>
      </c>
    </row>
    <row r="6402">
      <c r="A6402" s="1" t="s">
        <v>12060</v>
      </c>
      <c r="B6402" s="2">
        <v>0.0</v>
      </c>
    </row>
    <row r="6403">
      <c r="A6403" s="1" t="s">
        <v>12061</v>
      </c>
      <c r="B6403" s="2">
        <v>0.0</v>
      </c>
    </row>
    <row r="6404">
      <c r="A6404" s="1" t="s">
        <v>12062</v>
      </c>
      <c r="B6404" s="2">
        <v>1.0</v>
      </c>
    </row>
    <row r="6405">
      <c r="A6405" s="1" t="s">
        <v>12063</v>
      </c>
      <c r="B6405" s="2">
        <v>0.0</v>
      </c>
    </row>
    <row r="6406">
      <c r="A6406" s="1" t="s">
        <v>12064</v>
      </c>
      <c r="B6406" s="2">
        <v>1.0</v>
      </c>
    </row>
    <row r="6407">
      <c r="A6407" s="1" t="s">
        <v>12065</v>
      </c>
      <c r="B6407" s="2">
        <v>0.0</v>
      </c>
    </row>
    <row r="6408">
      <c r="A6408" s="1" t="s">
        <v>12066</v>
      </c>
      <c r="B6408" s="2">
        <v>1.0</v>
      </c>
    </row>
    <row r="6409">
      <c r="A6409" s="1" t="s">
        <v>12067</v>
      </c>
      <c r="B6409" s="2">
        <v>0.0</v>
      </c>
    </row>
    <row r="6410">
      <c r="A6410" s="1" t="s">
        <v>12068</v>
      </c>
      <c r="B6410" s="2">
        <v>1.0</v>
      </c>
    </row>
    <row r="6411">
      <c r="A6411" s="1" t="s">
        <v>12069</v>
      </c>
      <c r="B6411" s="2">
        <v>1.0</v>
      </c>
    </row>
    <row r="6412">
      <c r="A6412" s="1" t="s">
        <v>12070</v>
      </c>
      <c r="B6412" s="2">
        <v>1.0</v>
      </c>
    </row>
    <row r="6413">
      <c r="A6413" s="1" t="s">
        <v>12071</v>
      </c>
      <c r="B6413" s="2">
        <v>0.0</v>
      </c>
    </row>
    <row r="6414">
      <c r="A6414" s="1" t="s">
        <v>12072</v>
      </c>
      <c r="B6414" s="2">
        <v>1.0</v>
      </c>
    </row>
    <row r="6415">
      <c r="A6415" s="1" t="s">
        <v>12073</v>
      </c>
      <c r="B6415" s="2">
        <v>0.0</v>
      </c>
    </row>
    <row r="6416">
      <c r="A6416" s="1" t="s">
        <v>12074</v>
      </c>
    </row>
    <row r="6417">
      <c r="A6417" s="1" t="s">
        <v>5372</v>
      </c>
      <c r="B6417" s="2">
        <v>0.0</v>
      </c>
    </row>
    <row r="6418">
      <c r="A6418" s="1" t="s">
        <v>12075</v>
      </c>
      <c r="B6418" s="2">
        <v>0.0</v>
      </c>
    </row>
    <row r="6419">
      <c r="A6419" s="1" t="s">
        <v>12076</v>
      </c>
      <c r="B6419" s="2">
        <v>0.0</v>
      </c>
    </row>
    <row r="6420">
      <c r="A6420" s="1" t="s">
        <v>12077</v>
      </c>
      <c r="B6420" s="2">
        <v>1.0</v>
      </c>
    </row>
    <row r="6421">
      <c r="A6421" s="1" t="s">
        <v>12078</v>
      </c>
      <c r="B6421" s="2">
        <v>0.0</v>
      </c>
    </row>
    <row r="6422">
      <c r="A6422" s="1" t="s">
        <v>12079</v>
      </c>
      <c r="B6422" s="2">
        <v>1.0</v>
      </c>
    </row>
    <row r="6423">
      <c r="A6423" s="1" t="s">
        <v>12080</v>
      </c>
      <c r="B6423" s="2">
        <v>0.0</v>
      </c>
    </row>
    <row r="6424">
      <c r="A6424" s="1" t="s">
        <v>12081</v>
      </c>
      <c r="B6424" s="2">
        <v>0.0</v>
      </c>
    </row>
    <row r="6425">
      <c r="A6425" s="1" t="s">
        <v>12082</v>
      </c>
      <c r="B6425" s="2">
        <v>1.0</v>
      </c>
    </row>
    <row r="6426">
      <c r="A6426" s="1" t="s">
        <v>12083</v>
      </c>
      <c r="B6426" s="2">
        <v>0.0</v>
      </c>
    </row>
    <row r="6427">
      <c r="A6427" s="1" t="s">
        <v>12084</v>
      </c>
      <c r="B6427" s="2">
        <v>1.0</v>
      </c>
    </row>
    <row r="6428">
      <c r="A6428" s="1" t="s">
        <v>12085</v>
      </c>
      <c r="B6428" s="2">
        <v>0.0</v>
      </c>
    </row>
    <row r="6429">
      <c r="A6429" s="1" t="s">
        <v>12086</v>
      </c>
      <c r="B6429" s="2">
        <v>1.0</v>
      </c>
    </row>
    <row r="6430">
      <c r="A6430" s="1" t="s">
        <v>12087</v>
      </c>
      <c r="B6430" s="2">
        <v>0.0</v>
      </c>
    </row>
    <row r="6431">
      <c r="A6431" s="1" t="s">
        <v>12088</v>
      </c>
      <c r="B6431" s="2">
        <v>1.0</v>
      </c>
    </row>
    <row r="6432">
      <c r="A6432" s="1" t="s">
        <v>9768</v>
      </c>
      <c r="B6432" s="2">
        <v>0.0</v>
      </c>
    </row>
    <row r="6433">
      <c r="A6433" s="1" t="s">
        <v>12089</v>
      </c>
      <c r="B6433" s="2">
        <v>1.0</v>
      </c>
    </row>
    <row r="6434">
      <c r="A6434" s="1" t="s">
        <v>12090</v>
      </c>
      <c r="B6434" s="2">
        <v>0.0</v>
      </c>
    </row>
    <row r="6435">
      <c r="A6435" s="1" t="s">
        <v>12091</v>
      </c>
      <c r="B6435" s="2">
        <v>1.0</v>
      </c>
    </row>
    <row r="6436">
      <c r="A6436" s="1" t="s">
        <v>12092</v>
      </c>
      <c r="B6436" s="2">
        <v>1.0</v>
      </c>
    </row>
    <row r="6437">
      <c r="A6437" s="1" t="s">
        <v>12093</v>
      </c>
      <c r="B6437" s="2">
        <v>1.0</v>
      </c>
    </row>
    <row r="6438">
      <c r="A6438" s="1" t="s">
        <v>12094</v>
      </c>
      <c r="B6438" s="2">
        <v>0.0</v>
      </c>
    </row>
    <row r="6439">
      <c r="A6439" s="1" t="s">
        <v>12095</v>
      </c>
      <c r="B6439" s="2">
        <v>1.0</v>
      </c>
    </row>
    <row r="6440">
      <c r="A6440" s="1" t="s">
        <v>12096</v>
      </c>
      <c r="B6440" s="2">
        <v>1.0</v>
      </c>
    </row>
    <row r="6441">
      <c r="A6441" s="1" t="s">
        <v>12097</v>
      </c>
      <c r="B6441" s="2">
        <v>0.0</v>
      </c>
    </row>
    <row r="6442">
      <c r="A6442" s="1" t="s">
        <v>12098</v>
      </c>
      <c r="B6442" s="2">
        <v>1.0</v>
      </c>
    </row>
    <row r="6443">
      <c r="A6443" s="1" t="s">
        <v>12099</v>
      </c>
      <c r="B6443" s="2">
        <v>1.0</v>
      </c>
    </row>
    <row r="6444">
      <c r="A6444" s="1" t="s">
        <v>12100</v>
      </c>
      <c r="B6444" s="2">
        <v>0.0</v>
      </c>
    </row>
    <row r="6445">
      <c r="A6445" s="1" t="s">
        <v>12101</v>
      </c>
      <c r="B6445" s="2">
        <v>0.0</v>
      </c>
    </row>
    <row r="6446">
      <c r="A6446" s="1" t="s">
        <v>12102</v>
      </c>
      <c r="B6446" s="2">
        <v>0.0</v>
      </c>
    </row>
    <row r="6447">
      <c r="A6447" s="1" t="s">
        <v>12103</v>
      </c>
      <c r="B6447" s="2">
        <v>0.0</v>
      </c>
    </row>
    <row r="6448">
      <c r="A6448" s="1" t="s">
        <v>12104</v>
      </c>
      <c r="B6448" s="2">
        <v>0.0</v>
      </c>
    </row>
    <row r="6449">
      <c r="A6449" s="1" t="s">
        <v>12105</v>
      </c>
      <c r="B6449" s="2">
        <v>0.0</v>
      </c>
    </row>
    <row r="6450">
      <c r="A6450" s="1" t="s">
        <v>12106</v>
      </c>
      <c r="B6450" s="2">
        <v>1.0</v>
      </c>
    </row>
    <row r="6451">
      <c r="A6451" s="1" t="s">
        <v>12107</v>
      </c>
      <c r="B6451" s="2">
        <v>0.0</v>
      </c>
    </row>
    <row r="6452">
      <c r="A6452" s="1" t="s">
        <v>12108</v>
      </c>
      <c r="B6452" s="2">
        <v>1.0</v>
      </c>
    </row>
    <row r="6453">
      <c r="A6453" s="1" t="s">
        <v>5939</v>
      </c>
    </row>
    <row r="6454">
      <c r="A6454" s="1" t="s">
        <v>12109</v>
      </c>
    </row>
    <row r="6455">
      <c r="A6455" s="7"/>
    </row>
    <row r="6456">
      <c r="A6456" s="1" t="s">
        <v>12110</v>
      </c>
      <c r="B6456" s="2">
        <v>1.0</v>
      </c>
    </row>
    <row r="6457">
      <c r="A6457" s="1" t="s">
        <v>12111</v>
      </c>
    </row>
    <row r="6458">
      <c r="A6458" s="7"/>
    </row>
    <row r="6459">
      <c r="A6459" s="1" t="s">
        <v>12112</v>
      </c>
      <c r="B6459" s="2">
        <v>1.0</v>
      </c>
    </row>
    <row r="6460">
      <c r="A6460" s="1" t="s">
        <v>12113</v>
      </c>
      <c r="B6460" s="2">
        <v>1.0</v>
      </c>
    </row>
    <row r="6461">
      <c r="A6461" s="1" t="s">
        <v>12114</v>
      </c>
      <c r="B6461" s="2">
        <v>0.0</v>
      </c>
    </row>
    <row r="6462">
      <c r="A6462" s="1" t="s">
        <v>12115</v>
      </c>
      <c r="B6462" s="2">
        <v>0.0</v>
      </c>
    </row>
    <row r="6463">
      <c r="A6463" s="1" t="s">
        <v>12116</v>
      </c>
      <c r="B6463" s="2">
        <v>0.0</v>
      </c>
    </row>
    <row r="6464">
      <c r="A6464" s="1" t="s">
        <v>12117</v>
      </c>
      <c r="B6464" s="2">
        <v>1.0</v>
      </c>
    </row>
    <row r="6465">
      <c r="A6465" s="1" t="s">
        <v>12118</v>
      </c>
      <c r="B6465" s="2">
        <v>1.0</v>
      </c>
    </row>
    <row r="6466">
      <c r="A6466" s="1" t="s">
        <v>12119</v>
      </c>
      <c r="B6466" s="2">
        <v>1.0</v>
      </c>
    </row>
    <row r="6467">
      <c r="A6467" s="1" t="s">
        <v>12120</v>
      </c>
    </row>
    <row r="6468">
      <c r="A6468" s="1" t="s">
        <v>12121</v>
      </c>
      <c r="B6468" s="2">
        <v>1.0</v>
      </c>
    </row>
    <row r="6469">
      <c r="A6469" s="1" t="s">
        <v>12122</v>
      </c>
      <c r="B6469" s="2">
        <v>1.0</v>
      </c>
    </row>
    <row r="6470">
      <c r="A6470" s="1" t="s">
        <v>12123</v>
      </c>
      <c r="B6470" s="2">
        <v>0.0</v>
      </c>
    </row>
    <row r="6471">
      <c r="A6471" s="1" t="s">
        <v>12124</v>
      </c>
      <c r="B6471" s="2">
        <v>1.0</v>
      </c>
    </row>
    <row r="6472">
      <c r="A6472" s="1" t="s">
        <v>12125</v>
      </c>
      <c r="B6472" s="2">
        <v>0.0</v>
      </c>
    </row>
    <row r="6473">
      <c r="A6473" s="1" t="s">
        <v>12126</v>
      </c>
      <c r="B6473" s="2">
        <v>0.0</v>
      </c>
    </row>
    <row r="6474">
      <c r="A6474" s="1" t="s">
        <v>12127</v>
      </c>
      <c r="B6474" s="2">
        <v>1.0</v>
      </c>
    </row>
    <row r="6475">
      <c r="A6475" s="1" t="s">
        <v>12128</v>
      </c>
      <c r="B6475" s="2">
        <v>0.0</v>
      </c>
    </row>
    <row r="6476">
      <c r="A6476" s="1" t="s">
        <v>12129</v>
      </c>
      <c r="B6476" s="2">
        <v>0.0</v>
      </c>
    </row>
    <row r="6477">
      <c r="A6477" s="1" t="s">
        <v>12130</v>
      </c>
      <c r="B6477" s="2">
        <v>1.0</v>
      </c>
    </row>
    <row r="6478">
      <c r="A6478" s="1" t="s">
        <v>12131</v>
      </c>
      <c r="B6478" s="2">
        <v>1.0</v>
      </c>
    </row>
    <row r="6479">
      <c r="A6479" s="1" t="s">
        <v>12132</v>
      </c>
      <c r="B6479" s="2">
        <v>1.0</v>
      </c>
    </row>
    <row r="6480">
      <c r="A6480" s="1" t="s">
        <v>12133</v>
      </c>
      <c r="B6480" s="2">
        <v>1.0</v>
      </c>
    </row>
    <row r="6481">
      <c r="A6481" s="1" t="s">
        <v>12134</v>
      </c>
      <c r="B6481" s="2">
        <v>0.0</v>
      </c>
    </row>
    <row r="6482">
      <c r="A6482" s="1" t="s">
        <v>12135</v>
      </c>
      <c r="B6482" s="2">
        <v>0.0</v>
      </c>
    </row>
    <row r="6483">
      <c r="A6483" s="1" t="s">
        <v>12136</v>
      </c>
      <c r="B6483" s="2">
        <v>1.0</v>
      </c>
    </row>
    <row r="6484">
      <c r="A6484" s="1" t="s">
        <v>12137</v>
      </c>
      <c r="B6484" s="2">
        <v>0.0</v>
      </c>
    </row>
    <row r="6485">
      <c r="A6485" s="1" t="s">
        <v>12138</v>
      </c>
      <c r="B6485" s="2">
        <v>1.0</v>
      </c>
    </row>
    <row r="6486">
      <c r="A6486" s="1" t="s">
        <v>12139</v>
      </c>
    </row>
    <row r="6487">
      <c r="A6487" s="1" t="s">
        <v>10861</v>
      </c>
    </row>
    <row r="6488">
      <c r="A6488" s="1" t="s">
        <v>12140</v>
      </c>
    </row>
    <row r="6489">
      <c r="A6489" s="1" t="s">
        <v>12141</v>
      </c>
    </row>
    <row r="6490">
      <c r="A6490" s="1" t="s">
        <v>12142</v>
      </c>
    </row>
    <row r="6491">
      <c r="A6491" s="7"/>
    </row>
    <row r="6492">
      <c r="A6492" s="1" t="s">
        <v>12143</v>
      </c>
      <c r="B6492" s="2">
        <v>0.0</v>
      </c>
    </row>
    <row r="6493">
      <c r="A6493" s="1" t="s">
        <v>12144</v>
      </c>
      <c r="B6493" s="2">
        <v>1.0</v>
      </c>
    </row>
    <row r="6494">
      <c r="A6494" s="1" t="s">
        <v>12145</v>
      </c>
      <c r="B6494" s="2">
        <v>0.0</v>
      </c>
    </row>
    <row r="6495">
      <c r="A6495" s="1" t="s">
        <v>12146</v>
      </c>
      <c r="B6495" s="2">
        <v>1.0</v>
      </c>
    </row>
    <row r="6496">
      <c r="A6496" s="1" t="s">
        <v>12147</v>
      </c>
      <c r="B6496" s="2">
        <v>0.0</v>
      </c>
    </row>
    <row r="6497">
      <c r="A6497" s="1" t="s">
        <v>12148</v>
      </c>
      <c r="B6497" s="2">
        <v>0.0</v>
      </c>
    </row>
    <row r="6498">
      <c r="A6498" s="1" t="s">
        <v>12149</v>
      </c>
      <c r="B6498" s="2">
        <v>0.0</v>
      </c>
    </row>
    <row r="6499">
      <c r="A6499" s="1" t="s">
        <v>12150</v>
      </c>
      <c r="B6499" s="2">
        <v>0.0</v>
      </c>
    </row>
    <row r="6500">
      <c r="A6500" s="1" t="s">
        <v>12151</v>
      </c>
      <c r="B6500" s="2">
        <v>0.0</v>
      </c>
    </row>
    <row r="6501">
      <c r="A6501" s="1" t="s">
        <v>12152</v>
      </c>
      <c r="B6501" s="2">
        <v>0.0</v>
      </c>
    </row>
    <row r="6502">
      <c r="A6502" s="1" t="s">
        <v>12153</v>
      </c>
    </row>
    <row r="6503">
      <c r="A6503" s="7"/>
    </row>
    <row r="6504">
      <c r="A6504" s="1" t="s">
        <v>709</v>
      </c>
    </row>
    <row r="6505">
      <c r="A6505" s="1" t="s">
        <v>707</v>
      </c>
      <c r="B6505" s="2">
        <v>1.0</v>
      </c>
    </row>
    <row r="6506">
      <c r="A6506" s="1" t="s">
        <v>12154</v>
      </c>
      <c r="B6506" s="2">
        <v>1.0</v>
      </c>
    </row>
    <row r="6507">
      <c r="A6507" s="1" t="s">
        <v>12155</v>
      </c>
      <c r="B6507" s="2">
        <v>1.0</v>
      </c>
    </row>
    <row r="6508">
      <c r="A6508" s="1" t="s">
        <v>12156</v>
      </c>
      <c r="B6508" s="2">
        <v>1.0</v>
      </c>
    </row>
    <row r="6509">
      <c r="A6509" s="1" t="s">
        <v>12157</v>
      </c>
    </row>
    <row r="6510">
      <c r="A6510" s="1" t="s">
        <v>12158</v>
      </c>
    </row>
    <row r="6511">
      <c r="A6511" s="7"/>
    </row>
    <row r="6512">
      <c r="A6512" s="1" t="s">
        <v>12159</v>
      </c>
      <c r="B6512" s="2">
        <v>0.0</v>
      </c>
    </row>
    <row r="6513">
      <c r="A6513" s="1" t="s">
        <v>12160</v>
      </c>
      <c r="B6513" s="2">
        <v>0.0</v>
      </c>
    </row>
    <row r="6514">
      <c r="A6514" s="1" t="s">
        <v>12161</v>
      </c>
      <c r="B6514" s="2">
        <v>1.0</v>
      </c>
    </row>
    <row r="6515">
      <c r="A6515" s="1" t="s">
        <v>12162</v>
      </c>
      <c r="B6515" s="2">
        <v>0.0</v>
      </c>
    </row>
    <row r="6516">
      <c r="A6516" s="1" t="s">
        <v>12163</v>
      </c>
      <c r="B6516" s="2">
        <v>1.0</v>
      </c>
    </row>
    <row r="6517">
      <c r="A6517" s="1" t="s">
        <v>12164</v>
      </c>
      <c r="B6517" s="2">
        <v>1.0</v>
      </c>
    </row>
    <row r="6518">
      <c r="A6518" s="1" t="s">
        <v>12165</v>
      </c>
      <c r="B6518" s="2">
        <v>1.0</v>
      </c>
    </row>
    <row r="6519">
      <c r="A6519" s="1" t="s">
        <v>12166</v>
      </c>
      <c r="B6519" s="2">
        <v>1.0</v>
      </c>
    </row>
    <row r="6520">
      <c r="A6520" s="1" t="s">
        <v>12167</v>
      </c>
      <c r="B6520" s="2">
        <v>1.0</v>
      </c>
    </row>
    <row r="6521">
      <c r="A6521" s="1" t="s">
        <v>12168</v>
      </c>
      <c r="B6521" s="2">
        <v>0.0</v>
      </c>
    </row>
    <row r="6522">
      <c r="A6522" s="1" t="s">
        <v>12169</v>
      </c>
      <c r="B6522" s="2">
        <v>1.0</v>
      </c>
    </row>
    <row r="6523">
      <c r="A6523" s="1" t="s">
        <v>12170</v>
      </c>
      <c r="B6523" s="2">
        <v>1.0</v>
      </c>
    </row>
    <row r="6524">
      <c r="A6524" s="1" t="s">
        <v>12171</v>
      </c>
      <c r="B6524" s="2">
        <v>0.0</v>
      </c>
    </row>
    <row r="6525">
      <c r="A6525" s="1" t="s">
        <v>12172</v>
      </c>
      <c r="B6525" s="2">
        <v>0.0</v>
      </c>
    </row>
    <row r="6526">
      <c r="A6526" s="1" t="s">
        <v>12173</v>
      </c>
      <c r="B6526" s="2">
        <v>1.0</v>
      </c>
    </row>
    <row r="6527">
      <c r="A6527" s="1" t="s">
        <v>12174</v>
      </c>
      <c r="B6527" s="2">
        <v>0.0</v>
      </c>
    </row>
    <row r="6528">
      <c r="A6528" s="1" t="s">
        <v>12175</v>
      </c>
      <c r="B6528" s="2">
        <v>1.0</v>
      </c>
    </row>
    <row r="6529">
      <c r="A6529" s="1" t="s">
        <v>12176</v>
      </c>
      <c r="B6529" s="2">
        <v>0.0</v>
      </c>
    </row>
    <row r="6530">
      <c r="A6530" s="1" t="s">
        <v>12177</v>
      </c>
      <c r="B6530" s="2">
        <v>0.0</v>
      </c>
    </row>
    <row r="6531">
      <c r="A6531" s="1" t="s">
        <v>12178</v>
      </c>
      <c r="B6531" s="2">
        <v>1.0</v>
      </c>
    </row>
    <row r="6532">
      <c r="A6532" s="1" t="s">
        <v>12179</v>
      </c>
      <c r="B6532" s="2">
        <v>1.0</v>
      </c>
    </row>
    <row r="6533">
      <c r="A6533" s="1" t="s">
        <v>12180</v>
      </c>
      <c r="B6533" s="2">
        <v>0.0</v>
      </c>
    </row>
    <row r="6534">
      <c r="A6534" s="1" t="s">
        <v>12181</v>
      </c>
      <c r="B6534" s="2">
        <v>0.0</v>
      </c>
    </row>
    <row r="6535">
      <c r="A6535" s="1" t="s">
        <v>12182</v>
      </c>
      <c r="B6535" s="2">
        <v>0.0</v>
      </c>
    </row>
    <row r="6536">
      <c r="A6536" s="1" t="s">
        <v>12183</v>
      </c>
      <c r="B6536" s="2">
        <v>0.0</v>
      </c>
    </row>
    <row r="6537">
      <c r="A6537" s="1" t="s">
        <v>12184</v>
      </c>
      <c r="B6537" s="2">
        <v>0.0</v>
      </c>
    </row>
    <row r="6538">
      <c r="A6538" s="1" t="s">
        <v>12185</v>
      </c>
      <c r="B6538" s="2">
        <v>0.0</v>
      </c>
    </row>
    <row r="6539">
      <c r="A6539" s="1" t="s">
        <v>12186</v>
      </c>
      <c r="B6539" s="2">
        <v>1.0</v>
      </c>
    </row>
    <row r="6540">
      <c r="A6540" s="1" t="s">
        <v>12187</v>
      </c>
      <c r="B6540" s="2">
        <v>1.0</v>
      </c>
    </row>
    <row r="6541">
      <c r="A6541" s="1" t="s">
        <v>12188</v>
      </c>
      <c r="B6541" s="2">
        <v>1.0</v>
      </c>
    </row>
    <row r="6542">
      <c r="A6542" s="1" t="s">
        <v>12189</v>
      </c>
      <c r="B6542" s="2">
        <v>1.0</v>
      </c>
    </row>
    <row r="6543">
      <c r="A6543" s="1" t="s">
        <v>12190</v>
      </c>
      <c r="B6543" s="2">
        <v>1.0</v>
      </c>
    </row>
    <row r="6544">
      <c r="A6544" s="1" t="s">
        <v>12191</v>
      </c>
    </row>
    <row r="6545">
      <c r="A6545" s="1" t="s">
        <v>12192</v>
      </c>
    </row>
    <row r="6546">
      <c r="A6546" s="1" t="s">
        <v>12193</v>
      </c>
      <c r="B6546" s="2">
        <v>1.0</v>
      </c>
    </row>
    <row r="6547">
      <c r="A6547" s="1" t="s">
        <v>12194</v>
      </c>
      <c r="B6547" s="2">
        <v>0.0</v>
      </c>
    </row>
    <row r="6548">
      <c r="A6548" s="1" t="s">
        <v>4595</v>
      </c>
    </row>
    <row r="6549">
      <c r="A6549" s="1" t="s">
        <v>4596</v>
      </c>
    </row>
    <row r="6550">
      <c r="A6550" s="1" t="s">
        <v>4600</v>
      </c>
    </row>
    <row r="6551">
      <c r="A6551" s="1" t="s">
        <v>4597</v>
      </c>
    </row>
    <row r="6552">
      <c r="A6552" s="1" t="s">
        <v>12195</v>
      </c>
      <c r="B6552" s="2">
        <v>0.0</v>
      </c>
    </row>
    <row r="6553">
      <c r="A6553" s="1" t="s">
        <v>12196</v>
      </c>
      <c r="B6553" s="2">
        <v>0.0</v>
      </c>
    </row>
    <row r="6554">
      <c r="A6554" s="1" t="s">
        <v>12197</v>
      </c>
      <c r="B6554" s="2">
        <v>1.0</v>
      </c>
    </row>
    <row r="6555">
      <c r="A6555" s="1" t="s">
        <v>12198</v>
      </c>
    </row>
    <row r="6556">
      <c r="A6556" s="7"/>
    </row>
    <row r="6557">
      <c r="A6557" s="1" t="s">
        <v>12199</v>
      </c>
    </row>
    <row r="6558">
      <c r="A6558" s="7"/>
    </row>
    <row r="6559">
      <c r="A6559" s="1" t="s">
        <v>12200</v>
      </c>
    </row>
    <row r="6560">
      <c r="A6560" s="7"/>
    </row>
    <row r="6561">
      <c r="A6561" s="1" t="s">
        <v>12201</v>
      </c>
    </row>
    <row r="6562">
      <c r="A6562" s="7"/>
    </row>
    <row r="6563">
      <c r="A6563" s="1" t="s">
        <v>12202</v>
      </c>
      <c r="B6563" s="2">
        <v>1.0</v>
      </c>
    </row>
    <row r="6564">
      <c r="A6564" s="1" t="s">
        <v>12203</v>
      </c>
      <c r="B6564" s="2">
        <v>1.0</v>
      </c>
    </row>
    <row r="6565">
      <c r="A6565" s="1" t="s">
        <v>12204</v>
      </c>
      <c r="B6565" s="2">
        <v>1.0</v>
      </c>
    </row>
    <row r="6566">
      <c r="A6566" s="1" t="s">
        <v>12205</v>
      </c>
      <c r="B6566" s="2">
        <v>0.0</v>
      </c>
    </row>
    <row r="6567">
      <c r="A6567" s="1" t="s">
        <v>12206</v>
      </c>
      <c r="B6567" s="2">
        <v>1.0</v>
      </c>
    </row>
    <row r="6568">
      <c r="A6568" s="1" t="s">
        <v>12207</v>
      </c>
      <c r="B6568" s="2">
        <v>0.0</v>
      </c>
    </row>
    <row r="6569">
      <c r="A6569" s="1" t="s">
        <v>12208</v>
      </c>
      <c r="B6569" s="2">
        <v>1.0</v>
      </c>
    </row>
    <row r="6570">
      <c r="A6570" s="1" t="s">
        <v>12209</v>
      </c>
    </row>
    <row r="6571">
      <c r="A6571" s="1" t="s">
        <v>12210</v>
      </c>
    </row>
    <row r="6572">
      <c r="A6572" s="1" t="s">
        <v>12211</v>
      </c>
    </row>
    <row r="6573">
      <c r="A6573" s="1" t="s">
        <v>12212</v>
      </c>
    </row>
    <row r="6574">
      <c r="A6574" s="1" t="s">
        <v>12213</v>
      </c>
    </row>
    <row r="6575">
      <c r="A6575" s="7"/>
    </row>
    <row r="6576">
      <c r="A6576" s="1" t="s">
        <v>12214</v>
      </c>
      <c r="B6576" s="2">
        <v>0.0</v>
      </c>
    </row>
    <row r="6577">
      <c r="A6577" s="1" t="s">
        <v>12215</v>
      </c>
      <c r="B6577" s="2">
        <v>0.0</v>
      </c>
    </row>
    <row r="6578">
      <c r="A6578" s="1" t="s">
        <v>12216</v>
      </c>
      <c r="B6578" s="2">
        <v>0.0</v>
      </c>
    </row>
    <row r="6579">
      <c r="A6579" s="1" t="s">
        <v>12217</v>
      </c>
    </row>
    <row r="6580">
      <c r="A6580" s="7"/>
    </row>
    <row r="6581">
      <c r="A6581" s="1" t="s">
        <v>12218</v>
      </c>
      <c r="B6581" s="2">
        <v>0.0</v>
      </c>
    </row>
    <row r="6582">
      <c r="A6582" s="1" t="s">
        <v>12219</v>
      </c>
      <c r="B6582" s="2">
        <v>0.0</v>
      </c>
    </row>
    <row r="6583">
      <c r="A6583" s="1" t="s">
        <v>12220</v>
      </c>
      <c r="B6583" s="2">
        <v>0.0</v>
      </c>
    </row>
    <row r="6584">
      <c r="A6584" s="1" t="s">
        <v>12221</v>
      </c>
      <c r="B6584" s="2">
        <v>0.0</v>
      </c>
    </row>
    <row r="6585">
      <c r="A6585" s="1" t="s">
        <v>12222</v>
      </c>
    </row>
    <row r="6586">
      <c r="A6586" s="1" t="s">
        <v>12223</v>
      </c>
      <c r="B6586" s="2">
        <v>1.0</v>
      </c>
    </row>
    <row r="6587">
      <c r="A6587" s="1" t="s">
        <v>12224</v>
      </c>
      <c r="B6587" s="2">
        <v>0.0</v>
      </c>
    </row>
    <row r="6588">
      <c r="A6588" s="1" t="s">
        <v>12225</v>
      </c>
      <c r="B6588" s="2">
        <v>0.0</v>
      </c>
    </row>
    <row r="6589">
      <c r="A6589" s="1" t="s">
        <v>12226</v>
      </c>
    </row>
    <row r="6590">
      <c r="A6590" s="7"/>
    </row>
    <row r="6591">
      <c r="A6591" s="1" t="s">
        <v>12227</v>
      </c>
      <c r="B6591" s="2">
        <v>0.0</v>
      </c>
    </row>
    <row r="6592">
      <c r="A6592" s="1" t="s">
        <v>12228</v>
      </c>
      <c r="B6592" s="2">
        <v>0.0</v>
      </c>
    </row>
    <row r="6593">
      <c r="A6593" s="1" t="s">
        <v>12229</v>
      </c>
      <c r="B6593" s="2">
        <v>0.0</v>
      </c>
    </row>
    <row r="6594">
      <c r="A6594" s="1" t="s">
        <v>12230</v>
      </c>
      <c r="B6594" s="2">
        <v>0.0</v>
      </c>
    </row>
    <row r="6595">
      <c r="A6595" s="1" t="s">
        <v>12231</v>
      </c>
      <c r="B6595" s="2">
        <v>0.0</v>
      </c>
    </row>
    <row r="6596">
      <c r="A6596" s="1" t="s">
        <v>12232</v>
      </c>
      <c r="B6596" s="2">
        <v>1.0</v>
      </c>
    </row>
    <row r="6597">
      <c r="A6597" s="1" t="s">
        <v>12233</v>
      </c>
      <c r="B6597" s="2">
        <v>0.0</v>
      </c>
    </row>
    <row r="6598">
      <c r="A6598" s="1" t="s">
        <v>12234</v>
      </c>
      <c r="B6598" s="2">
        <v>0.0</v>
      </c>
    </row>
    <row r="6599">
      <c r="A6599" s="1" t="s">
        <v>12235</v>
      </c>
      <c r="B6599" s="2">
        <v>1.0</v>
      </c>
    </row>
    <row r="6600">
      <c r="A6600" s="1" t="s">
        <v>12236</v>
      </c>
      <c r="B6600" s="2">
        <v>1.0</v>
      </c>
    </row>
    <row r="6601">
      <c r="A6601" s="1" t="s">
        <v>12237</v>
      </c>
    </row>
    <row r="6602">
      <c r="A6602" s="7"/>
    </row>
    <row r="6603">
      <c r="A6603" s="1" t="s">
        <v>12238</v>
      </c>
      <c r="B6603" s="2">
        <v>0.0</v>
      </c>
    </row>
    <row r="6604">
      <c r="A6604" s="1" t="s">
        <v>12239</v>
      </c>
      <c r="B6604" s="2">
        <v>1.0</v>
      </c>
    </row>
    <row r="6605">
      <c r="A6605" s="1" t="s">
        <v>12240</v>
      </c>
      <c r="B6605" s="2">
        <v>1.0</v>
      </c>
    </row>
    <row r="6606">
      <c r="A6606" s="1" t="s">
        <v>12241</v>
      </c>
      <c r="B6606" s="2">
        <v>0.0</v>
      </c>
    </row>
    <row r="6607">
      <c r="A6607" s="1" t="s">
        <v>12242</v>
      </c>
      <c r="B6607" s="2">
        <v>0.0</v>
      </c>
    </row>
    <row r="6608">
      <c r="A6608" s="1" t="s">
        <v>12243</v>
      </c>
      <c r="B6608" s="2">
        <v>1.0</v>
      </c>
    </row>
    <row r="6609">
      <c r="A6609" s="1" t="s">
        <v>12244</v>
      </c>
      <c r="B6609" s="2">
        <v>0.0</v>
      </c>
    </row>
    <row r="6610">
      <c r="A6610" s="1" t="s">
        <v>12245</v>
      </c>
      <c r="B6610" s="2">
        <v>0.0</v>
      </c>
    </row>
    <row r="6611">
      <c r="A6611" s="1" t="s">
        <v>12246</v>
      </c>
      <c r="B6611" s="2">
        <v>1.0</v>
      </c>
    </row>
    <row r="6612">
      <c r="A6612" s="1" t="s">
        <v>12247</v>
      </c>
      <c r="B6612" s="2">
        <v>1.0</v>
      </c>
    </row>
    <row r="6613">
      <c r="A6613" s="1" t="s">
        <v>12248</v>
      </c>
      <c r="B6613" s="2">
        <v>1.0</v>
      </c>
    </row>
    <row r="6614">
      <c r="A6614" s="1" t="s">
        <v>12249</v>
      </c>
    </row>
    <row r="6615">
      <c r="A6615" s="7"/>
    </row>
    <row r="6616">
      <c r="A6616" s="1" t="s">
        <v>12250</v>
      </c>
    </row>
    <row r="6617">
      <c r="A6617" s="1" t="s">
        <v>12251</v>
      </c>
      <c r="B6617" s="2">
        <v>0.0</v>
      </c>
    </row>
    <row r="6618">
      <c r="A6618" s="1" t="s">
        <v>12252</v>
      </c>
      <c r="B6618" s="2">
        <v>0.0</v>
      </c>
    </row>
    <row r="6619">
      <c r="A6619" s="1" t="s">
        <v>12253</v>
      </c>
      <c r="B6619" s="2">
        <v>1.0</v>
      </c>
    </row>
    <row r="6620">
      <c r="A6620" s="1" t="s">
        <v>12254</v>
      </c>
      <c r="B6620" s="2">
        <v>1.0</v>
      </c>
    </row>
    <row r="6621">
      <c r="A6621" s="1" t="s">
        <v>12255</v>
      </c>
      <c r="B6621" s="2">
        <v>0.0</v>
      </c>
    </row>
    <row r="6622">
      <c r="A6622" s="1" t="s">
        <v>12256</v>
      </c>
      <c r="B6622" s="2">
        <v>1.0</v>
      </c>
    </row>
    <row r="6623">
      <c r="A6623" s="1" t="s">
        <v>12257</v>
      </c>
      <c r="B6623" s="2">
        <v>1.0</v>
      </c>
    </row>
    <row r="6624">
      <c r="A6624" s="1" t="s">
        <v>12258</v>
      </c>
    </row>
    <row r="6625">
      <c r="A6625" s="1" t="s">
        <v>9986</v>
      </c>
    </row>
    <row r="6626">
      <c r="A6626" s="1" t="s">
        <v>12259</v>
      </c>
    </row>
    <row r="6627">
      <c r="A6627" s="1" t="s">
        <v>7864</v>
      </c>
    </row>
    <row r="6628">
      <c r="A6628" s="1" t="s">
        <v>6854</v>
      </c>
    </row>
    <row r="6629">
      <c r="A6629" s="1" t="s">
        <v>12260</v>
      </c>
    </row>
    <row r="6630">
      <c r="A6630" s="7"/>
    </row>
    <row r="6631">
      <c r="A6631" s="1" t="s">
        <v>12261</v>
      </c>
      <c r="B6631" s="2">
        <v>1.0</v>
      </c>
    </row>
    <row r="6632">
      <c r="A6632" s="1" t="s">
        <v>12262</v>
      </c>
    </row>
    <row r="6633">
      <c r="A6633" s="7"/>
    </row>
    <row r="6634">
      <c r="A6634" s="1" t="s">
        <v>12263</v>
      </c>
      <c r="B6634" s="2">
        <v>0.0</v>
      </c>
    </row>
    <row r="6635">
      <c r="A6635" s="1" t="s">
        <v>12264</v>
      </c>
      <c r="B6635" s="2">
        <v>0.0</v>
      </c>
    </row>
    <row r="6636">
      <c r="A6636" s="1" t="s">
        <v>12265</v>
      </c>
      <c r="B6636" s="2">
        <v>0.0</v>
      </c>
    </row>
    <row r="6637">
      <c r="A6637" s="1" t="s">
        <v>12266</v>
      </c>
      <c r="B6637" s="2">
        <v>0.0</v>
      </c>
    </row>
    <row r="6638">
      <c r="A6638" s="1" t="s">
        <v>12267</v>
      </c>
      <c r="B6638" s="2">
        <v>1.0</v>
      </c>
    </row>
    <row r="6639">
      <c r="A6639" s="1" t="s">
        <v>12268</v>
      </c>
      <c r="B6639" s="2">
        <v>1.0</v>
      </c>
    </row>
    <row r="6640">
      <c r="A6640" s="1" t="s">
        <v>12269</v>
      </c>
      <c r="B6640" s="2">
        <v>0.0</v>
      </c>
    </row>
    <row r="6641">
      <c r="A6641" s="1" t="s">
        <v>12270</v>
      </c>
      <c r="B6641" s="2">
        <v>1.0</v>
      </c>
    </row>
    <row r="6642">
      <c r="A6642" s="1" t="s">
        <v>12271</v>
      </c>
      <c r="B6642" s="2">
        <v>0.0</v>
      </c>
    </row>
    <row r="6643">
      <c r="A6643" s="1" t="s">
        <v>12272</v>
      </c>
      <c r="B6643" s="2">
        <v>0.0</v>
      </c>
    </row>
    <row r="6644">
      <c r="A6644" s="1" t="s">
        <v>12273</v>
      </c>
      <c r="B6644" s="2">
        <v>1.0</v>
      </c>
    </row>
    <row r="6645">
      <c r="A6645" s="1" t="s">
        <v>12274</v>
      </c>
      <c r="B6645" s="2">
        <v>0.0</v>
      </c>
    </row>
    <row r="6646">
      <c r="A6646" s="1" t="s">
        <v>12275</v>
      </c>
      <c r="B6646" s="2">
        <v>1.0</v>
      </c>
    </row>
    <row r="6647">
      <c r="A6647" s="1" t="s">
        <v>12276</v>
      </c>
      <c r="B6647" s="2">
        <v>1.0</v>
      </c>
    </row>
    <row r="6648">
      <c r="A6648" s="1" t="s">
        <v>12277</v>
      </c>
      <c r="B6648" s="2">
        <v>1.0</v>
      </c>
    </row>
    <row r="6649">
      <c r="A6649" s="1" t="s">
        <v>12278</v>
      </c>
      <c r="B6649" s="2">
        <v>0.0</v>
      </c>
    </row>
    <row r="6650">
      <c r="A6650" s="1" t="s">
        <v>12279</v>
      </c>
      <c r="B6650" s="2">
        <v>0.0</v>
      </c>
    </row>
    <row r="6651">
      <c r="A6651" s="1" t="s">
        <v>12280</v>
      </c>
      <c r="B6651" s="2">
        <v>0.0</v>
      </c>
    </row>
    <row r="6652">
      <c r="A6652" s="1" t="s">
        <v>12281</v>
      </c>
      <c r="B6652" s="2">
        <v>0.0</v>
      </c>
    </row>
    <row r="6653">
      <c r="A6653" s="1" t="s">
        <v>12282</v>
      </c>
      <c r="B6653" s="2">
        <v>1.0</v>
      </c>
    </row>
    <row r="6654">
      <c r="A6654" s="1" t="s">
        <v>12283</v>
      </c>
      <c r="B6654" s="2">
        <v>1.0</v>
      </c>
    </row>
    <row r="6655">
      <c r="A6655" s="1" t="s">
        <v>12284</v>
      </c>
      <c r="B6655" s="2">
        <v>0.0</v>
      </c>
    </row>
    <row r="6656">
      <c r="A6656" s="1" t="s">
        <v>12285</v>
      </c>
      <c r="B6656" s="2">
        <v>0.0</v>
      </c>
    </row>
    <row r="6657">
      <c r="A6657" s="1" t="s">
        <v>12286</v>
      </c>
      <c r="B6657" s="2">
        <v>1.0</v>
      </c>
    </row>
    <row r="6658">
      <c r="A6658" s="1" t="s">
        <v>12287</v>
      </c>
      <c r="B6658" s="2">
        <v>1.0</v>
      </c>
    </row>
    <row r="6659">
      <c r="A6659" s="1" t="s">
        <v>12288</v>
      </c>
      <c r="B6659" s="2">
        <v>1.0</v>
      </c>
    </row>
    <row r="6660">
      <c r="A6660" s="1" t="s">
        <v>12289</v>
      </c>
      <c r="B6660" s="2">
        <v>0.0</v>
      </c>
    </row>
    <row r="6661">
      <c r="A6661" s="1" t="s">
        <v>12290</v>
      </c>
      <c r="B6661" s="2">
        <v>0.0</v>
      </c>
    </row>
    <row r="6662">
      <c r="A6662" s="1" t="s">
        <v>12291</v>
      </c>
      <c r="B6662" s="2">
        <v>0.0</v>
      </c>
    </row>
    <row r="6663">
      <c r="A6663" s="1" t="s">
        <v>12292</v>
      </c>
      <c r="B6663" s="2">
        <v>1.0</v>
      </c>
    </row>
    <row r="6664">
      <c r="A6664" s="1" t="s">
        <v>12293</v>
      </c>
      <c r="B6664" s="2">
        <v>1.0</v>
      </c>
    </row>
    <row r="6665">
      <c r="A6665" s="1" t="s">
        <v>12294</v>
      </c>
      <c r="B6665" s="2">
        <v>0.0</v>
      </c>
    </row>
    <row r="6666">
      <c r="A6666" s="1" t="s">
        <v>12295</v>
      </c>
      <c r="B6666" s="2">
        <v>1.0</v>
      </c>
    </row>
    <row r="6667">
      <c r="A6667" s="1" t="s">
        <v>12296</v>
      </c>
      <c r="B6667" s="2">
        <v>1.0</v>
      </c>
    </row>
    <row r="6668">
      <c r="A6668" s="1" t="s">
        <v>12297</v>
      </c>
      <c r="B6668" s="2">
        <v>1.0</v>
      </c>
    </row>
    <row r="6669">
      <c r="A6669" s="1" t="s">
        <v>12298</v>
      </c>
      <c r="B6669" s="2">
        <v>0.0</v>
      </c>
    </row>
    <row r="6670">
      <c r="A6670" s="1" t="s">
        <v>12299</v>
      </c>
      <c r="B6670" s="2">
        <v>1.0</v>
      </c>
    </row>
    <row r="6671">
      <c r="A6671" s="1" t="s">
        <v>12300</v>
      </c>
      <c r="B6671" s="2">
        <v>0.0</v>
      </c>
    </row>
    <row r="6672">
      <c r="A6672" s="1" t="s">
        <v>12301</v>
      </c>
      <c r="B6672" s="2">
        <v>0.0</v>
      </c>
    </row>
    <row r="6673">
      <c r="A6673" s="1" t="s">
        <v>12302</v>
      </c>
      <c r="B6673" s="2">
        <v>0.0</v>
      </c>
    </row>
    <row r="6674">
      <c r="A6674" s="1" t="s">
        <v>12303</v>
      </c>
      <c r="B6674" s="2">
        <v>0.0</v>
      </c>
    </row>
    <row r="6675">
      <c r="A6675" s="1" t="s">
        <v>12304</v>
      </c>
      <c r="B6675" s="2">
        <v>1.0</v>
      </c>
    </row>
    <row r="6676">
      <c r="A6676" s="1" t="s">
        <v>12305</v>
      </c>
      <c r="B6676" s="2">
        <v>1.0</v>
      </c>
    </row>
    <row r="6677">
      <c r="A6677" s="1" t="s">
        <v>12306</v>
      </c>
      <c r="B6677" s="2">
        <v>0.0</v>
      </c>
    </row>
    <row r="6678">
      <c r="A6678" s="1" t="s">
        <v>12307</v>
      </c>
      <c r="B6678" s="2">
        <v>0.0</v>
      </c>
    </row>
    <row r="6679">
      <c r="A6679" s="1" t="s">
        <v>12308</v>
      </c>
      <c r="B6679" s="2">
        <v>1.0</v>
      </c>
    </row>
    <row r="6680">
      <c r="A6680" s="1" t="s">
        <v>12309</v>
      </c>
      <c r="B6680" s="2">
        <v>1.0</v>
      </c>
    </row>
    <row r="6681">
      <c r="A6681" s="1" t="s">
        <v>12310</v>
      </c>
      <c r="B6681" s="2">
        <v>1.0</v>
      </c>
    </row>
    <row r="6682">
      <c r="A6682" s="1" t="s">
        <v>12311</v>
      </c>
    </row>
    <row r="6683">
      <c r="A6683" s="7"/>
    </row>
    <row r="6684">
      <c r="A6684" s="22" t="s">
        <v>12312</v>
      </c>
      <c r="B6684" s="2">
        <v>0.0</v>
      </c>
    </row>
    <row r="6685">
      <c r="A6685" s="1" t="s">
        <v>12313</v>
      </c>
      <c r="B6685" s="2">
        <v>1.0</v>
      </c>
    </row>
    <row r="6686">
      <c r="A6686" s="1" t="s">
        <v>12314</v>
      </c>
      <c r="B6686" s="2">
        <v>1.0</v>
      </c>
    </row>
    <row r="6687">
      <c r="A6687" s="1" t="s">
        <v>12315</v>
      </c>
      <c r="B6687" s="2">
        <v>1.0</v>
      </c>
    </row>
    <row r="6688">
      <c r="A6688" s="1" t="s">
        <v>12316</v>
      </c>
      <c r="B6688" s="2">
        <v>0.0</v>
      </c>
    </row>
    <row r="6689">
      <c r="A6689" s="1" t="s">
        <v>12317</v>
      </c>
      <c r="B6689" s="2">
        <v>1.0</v>
      </c>
    </row>
    <row r="6690">
      <c r="A6690" s="1" t="s">
        <v>12318</v>
      </c>
      <c r="B6690" s="2">
        <v>1.0</v>
      </c>
    </row>
    <row r="6691">
      <c r="A6691" s="1" t="s">
        <v>12319</v>
      </c>
      <c r="B6691" s="2">
        <v>0.0</v>
      </c>
    </row>
    <row r="6692">
      <c r="A6692" s="1" t="s">
        <v>12320</v>
      </c>
      <c r="B6692" s="2">
        <v>1.0</v>
      </c>
    </row>
    <row r="6693">
      <c r="A6693" s="1" t="s">
        <v>12321</v>
      </c>
      <c r="B6693" s="2">
        <v>1.0</v>
      </c>
    </row>
    <row r="6694">
      <c r="A6694" s="1" t="s">
        <v>12322</v>
      </c>
      <c r="B6694" s="2">
        <v>0.0</v>
      </c>
    </row>
    <row r="6695">
      <c r="A6695" s="1" t="s">
        <v>12323</v>
      </c>
      <c r="B6695" s="2">
        <v>0.0</v>
      </c>
    </row>
    <row r="6696">
      <c r="A6696" s="1" t="s">
        <v>12324</v>
      </c>
      <c r="B6696" s="2">
        <v>0.0</v>
      </c>
    </row>
    <row r="6697">
      <c r="A6697" s="1" t="s">
        <v>12325</v>
      </c>
      <c r="B6697" s="2">
        <v>0.0</v>
      </c>
    </row>
    <row r="6698">
      <c r="A6698" s="1" t="s">
        <v>12326</v>
      </c>
      <c r="B6698" s="2">
        <v>1.0</v>
      </c>
    </row>
    <row r="6699">
      <c r="A6699" s="1" t="s">
        <v>12327</v>
      </c>
      <c r="B6699" s="2">
        <v>0.0</v>
      </c>
    </row>
    <row r="6700">
      <c r="A6700" s="1" t="s">
        <v>12328</v>
      </c>
      <c r="B6700" s="2">
        <v>1.0</v>
      </c>
    </row>
    <row r="6701">
      <c r="A6701" s="1" t="s">
        <v>12329</v>
      </c>
      <c r="B6701" s="2">
        <v>0.0</v>
      </c>
    </row>
    <row r="6702">
      <c r="A6702" s="1" t="s">
        <v>12330</v>
      </c>
      <c r="B6702" s="2">
        <v>1.0</v>
      </c>
    </row>
    <row r="6703">
      <c r="A6703" s="1" t="s">
        <v>12331</v>
      </c>
      <c r="B6703" s="2">
        <v>0.0</v>
      </c>
    </row>
    <row r="6704">
      <c r="A6704" s="1" t="s">
        <v>12332</v>
      </c>
      <c r="B6704" s="2">
        <v>0.0</v>
      </c>
    </row>
    <row r="6705">
      <c r="A6705" s="1" t="s">
        <v>12333</v>
      </c>
      <c r="B6705" s="2">
        <v>1.0</v>
      </c>
    </row>
    <row r="6706">
      <c r="A6706" s="1" t="s">
        <v>12334</v>
      </c>
      <c r="B6706" s="2">
        <v>1.0</v>
      </c>
    </row>
    <row r="6707">
      <c r="A6707" s="1" t="s">
        <v>12335</v>
      </c>
      <c r="B6707" s="2">
        <v>0.0</v>
      </c>
    </row>
    <row r="6708">
      <c r="A6708" s="1" t="s">
        <v>12336</v>
      </c>
      <c r="B6708" s="2">
        <v>0.0</v>
      </c>
    </row>
    <row r="6709">
      <c r="A6709" s="1" t="s">
        <v>12337</v>
      </c>
    </row>
    <row r="6710">
      <c r="A6710" s="1" t="s">
        <v>12338</v>
      </c>
    </row>
    <row r="6711">
      <c r="A6711" s="1" t="s">
        <v>12339</v>
      </c>
      <c r="B6711" s="2">
        <v>0.0</v>
      </c>
    </row>
    <row r="6712">
      <c r="A6712" s="1" t="s">
        <v>12340</v>
      </c>
      <c r="B6712" s="2">
        <v>1.0</v>
      </c>
    </row>
    <row r="6713">
      <c r="A6713" s="1" t="s">
        <v>12341</v>
      </c>
    </row>
    <row r="6714">
      <c r="A6714" s="1" t="s">
        <v>12342</v>
      </c>
    </row>
    <row r="6715">
      <c r="A6715" s="1" t="s">
        <v>12343</v>
      </c>
    </row>
    <row r="6716">
      <c r="A6716" s="1" t="s">
        <v>12344</v>
      </c>
    </row>
    <row r="6717">
      <c r="A6717" s="1" t="s">
        <v>12345</v>
      </c>
    </row>
    <row r="6718">
      <c r="A6718" s="1" t="s">
        <v>12346</v>
      </c>
      <c r="B6718" s="2">
        <v>0.0</v>
      </c>
    </row>
    <row r="6719">
      <c r="A6719" s="1" t="s">
        <v>12347</v>
      </c>
      <c r="B6719" s="2">
        <v>0.0</v>
      </c>
    </row>
    <row r="6720">
      <c r="A6720" s="1" t="s">
        <v>12348</v>
      </c>
      <c r="B6720" s="2">
        <v>1.0</v>
      </c>
    </row>
    <row r="6721">
      <c r="A6721" s="1" t="s">
        <v>12349</v>
      </c>
      <c r="B6721" s="2">
        <v>0.0</v>
      </c>
    </row>
    <row r="6722">
      <c r="A6722" s="1" t="s">
        <v>12350</v>
      </c>
      <c r="B6722" s="2">
        <v>0.0</v>
      </c>
    </row>
    <row r="6723">
      <c r="A6723" s="1" t="s">
        <v>12351</v>
      </c>
      <c r="B6723" s="2">
        <v>0.0</v>
      </c>
    </row>
    <row r="6724">
      <c r="A6724" s="1" t="s">
        <v>12352</v>
      </c>
      <c r="B6724" s="2">
        <v>0.0</v>
      </c>
    </row>
    <row r="6725">
      <c r="A6725" s="1" t="s">
        <v>12353</v>
      </c>
      <c r="B6725" s="2">
        <v>1.0</v>
      </c>
    </row>
    <row r="6726">
      <c r="A6726" s="1" t="s">
        <v>12354</v>
      </c>
      <c r="B6726" s="2">
        <v>1.0</v>
      </c>
    </row>
    <row r="6727">
      <c r="A6727" s="1" t="s">
        <v>12355</v>
      </c>
    </row>
    <row r="6728">
      <c r="A6728" s="7"/>
    </row>
    <row r="6729">
      <c r="A6729" s="1" t="s">
        <v>12356</v>
      </c>
      <c r="B6729" s="2">
        <v>1.0</v>
      </c>
    </row>
    <row r="6730">
      <c r="A6730" s="1" t="s">
        <v>12357</v>
      </c>
      <c r="B6730" s="2">
        <v>0.0</v>
      </c>
    </row>
    <row r="6731">
      <c r="A6731" s="1" t="s">
        <v>12358</v>
      </c>
      <c r="B6731" s="2">
        <v>1.0</v>
      </c>
    </row>
    <row r="6732">
      <c r="A6732" s="1" t="s">
        <v>12359</v>
      </c>
      <c r="B6732" s="2">
        <v>1.0</v>
      </c>
    </row>
    <row r="6733">
      <c r="A6733" s="1" t="s">
        <v>12360</v>
      </c>
    </row>
    <row r="6734">
      <c r="A6734" s="1" t="s">
        <v>12361</v>
      </c>
      <c r="B6734" s="2">
        <v>0.0</v>
      </c>
    </row>
    <row r="6735">
      <c r="A6735" s="1" t="s">
        <v>12362</v>
      </c>
      <c r="B6735" s="2">
        <v>0.0</v>
      </c>
    </row>
    <row r="6736">
      <c r="A6736" s="1" t="s">
        <v>12363</v>
      </c>
      <c r="B6736" s="2">
        <v>0.0</v>
      </c>
    </row>
    <row r="6737">
      <c r="A6737" s="1" t="s">
        <v>12364</v>
      </c>
    </row>
    <row r="6738">
      <c r="A6738" s="1" t="s">
        <v>12365</v>
      </c>
      <c r="B6738" s="2">
        <v>0.0</v>
      </c>
    </row>
    <row r="6739">
      <c r="A6739" s="1" t="s">
        <v>12366</v>
      </c>
      <c r="B6739" s="2">
        <v>1.0</v>
      </c>
    </row>
    <row r="6740">
      <c r="A6740" s="1" t="s">
        <v>12367</v>
      </c>
      <c r="B6740" s="2">
        <v>1.0</v>
      </c>
    </row>
    <row r="6741">
      <c r="A6741" s="1" t="s">
        <v>12368</v>
      </c>
      <c r="B6741" s="2">
        <v>0.0</v>
      </c>
    </row>
    <row r="6742">
      <c r="A6742" s="1" t="s">
        <v>12369</v>
      </c>
      <c r="B6742" s="2">
        <v>0.0</v>
      </c>
    </row>
    <row r="6743">
      <c r="A6743" s="1" t="s">
        <v>12370</v>
      </c>
      <c r="B6743" s="2">
        <v>0.0</v>
      </c>
    </row>
    <row r="6744">
      <c r="A6744" s="1" t="s">
        <v>12371</v>
      </c>
      <c r="B6744" s="2">
        <v>0.0</v>
      </c>
    </row>
    <row r="6745">
      <c r="A6745" s="1" t="s">
        <v>12372</v>
      </c>
      <c r="B6745" s="2">
        <v>1.0</v>
      </c>
    </row>
    <row r="6746">
      <c r="A6746" s="1" t="s">
        <v>12373</v>
      </c>
      <c r="B6746" s="2">
        <v>1.0</v>
      </c>
    </row>
    <row r="6747">
      <c r="A6747" s="1" t="s">
        <v>12374</v>
      </c>
      <c r="B6747" s="2">
        <v>1.0</v>
      </c>
    </row>
    <row r="6748">
      <c r="A6748" s="1" t="s">
        <v>12375</v>
      </c>
      <c r="B6748" s="2">
        <v>1.0</v>
      </c>
    </row>
    <row r="6749">
      <c r="A6749" s="1" t="s">
        <v>12376</v>
      </c>
      <c r="B6749" s="2">
        <v>0.0</v>
      </c>
    </row>
    <row r="6750">
      <c r="A6750" s="1" t="s">
        <v>12377</v>
      </c>
    </row>
    <row r="6751">
      <c r="A6751" s="1" t="s">
        <v>12378</v>
      </c>
      <c r="B6751" s="2">
        <v>1.0</v>
      </c>
    </row>
    <row r="6752">
      <c r="A6752" s="1" t="s">
        <v>12379</v>
      </c>
      <c r="B6752" s="2">
        <v>0.0</v>
      </c>
    </row>
    <row r="6753">
      <c r="A6753" s="1" t="s">
        <v>12380</v>
      </c>
      <c r="B6753" s="2">
        <v>0.0</v>
      </c>
    </row>
    <row r="6754">
      <c r="A6754" s="1" t="s">
        <v>12381</v>
      </c>
      <c r="B6754" s="2">
        <v>0.0</v>
      </c>
    </row>
    <row r="6755">
      <c r="A6755" s="1" t="s">
        <v>12382</v>
      </c>
    </row>
    <row r="6756">
      <c r="A6756" s="1" t="s">
        <v>12383</v>
      </c>
      <c r="B6756" s="2">
        <v>0.0</v>
      </c>
    </row>
    <row r="6757">
      <c r="A6757" s="1" t="s">
        <v>12384</v>
      </c>
      <c r="B6757" s="2">
        <v>1.0</v>
      </c>
    </row>
    <row r="6758">
      <c r="A6758" s="1" t="s">
        <v>12385</v>
      </c>
      <c r="B6758" s="2">
        <v>1.0</v>
      </c>
    </row>
    <row r="6759">
      <c r="A6759" s="1" t="s">
        <v>12386</v>
      </c>
      <c r="B6759" s="2">
        <v>1.0</v>
      </c>
    </row>
    <row r="6760">
      <c r="A6760" s="1" t="s">
        <v>12387</v>
      </c>
      <c r="B6760" s="2">
        <v>0.0</v>
      </c>
    </row>
    <row r="6761">
      <c r="A6761" s="1" t="s">
        <v>12388</v>
      </c>
      <c r="B6761" s="2">
        <v>1.0</v>
      </c>
    </row>
    <row r="6762">
      <c r="A6762" s="1" t="s">
        <v>12389</v>
      </c>
      <c r="B6762" s="2">
        <v>1.0</v>
      </c>
    </row>
    <row r="6763">
      <c r="A6763" s="1" t="s">
        <v>12390</v>
      </c>
      <c r="B6763" s="2">
        <v>0.0</v>
      </c>
    </row>
    <row r="6764">
      <c r="A6764" s="1" t="s">
        <v>12391</v>
      </c>
      <c r="B6764" s="2">
        <v>1.0</v>
      </c>
    </row>
    <row r="6765">
      <c r="A6765" s="1" t="s">
        <v>12392</v>
      </c>
      <c r="B6765" s="2">
        <v>1.0</v>
      </c>
    </row>
    <row r="6766">
      <c r="A6766" s="1" t="s">
        <v>12393</v>
      </c>
      <c r="B6766" s="2">
        <v>0.0</v>
      </c>
    </row>
    <row r="6767">
      <c r="A6767" s="1" t="s">
        <v>12394</v>
      </c>
      <c r="B6767" s="2">
        <v>0.0</v>
      </c>
    </row>
    <row r="6768">
      <c r="A6768" s="1" t="s">
        <v>12395</v>
      </c>
      <c r="B6768" s="2">
        <v>0.0</v>
      </c>
    </row>
    <row r="6769">
      <c r="A6769" s="1" t="s">
        <v>12396</v>
      </c>
      <c r="B6769" s="2">
        <v>0.0</v>
      </c>
    </row>
    <row r="6770">
      <c r="A6770" s="1" t="s">
        <v>12397</v>
      </c>
      <c r="B6770" s="2">
        <v>0.0</v>
      </c>
    </row>
    <row r="6771">
      <c r="A6771" s="1" t="s">
        <v>12398</v>
      </c>
      <c r="B6771" s="2">
        <v>1.0</v>
      </c>
    </row>
    <row r="6772">
      <c r="A6772" s="1" t="s">
        <v>12399</v>
      </c>
      <c r="B6772" s="2">
        <v>1.0</v>
      </c>
    </row>
    <row r="6773">
      <c r="A6773" s="1" t="s">
        <v>12400</v>
      </c>
      <c r="B6773" s="2">
        <v>1.0</v>
      </c>
    </row>
    <row r="6774">
      <c r="A6774" s="1" t="s">
        <v>12401</v>
      </c>
      <c r="B6774" s="2">
        <v>1.0</v>
      </c>
    </row>
    <row r="6775">
      <c r="A6775" s="1" t="s">
        <v>12402</v>
      </c>
      <c r="B6775" s="2">
        <v>0.0</v>
      </c>
    </row>
    <row r="6776">
      <c r="A6776" s="1" t="s">
        <v>6115</v>
      </c>
    </row>
    <row r="6777">
      <c r="A6777" s="1" t="s">
        <v>12403</v>
      </c>
    </row>
    <row r="6778">
      <c r="A6778" s="7"/>
    </row>
    <row r="6779">
      <c r="A6779" s="1" t="s">
        <v>12404</v>
      </c>
    </row>
    <row r="6780">
      <c r="A6780" s="1" t="s">
        <v>12405</v>
      </c>
      <c r="B6780" s="2">
        <v>0.0</v>
      </c>
    </row>
    <row r="6781">
      <c r="A6781" s="1" t="s">
        <v>12406</v>
      </c>
      <c r="B6781" s="2">
        <v>1.0</v>
      </c>
    </row>
    <row r="6782">
      <c r="A6782" s="1" t="s">
        <v>12407</v>
      </c>
      <c r="B6782" s="2">
        <v>0.0</v>
      </c>
    </row>
    <row r="6783">
      <c r="A6783" s="1" t="s">
        <v>12408</v>
      </c>
      <c r="B6783" s="2">
        <v>0.0</v>
      </c>
    </row>
    <row r="6784">
      <c r="A6784" s="1" t="s">
        <v>12409</v>
      </c>
      <c r="B6784" s="2">
        <v>1.0</v>
      </c>
    </row>
    <row r="6785">
      <c r="A6785" s="1" t="s">
        <v>12410</v>
      </c>
      <c r="B6785" s="2">
        <v>1.0</v>
      </c>
    </row>
    <row r="6786">
      <c r="A6786" s="1" t="s">
        <v>12411</v>
      </c>
      <c r="B6786" s="2">
        <v>1.0</v>
      </c>
    </row>
    <row r="6787">
      <c r="A6787" s="1" t="s">
        <v>12412</v>
      </c>
      <c r="B6787" s="2">
        <v>0.0</v>
      </c>
    </row>
    <row r="6788">
      <c r="A6788" s="1" t="s">
        <v>12413</v>
      </c>
      <c r="B6788" s="2">
        <v>0.0</v>
      </c>
    </row>
    <row r="6789">
      <c r="A6789" s="1" t="s">
        <v>12414</v>
      </c>
      <c r="B6789" s="2">
        <v>1.0</v>
      </c>
    </row>
    <row r="6790">
      <c r="A6790" s="1" t="s">
        <v>12415</v>
      </c>
      <c r="B6790" s="2">
        <v>0.0</v>
      </c>
    </row>
    <row r="6791">
      <c r="A6791" s="1" t="s">
        <v>12416</v>
      </c>
      <c r="B6791" s="2">
        <v>0.0</v>
      </c>
    </row>
    <row r="6792">
      <c r="A6792" s="1" t="s">
        <v>12417</v>
      </c>
      <c r="B6792" s="2">
        <v>0.0</v>
      </c>
    </row>
    <row r="6793">
      <c r="A6793" s="1" t="s">
        <v>12418</v>
      </c>
      <c r="B6793" s="2">
        <v>1.0</v>
      </c>
    </row>
    <row r="6794">
      <c r="A6794" s="1" t="s">
        <v>12419</v>
      </c>
      <c r="B6794" s="2">
        <v>1.0</v>
      </c>
    </row>
    <row r="6795">
      <c r="A6795" s="1" t="s">
        <v>12420</v>
      </c>
      <c r="B6795" s="2">
        <v>1.0</v>
      </c>
    </row>
    <row r="6796">
      <c r="A6796" s="1" t="s">
        <v>12421</v>
      </c>
    </row>
    <row r="6797">
      <c r="A6797" s="7"/>
    </row>
    <row r="6798">
      <c r="A6798" s="1" t="s">
        <v>12422</v>
      </c>
      <c r="B6798" s="2">
        <v>0.0</v>
      </c>
    </row>
    <row r="6799">
      <c r="A6799" s="1" t="s">
        <v>12423</v>
      </c>
      <c r="B6799" s="2">
        <v>0.0</v>
      </c>
    </row>
    <row r="6800">
      <c r="A6800" s="1" t="s">
        <v>12424</v>
      </c>
      <c r="B6800" s="2">
        <v>0.0</v>
      </c>
    </row>
    <row r="6801">
      <c r="A6801" s="1" t="s">
        <v>12425</v>
      </c>
      <c r="B6801" s="2">
        <v>1.0</v>
      </c>
    </row>
    <row r="6802">
      <c r="A6802" s="1" t="s">
        <v>12426</v>
      </c>
      <c r="B6802" s="2">
        <v>0.0</v>
      </c>
    </row>
    <row r="6803">
      <c r="A6803" s="1" t="s">
        <v>12427</v>
      </c>
      <c r="B6803" s="2">
        <v>1.0</v>
      </c>
    </row>
    <row r="6804">
      <c r="A6804" s="1" t="s">
        <v>12428</v>
      </c>
      <c r="B6804" s="2">
        <v>1.0</v>
      </c>
    </row>
    <row r="6805">
      <c r="A6805" s="1" t="s">
        <v>12429</v>
      </c>
      <c r="B6805" s="2">
        <v>0.0</v>
      </c>
    </row>
    <row r="6806">
      <c r="A6806" s="1" t="s">
        <v>12430</v>
      </c>
      <c r="B6806" s="2">
        <v>1.0</v>
      </c>
    </row>
    <row r="6807">
      <c r="A6807" s="1" t="s">
        <v>12431</v>
      </c>
      <c r="B6807" s="2">
        <v>1.0</v>
      </c>
    </row>
    <row r="6808">
      <c r="A6808" s="1" t="s">
        <v>12432</v>
      </c>
    </row>
    <row r="6809">
      <c r="A6809" s="1" t="s">
        <v>12433</v>
      </c>
    </row>
    <row r="6810">
      <c r="A6810" s="1" t="s">
        <v>12434</v>
      </c>
    </row>
    <row r="6811">
      <c r="A6811" s="1" t="s">
        <v>12435</v>
      </c>
      <c r="B6811" s="2">
        <v>0.0</v>
      </c>
    </row>
    <row r="6812">
      <c r="A6812" s="1" t="s">
        <v>12436</v>
      </c>
      <c r="B6812" s="2">
        <v>0.0</v>
      </c>
    </row>
    <row r="6813">
      <c r="A6813" s="1" t="s">
        <v>12437</v>
      </c>
    </row>
    <row r="6814">
      <c r="A6814" s="7"/>
    </row>
    <row r="6815">
      <c r="A6815" s="1" t="s">
        <v>12438</v>
      </c>
    </row>
    <row r="6816">
      <c r="A6816" s="1" t="s">
        <v>12439</v>
      </c>
      <c r="B6816" s="2">
        <v>0.0</v>
      </c>
    </row>
    <row r="6817">
      <c r="A6817" s="1" t="s">
        <v>12440</v>
      </c>
      <c r="B6817" s="2">
        <v>1.0</v>
      </c>
    </row>
    <row r="6818">
      <c r="A6818" s="1" t="s">
        <v>12441</v>
      </c>
      <c r="B6818" s="2">
        <v>1.0</v>
      </c>
    </row>
    <row r="6819">
      <c r="A6819" s="1" t="s">
        <v>12442</v>
      </c>
      <c r="B6819" s="2">
        <v>0.0</v>
      </c>
    </row>
    <row r="6820">
      <c r="A6820" s="1" t="s">
        <v>12443</v>
      </c>
      <c r="B6820" s="2">
        <v>0.0</v>
      </c>
    </row>
    <row r="6821">
      <c r="A6821" s="1" t="s">
        <v>12444</v>
      </c>
      <c r="B6821" s="2">
        <v>1.0</v>
      </c>
    </row>
    <row r="6822">
      <c r="A6822" s="1" t="s">
        <v>6709</v>
      </c>
      <c r="B6822" s="2">
        <v>0.0</v>
      </c>
    </row>
    <row r="6823">
      <c r="A6823" s="1" t="s">
        <v>12445</v>
      </c>
      <c r="B6823" s="2">
        <v>0.0</v>
      </c>
    </row>
    <row r="6824">
      <c r="A6824" s="1" t="s">
        <v>12446</v>
      </c>
      <c r="B6824" s="2">
        <v>0.0</v>
      </c>
    </row>
    <row r="6825">
      <c r="A6825" s="1" t="s">
        <v>12447</v>
      </c>
      <c r="B6825" s="2">
        <v>1.0</v>
      </c>
    </row>
    <row r="6826">
      <c r="A6826" s="1" t="s">
        <v>12448</v>
      </c>
    </row>
    <row r="6827">
      <c r="A6827" s="1" t="s">
        <v>12449</v>
      </c>
    </row>
    <row r="6828">
      <c r="A6828" s="1" t="s">
        <v>12450</v>
      </c>
      <c r="B6828" s="2">
        <v>0.0</v>
      </c>
    </row>
    <row r="6829">
      <c r="A6829" s="1" t="s">
        <v>12451</v>
      </c>
      <c r="B6829" s="2">
        <v>0.0</v>
      </c>
    </row>
    <row r="6830">
      <c r="A6830" s="1" t="s">
        <v>12452</v>
      </c>
      <c r="B6830" s="2">
        <v>0.0</v>
      </c>
    </row>
    <row r="6831">
      <c r="A6831" s="1" t="s">
        <v>12453</v>
      </c>
      <c r="B6831" s="2">
        <v>0.0</v>
      </c>
    </row>
    <row r="6832">
      <c r="A6832" s="1" t="s">
        <v>12454</v>
      </c>
      <c r="B6832" s="2">
        <v>1.0</v>
      </c>
    </row>
    <row r="6833">
      <c r="A6833" s="1" t="s">
        <v>12455</v>
      </c>
      <c r="B6833" s="2">
        <v>0.0</v>
      </c>
    </row>
    <row r="6834">
      <c r="A6834" s="1" t="s">
        <v>12456</v>
      </c>
      <c r="B6834" s="2">
        <v>1.0</v>
      </c>
    </row>
    <row r="6835">
      <c r="A6835" s="1" t="s">
        <v>12457</v>
      </c>
      <c r="B6835" s="2">
        <v>0.0</v>
      </c>
    </row>
    <row r="6836">
      <c r="A6836" s="1" t="s">
        <v>12458</v>
      </c>
      <c r="B6836" s="2">
        <v>0.0</v>
      </c>
    </row>
    <row r="6837">
      <c r="A6837" s="1" t="s">
        <v>12459</v>
      </c>
      <c r="B6837" s="2">
        <v>0.0</v>
      </c>
    </row>
    <row r="6838">
      <c r="A6838" s="1" t="s">
        <v>12460</v>
      </c>
      <c r="B6838" s="2">
        <v>0.0</v>
      </c>
    </row>
    <row r="6839">
      <c r="A6839" s="1" t="s">
        <v>12461</v>
      </c>
      <c r="B6839" s="2">
        <v>1.0</v>
      </c>
    </row>
    <row r="6840">
      <c r="A6840" s="1" t="s">
        <v>12462</v>
      </c>
      <c r="B6840" s="2">
        <v>0.0</v>
      </c>
    </row>
    <row r="6841">
      <c r="A6841" s="1" t="s">
        <v>12463</v>
      </c>
    </row>
    <row r="6842">
      <c r="A6842" s="1" t="s">
        <v>12464</v>
      </c>
      <c r="B6842" s="2">
        <v>1.0</v>
      </c>
    </row>
    <row r="6843">
      <c r="A6843" s="1" t="s">
        <v>12465</v>
      </c>
      <c r="B6843" s="2">
        <v>1.0</v>
      </c>
    </row>
    <row r="6844">
      <c r="A6844" s="1" t="s">
        <v>12466</v>
      </c>
      <c r="B6844" s="2">
        <v>0.0</v>
      </c>
    </row>
    <row r="6845">
      <c r="A6845" s="1" t="s">
        <v>12467</v>
      </c>
      <c r="B6845" s="2">
        <v>1.0</v>
      </c>
    </row>
    <row r="6846">
      <c r="A6846" s="1" t="s">
        <v>12468</v>
      </c>
      <c r="B6846" s="2">
        <v>0.0</v>
      </c>
    </row>
    <row r="6847">
      <c r="A6847" s="1" t="s">
        <v>12469</v>
      </c>
      <c r="B6847" s="2">
        <v>1.0</v>
      </c>
    </row>
    <row r="6848">
      <c r="A6848" s="1" t="s">
        <v>12470</v>
      </c>
    </row>
    <row r="6849">
      <c r="A6849" s="7"/>
    </row>
    <row r="6850">
      <c r="A6850" s="1" t="s">
        <v>12471</v>
      </c>
      <c r="B6850" s="2">
        <v>0.0</v>
      </c>
    </row>
    <row r="6851">
      <c r="A6851" s="1" t="s">
        <v>12472</v>
      </c>
      <c r="B6851" s="2">
        <v>0.0</v>
      </c>
    </row>
    <row r="6852">
      <c r="A6852" s="1" t="s">
        <v>12473</v>
      </c>
      <c r="B6852" s="2">
        <v>0.0</v>
      </c>
    </row>
    <row r="6853">
      <c r="A6853" s="1" t="s">
        <v>12474</v>
      </c>
      <c r="B6853" s="2">
        <v>1.0</v>
      </c>
    </row>
    <row r="6854">
      <c r="A6854" s="1" t="s">
        <v>12475</v>
      </c>
      <c r="B6854" s="2">
        <v>0.0</v>
      </c>
    </row>
    <row r="6855">
      <c r="A6855" s="1" t="s">
        <v>12476</v>
      </c>
      <c r="B6855" s="2">
        <v>1.0</v>
      </c>
    </row>
    <row r="6856">
      <c r="A6856" s="1" t="s">
        <v>12477</v>
      </c>
      <c r="B6856" s="2">
        <v>0.0</v>
      </c>
    </row>
    <row r="6857">
      <c r="A6857" s="1" t="s">
        <v>12478</v>
      </c>
      <c r="B6857" s="2">
        <v>1.0</v>
      </c>
    </row>
    <row r="6858">
      <c r="A6858" s="1" t="s">
        <v>12479</v>
      </c>
      <c r="B6858" s="2">
        <v>1.0</v>
      </c>
    </row>
    <row r="6859">
      <c r="A6859" s="1" t="s">
        <v>12480</v>
      </c>
    </row>
    <row r="6860">
      <c r="A6860" s="7"/>
    </row>
    <row r="6861">
      <c r="A6861" s="1" t="s">
        <v>12481</v>
      </c>
      <c r="B6861" s="2">
        <v>0.0</v>
      </c>
    </row>
    <row r="6862">
      <c r="A6862" s="1" t="s">
        <v>12482</v>
      </c>
      <c r="B6862" s="2">
        <v>0.0</v>
      </c>
    </row>
    <row r="6863">
      <c r="A6863" s="1" t="s">
        <v>12483</v>
      </c>
      <c r="B6863" s="2">
        <v>0.0</v>
      </c>
    </row>
    <row r="6864">
      <c r="A6864" s="1" t="s">
        <v>12484</v>
      </c>
      <c r="B6864" s="2">
        <v>0.0</v>
      </c>
    </row>
    <row r="6865">
      <c r="A6865" s="1" t="s">
        <v>12485</v>
      </c>
      <c r="B6865" s="2">
        <v>0.0</v>
      </c>
    </row>
    <row r="6866">
      <c r="A6866" s="1" t="s">
        <v>12486</v>
      </c>
    </row>
    <row r="6867">
      <c r="A6867" s="1" t="s">
        <v>751</v>
      </c>
      <c r="B6867" s="2">
        <v>0.0</v>
      </c>
    </row>
    <row r="6868">
      <c r="A6868" s="1" t="s">
        <v>12487</v>
      </c>
      <c r="B6868" s="2">
        <v>0.0</v>
      </c>
    </row>
    <row r="6869">
      <c r="A6869" s="1" t="s">
        <v>12488</v>
      </c>
      <c r="B6869" s="2">
        <v>1.0</v>
      </c>
    </row>
    <row r="6870">
      <c r="A6870" s="1" t="s">
        <v>12489</v>
      </c>
      <c r="B6870" s="2">
        <v>1.0</v>
      </c>
    </row>
    <row r="6871">
      <c r="A6871" s="1" t="s">
        <v>12490</v>
      </c>
      <c r="B6871" s="2">
        <v>1.0</v>
      </c>
    </row>
    <row r="6872">
      <c r="A6872" s="1" t="s">
        <v>12491</v>
      </c>
      <c r="B6872" s="2">
        <v>0.0</v>
      </c>
    </row>
    <row r="6873">
      <c r="A6873" s="1" t="s">
        <v>12492</v>
      </c>
      <c r="B6873" s="2">
        <v>0.0</v>
      </c>
    </row>
    <row r="6874">
      <c r="A6874" s="1" t="s">
        <v>12493</v>
      </c>
      <c r="B6874" s="2">
        <v>0.0</v>
      </c>
    </row>
    <row r="6875">
      <c r="A6875" s="1" t="s">
        <v>12494</v>
      </c>
      <c r="B6875" s="2">
        <v>0.0</v>
      </c>
    </row>
    <row r="6876">
      <c r="A6876" s="1" t="s">
        <v>12495</v>
      </c>
      <c r="B6876" s="2">
        <v>1.0</v>
      </c>
    </row>
    <row r="6877">
      <c r="A6877" s="1" t="s">
        <v>12496</v>
      </c>
      <c r="B6877" s="2">
        <v>1.0</v>
      </c>
    </row>
    <row r="6878">
      <c r="A6878" s="1" t="s">
        <v>12497</v>
      </c>
      <c r="B6878" s="2">
        <v>1.0</v>
      </c>
    </row>
    <row r="6879">
      <c r="A6879" s="1" t="s">
        <v>12498</v>
      </c>
      <c r="B6879" s="2">
        <v>1.0</v>
      </c>
    </row>
    <row r="6880">
      <c r="A6880" s="1" t="s">
        <v>12499</v>
      </c>
      <c r="B6880" s="2">
        <v>1.0</v>
      </c>
    </row>
    <row r="6881">
      <c r="A6881" s="1" t="s">
        <v>12500</v>
      </c>
    </row>
    <row r="6882">
      <c r="A6882" s="1" t="s">
        <v>4152</v>
      </c>
      <c r="B6882" s="2">
        <v>0.0</v>
      </c>
    </row>
    <row r="6883">
      <c r="A6883" s="1" t="s">
        <v>12501</v>
      </c>
      <c r="B6883" s="2">
        <v>1.0</v>
      </c>
    </row>
    <row r="6884">
      <c r="A6884" s="1" t="s">
        <v>12502</v>
      </c>
      <c r="B6884" s="2">
        <v>1.0</v>
      </c>
    </row>
    <row r="6885">
      <c r="A6885" s="1" t="s">
        <v>12503</v>
      </c>
      <c r="B6885" s="2">
        <v>0.0</v>
      </c>
    </row>
    <row r="6886">
      <c r="A6886" s="1" t="s">
        <v>12504</v>
      </c>
      <c r="B6886" s="2">
        <v>1.0</v>
      </c>
    </row>
    <row r="6887">
      <c r="A6887" s="1" t="s">
        <v>12505</v>
      </c>
      <c r="B6887" s="2">
        <v>0.0</v>
      </c>
    </row>
    <row r="6888">
      <c r="A6888" s="1" t="s">
        <v>12506</v>
      </c>
      <c r="B6888" s="2">
        <v>1.0</v>
      </c>
    </row>
    <row r="6889">
      <c r="A6889" s="1" t="s">
        <v>12507</v>
      </c>
      <c r="B6889" s="2">
        <v>0.0</v>
      </c>
    </row>
    <row r="6890">
      <c r="A6890" s="1" t="s">
        <v>12508</v>
      </c>
      <c r="B6890" s="2">
        <v>1.0</v>
      </c>
    </row>
    <row r="6891">
      <c r="A6891" s="1" t="s">
        <v>12509</v>
      </c>
      <c r="B6891" s="2">
        <v>1.0</v>
      </c>
    </row>
    <row r="6892">
      <c r="A6892" s="1" t="s">
        <v>12510</v>
      </c>
      <c r="B6892" s="2">
        <v>0.0</v>
      </c>
    </row>
    <row r="6893">
      <c r="A6893" s="1" t="s">
        <v>12511</v>
      </c>
      <c r="B6893" s="2">
        <v>1.0</v>
      </c>
    </row>
    <row r="6894">
      <c r="A6894" s="1" t="s">
        <v>12512</v>
      </c>
      <c r="B6894" s="2">
        <v>0.0</v>
      </c>
    </row>
    <row r="6895">
      <c r="A6895" s="1" t="s">
        <v>12513</v>
      </c>
      <c r="B6895" s="2">
        <v>1.0</v>
      </c>
    </row>
    <row r="6896">
      <c r="A6896" s="1" t="s">
        <v>12514</v>
      </c>
      <c r="B6896" s="2">
        <v>1.0</v>
      </c>
    </row>
    <row r="6897">
      <c r="A6897" s="1" t="s">
        <v>12515</v>
      </c>
      <c r="B6897" s="2">
        <v>0.0</v>
      </c>
    </row>
    <row r="6898">
      <c r="A6898" s="1" t="s">
        <v>12516</v>
      </c>
      <c r="B6898" s="2">
        <v>1.0</v>
      </c>
    </row>
    <row r="6899">
      <c r="A6899" s="1" t="s">
        <v>12517</v>
      </c>
      <c r="B6899" s="2">
        <v>0.0</v>
      </c>
    </row>
    <row r="6900">
      <c r="A6900" s="1" t="s">
        <v>12518</v>
      </c>
      <c r="B6900" s="2">
        <v>1.0</v>
      </c>
    </row>
    <row r="6901">
      <c r="A6901" s="1" t="s">
        <v>1230</v>
      </c>
      <c r="B6901" s="2">
        <v>1.0</v>
      </c>
    </row>
    <row r="6902">
      <c r="A6902" s="1" t="s">
        <v>12519</v>
      </c>
      <c r="B6902" s="2">
        <v>1.0</v>
      </c>
    </row>
    <row r="6903">
      <c r="A6903" s="1" t="s">
        <v>12520</v>
      </c>
      <c r="B6903" s="2">
        <v>0.0</v>
      </c>
    </row>
    <row r="6904">
      <c r="A6904" s="1" t="s">
        <v>12521</v>
      </c>
      <c r="B6904" s="2">
        <v>1.0</v>
      </c>
    </row>
    <row r="6905">
      <c r="A6905" s="1" t="s">
        <v>12522</v>
      </c>
      <c r="B6905" s="2">
        <v>1.0</v>
      </c>
    </row>
    <row r="6906">
      <c r="A6906" s="1" t="s">
        <v>12523</v>
      </c>
      <c r="B6906" s="2">
        <v>1.0</v>
      </c>
    </row>
    <row r="6907">
      <c r="A6907" s="1" t="s">
        <v>12524</v>
      </c>
      <c r="B6907" s="2">
        <v>0.0</v>
      </c>
    </row>
    <row r="6908">
      <c r="A6908" s="1" t="s">
        <v>12525</v>
      </c>
      <c r="B6908" s="2">
        <v>1.0</v>
      </c>
    </row>
    <row r="6909">
      <c r="A6909" s="1" t="s">
        <v>12526</v>
      </c>
      <c r="B6909" s="2">
        <v>1.0</v>
      </c>
    </row>
    <row r="6910">
      <c r="A6910" s="1" t="s">
        <v>12527</v>
      </c>
      <c r="B6910" s="2">
        <v>0.0</v>
      </c>
    </row>
    <row r="6911">
      <c r="A6911" s="1" t="s">
        <v>12528</v>
      </c>
      <c r="B6911" s="2">
        <v>0.0</v>
      </c>
    </row>
    <row r="6912">
      <c r="A6912" s="1" t="s">
        <v>12529</v>
      </c>
      <c r="B6912" s="2">
        <v>1.0</v>
      </c>
    </row>
    <row r="6913">
      <c r="A6913" s="1" t="s">
        <v>12530</v>
      </c>
    </row>
    <row r="6914">
      <c r="A6914" s="1" t="s">
        <v>12531</v>
      </c>
    </row>
    <row r="6915">
      <c r="A6915" s="7"/>
    </row>
    <row r="6916">
      <c r="A6916" s="1" t="s">
        <v>10344</v>
      </c>
    </row>
    <row r="6917">
      <c r="A6917" s="1" t="s">
        <v>12532</v>
      </c>
      <c r="B6917" s="2">
        <v>0.0</v>
      </c>
    </row>
    <row r="6918">
      <c r="A6918" s="1" t="s">
        <v>12533</v>
      </c>
      <c r="B6918" s="2">
        <v>1.0</v>
      </c>
    </row>
    <row r="6919">
      <c r="A6919" s="1" t="s">
        <v>12534</v>
      </c>
    </row>
    <row r="6920">
      <c r="A6920" s="1" t="s">
        <v>2055</v>
      </c>
      <c r="B6920" s="2">
        <v>0.0</v>
      </c>
    </row>
    <row r="6921">
      <c r="A6921" s="1" t="s">
        <v>12535</v>
      </c>
      <c r="B6921" s="2">
        <v>0.0</v>
      </c>
    </row>
    <row r="6922">
      <c r="A6922" s="1" t="s">
        <v>12536</v>
      </c>
      <c r="B6922" s="2">
        <v>1.0</v>
      </c>
    </row>
    <row r="6923">
      <c r="A6923" s="1" t="s">
        <v>12537</v>
      </c>
      <c r="B6923" s="2">
        <v>1.0</v>
      </c>
    </row>
    <row r="6924">
      <c r="A6924" s="1" t="s">
        <v>12538</v>
      </c>
      <c r="B6924" s="2">
        <v>0.0</v>
      </c>
    </row>
    <row r="6925">
      <c r="A6925" s="1" t="s">
        <v>12539</v>
      </c>
      <c r="B6925" s="2">
        <v>0.0</v>
      </c>
    </row>
    <row r="6926">
      <c r="A6926" s="1" t="s">
        <v>12540</v>
      </c>
      <c r="B6926" s="2">
        <v>1.0</v>
      </c>
    </row>
    <row r="6927">
      <c r="A6927" s="1" t="s">
        <v>12541</v>
      </c>
      <c r="B6927" s="2">
        <v>0.0</v>
      </c>
    </row>
    <row r="6928">
      <c r="A6928" s="1" t="s">
        <v>12542</v>
      </c>
      <c r="B6928" s="2">
        <v>0.0</v>
      </c>
    </row>
    <row r="6929">
      <c r="A6929" s="1" t="s">
        <v>12543</v>
      </c>
      <c r="B6929" s="2">
        <v>1.0</v>
      </c>
    </row>
    <row r="6930">
      <c r="A6930" s="1" t="s">
        <v>12544</v>
      </c>
      <c r="B6930" s="2">
        <v>0.0</v>
      </c>
    </row>
    <row r="6931">
      <c r="A6931" s="1" t="s">
        <v>12545</v>
      </c>
      <c r="B6931" s="2">
        <v>0.0</v>
      </c>
    </row>
    <row r="6932">
      <c r="A6932" s="1" t="s">
        <v>12546</v>
      </c>
      <c r="B6932" s="2">
        <v>0.0</v>
      </c>
    </row>
    <row r="6933">
      <c r="A6933" s="1" t="s">
        <v>12547</v>
      </c>
      <c r="B6933" s="2">
        <v>1.0</v>
      </c>
    </row>
    <row r="6934">
      <c r="A6934" s="1" t="s">
        <v>12548</v>
      </c>
      <c r="B6934" s="2">
        <v>1.0</v>
      </c>
    </row>
    <row r="6935">
      <c r="A6935" s="1" t="s">
        <v>12549</v>
      </c>
      <c r="B6935" s="2">
        <v>1.0</v>
      </c>
    </row>
    <row r="6936">
      <c r="A6936" s="1" t="s">
        <v>12550</v>
      </c>
    </row>
    <row r="6937">
      <c r="A6937" s="1" t="s">
        <v>12551</v>
      </c>
      <c r="B6937" s="2">
        <v>1.0</v>
      </c>
    </row>
    <row r="6938">
      <c r="A6938" s="1" t="s">
        <v>12552</v>
      </c>
      <c r="B6938" s="2">
        <v>1.0</v>
      </c>
    </row>
    <row r="6939">
      <c r="A6939" s="1" t="s">
        <v>12553</v>
      </c>
      <c r="B6939" s="2">
        <v>0.0</v>
      </c>
    </row>
    <row r="6940">
      <c r="A6940" s="1" t="s">
        <v>12554</v>
      </c>
      <c r="B6940" s="2">
        <v>1.0</v>
      </c>
    </row>
    <row r="6941">
      <c r="A6941" s="1" t="s">
        <v>12555</v>
      </c>
      <c r="B6941" s="2">
        <v>1.0</v>
      </c>
    </row>
    <row r="6942">
      <c r="A6942" s="1" t="s">
        <v>12556</v>
      </c>
      <c r="B6942" s="2">
        <v>1.0</v>
      </c>
    </row>
    <row r="6943">
      <c r="A6943" s="1" t="s">
        <v>12557</v>
      </c>
      <c r="B6943" s="2">
        <v>0.0</v>
      </c>
    </row>
    <row r="6944">
      <c r="A6944" s="1" t="s">
        <v>12558</v>
      </c>
      <c r="B6944" s="2">
        <v>1.0</v>
      </c>
    </row>
    <row r="6945">
      <c r="A6945" s="1" t="s">
        <v>12559</v>
      </c>
      <c r="B6945" s="2">
        <v>0.0</v>
      </c>
    </row>
    <row r="6946">
      <c r="A6946" s="1" t="s">
        <v>12560</v>
      </c>
      <c r="B6946" s="2">
        <v>0.0</v>
      </c>
    </row>
    <row r="6947">
      <c r="A6947" s="1" t="s">
        <v>12561</v>
      </c>
      <c r="B6947" s="2">
        <v>1.0</v>
      </c>
    </row>
    <row r="6948">
      <c r="A6948" s="1" t="s">
        <v>12562</v>
      </c>
      <c r="B6948" s="2">
        <v>1.0</v>
      </c>
    </row>
    <row r="6949">
      <c r="A6949" s="1" t="s">
        <v>12563</v>
      </c>
      <c r="B6949" s="2">
        <v>0.0</v>
      </c>
    </row>
    <row r="6950">
      <c r="A6950" s="1" t="s">
        <v>12564</v>
      </c>
      <c r="B6950" s="2">
        <v>0.0</v>
      </c>
    </row>
    <row r="6951">
      <c r="A6951" s="1" t="s">
        <v>12565</v>
      </c>
      <c r="B6951" s="2">
        <v>1.0</v>
      </c>
    </row>
    <row r="6952">
      <c r="A6952" s="1" t="s">
        <v>12566</v>
      </c>
      <c r="B6952" s="2">
        <v>0.0</v>
      </c>
    </row>
    <row r="6953">
      <c r="A6953" s="1" t="s">
        <v>12567</v>
      </c>
      <c r="B6953" s="2">
        <v>0.0</v>
      </c>
    </row>
    <row r="6954">
      <c r="A6954" s="1" t="s">
        <v>12568</v>
      </c>
      <c r="B6954" s="2">
        <v>0.0</v>
      </c>
    </row>
    <row r="6955">
      <c r="A6955" s="1" t="s">
        <v>12569</v>
      </c>
      <c r="B6955" s="2">
        <v>1.0</v>
      </c>
    </row>
    <row r="6956">
      <c r="A6956" s="1" t="s">
        <v>12570</v>
      </c>
      <c r="B6956" s="2">
        <v>0.0</v>
      </c>
    </row>
    <row r="6957">
      <c r="A6957" s="1" t="s">
        <v>12571</v>
      </c>
      <c r="B6957" s="2">
        <v>0.0</v>
      </c>
    </row>
    <row r="6958">
      <c r="A6958" s="1" t="s">
        <v>12572</v>
      </c>
    </row>
    <row r="6959">
      <c r="A6959" s="1" t="s">
        <v>4546</v>
      </c>
    </row>
    <row r="6960">
      <c r="A6960" s="1" t="s">
        <v>4545</v>
      </c>
      <c r="B6960" s="2">
        <v>0.0</v>
      </c>
    </row>
    <row r="6961">
      <c r="A6961" s="1" t="s">
        <v>12573</v>
      </c>
      <c r="B6961" s="2">
        <v>1.0</v>
      </c>
    </row>
    <row r="6962">
      <c r="A6962" s="1" t="s">
        <v>12574</v>
      </c>
      <c r="B6962" s="2">
        <v>0.0</v>
      </c>
    </row>
    <row r="6963">
      <c r="A6963" s="1" t="s">
        <v>12575</v>
      </c>
      <c r="B6963" s="2">
        <v>0.0</v>
      </c>
    </row>
    <row r="6964">
      <c r="A6964" s="1" t="s">
        <v>12576</v>
      </c>
      <c r="B6964" s="2">
        <v>0.0</v>
      </c>
    </row>
    <row r="6965">
      <c r="A6965" s="1" t="s">
        <v>12577</v>
      </c>
      <c r="B6965" s="2">
        <v>1.0</v>
      </c>
    </row>
    <row r="6966">
      <c r="A6966" s="1" t="s">
        <v>12578</v>
      </c>
      <c r="B6966" s="2">
        <v>0.0</v>
      </c>
    </row>
    <row r="6967">
      <c r="A6967" s="1" t="s">
        <v>12579</v>
      </c>
    </row>
    <row r="6968">
      <c r="A6968" s="7"/>
    </row>
    <row r="6969">
      <c r="A6969" s="1" t="s">
        <v>12580</v>
      </c>
    </row>
    <row r="6970">
      <c r="A6970" s="1" t="s">
        <v>12581</v>
      </c>
    </row>
    <row r="6971">
      <c r="A6971" s="1" t="s">
        <v>12582</v>
      </c>
    </row>
    <row r="6972">
      <c r="A6972" s="1" t="s">
        <v>12583</v>
      </c>
    </row>
    <row r="6973">
      <c r="A6973" s="1" t="s">
        <v>12584</v>
      </c>
      <c r="B6973" s="2">
        <v>1.0</v>
      </c>
    </row>
    <row r="6974">
      <c r="A6974" s="1" t="s">
        <v>12585</v>
      </c>
      <c r="B6974" s="2">
        <v>1.0</v>
      </c>
    </row>
    <row r="6975">
      <c r="A6975" s="1" t="s">
        <v>12586</v>
      </c>
      <c r="B6975" s="2">
        <v>0.0</v>
      </c>
    </row>
    <row r="6976">
      <c r="A6976" s="1" t="s">
        <v>12587</v>
      </c>
      <c r="B6976" s="2">
        <v>1.0</v>
      </c>
    </row>
    <row r="6977">
      <c r="A6977" s="1" t="s">
        <v>12588</v>
      </c>
      <c r="B6977" s="2">
        <v>1.0</v>
      </c>
    </row>
    <row r="6978">
      <c r="A6978" s="1" t="s">
        <v>12589</v>
      </c>
    </row>
    <row r="6979">
      <c r="A6979" s="1" t="s">
        <v>12590</v>
      </c>
    </row>
    <row r="6980">
      <c r="A6980" s="1" t="s">
        <v>12591</v>
      </c>
      <c r="B6980" s="2">
        <v>0.0</v>
      </c>
    </row>
    <row r="6981">
      <c r="A6981" s="1" t="s">
        <v>12592</v>
      </c>
      <c r="B6981" s="2">
        <v>0.0</v>
      </c>
    </row>
    <row r="6982">
      <c r="A6982" s="1" t="s">
        <v>12593</v>
      </c>
      <c r="B6982" s="2">
        <v>0.0</v>
      </c>
    </row>
    <row r="6983">
      <c r="A6983" s="1" t="s">
        <v>12594</v>
      </c>
      <c r="B6983" s="2">
        <v>1.0</v>
      </c>
    </row>
    <row r="6984">
      <c r="A6984" s="1" t="s">
        <v>12595</v>
      </c>
      <c r="B6984" s="2">
        <v>1.0</v>
      </c>
    </row>
    <row r="6985">
      <c r="A6985" s="1" t="s">
        <v>12596</v>
      </c>
      <c r="B6985" s="2">
        <v>1.0</v>
      </c>
    </row>
    <row r="6986">
      <c r="A6986" s="1" t="s">
        <v>12597</v>
      </c>
      <c r="B6986" s="2">
        <v>1.0</v>
      </c>
    </row>
    <row r="6987">
      <c r="A6987" s="1" t="s">
        <v>12598</v>
      </c>
    </row>
    <row r="6988">
      <c r="A6988" s="7"/>
    </row>
    <row r="6989">
      <c r="A6989" s="1" t="s">
        <v>4150</v>
      </c>
      <c r="B6989" s="2">
        <v>0.0</v>
      </c>
    </row>
    <row r="6990">
      <c r="A6990" s="1" t="s">
        <v>12599</v>
      </c>
      <c r="B6990" s="2">
        <v>0.0</v>
      </c>
    </row>
    <row r="6991">
      <c r="A6991" s="1" t="s">
        <v>12600</v>
      </c>
      <c r="B6991" s="2">
        <v>1.0</v>
      </c>
    </row>
    <row r="6992">
      <c r="A6992" s="1" t="s">
        <v>12601</v>
      </c>
      <c r="B6992" s="2">
        <v>0.0</v>
      </c>
    </row>
    <row r="6993">
      <c r="A6993" s="1" t="s">
        <v>12602</v>
      </c>
      <c r="B6993" s="2">
        <v>0.0</v>
      </c>
    </row>
    <row r="6994">
      <c r="A6994" s="1" t="s">
        <v>12603</v>
      </c>
      <c r="B6994" s="2">
        <v>1.0</v>
      </c>
    </row>
    <row r="6995">
      <c r="A6995" s="1" t="s">
        <v>12604</v>
      </c>
      <c r="B6995" s="2">
        <v>0.0</v>
      </c>
    </row>
    <row r="6996">
      <c r="A6996" s="1" t="s">
        <v>12605</v>
      </c>
      <c r="B6996" s="2">
        <v>0.0</v>
      </c>
    </row>
    <row r="6997">
      <c r="A6997" s="1" t="s">
        <v>12606</v>
      </c>
      <c r="B6997" s="2">
        <v>1.0</v>
      </c>
    </row>
    <row r="6998">
      <c r="A6998" s="1" t="s">
        <v>12607</v>
      </c>
      <c r="B6998" s="2">
        <v>1.0</v>
      </c>
    </row>
    <row r="6999">
      <c r="A6999" s="1" t="s">
        <v>12608</v>
      </c>
      <c r="B6999" s="2">
        <v>0.0</v>
      </c>
    </row>
    <row r="7000">
      <c r="A7000" s="1" t="s">
        <v>12609</v>
      </c>
      <c r="B7000" s="2">
        <v>0.0</v>
      </c>
    </row>
    <row r="7001">
      <c r="A7001" s="1" t="s">
        <v>12610</v>
      </c>
      <c r="B7001" s="2">
        <v>0.0</v>
      </c>
    </row>
    <row r="7002">
      <c r="A7002" s="1" t="s">
        <v>12611</v>
      </c>
      <c r="B7002" s="2">
        <v>0.0</v>
      </c>
    </row>
    <row r="7003">
      <c r="A7003" s="1" t="s">
        <v>12612</v>
      </c>
      <c r="B7003" s="2">
        <v>0.0</v>
      </c>
    </row>
    <row r="7004">
      <c r="A7004" s="1" t="s">
        <v>12613</v>
      </c>
      <c r="B7004" s="2">
        <v>1.0</v>
      </c>
    </row>
    <row r="7005">
      <c r="A7005" s="1" t="s">
        <v>12614</v>
      </c>
      <c r="B7005" s="2">
        <v>0.0</v>
      </c>
    </row>
    <row r="7006">
      <c r="A7006" s="1" t="s">
        <v>12615</v>
      </c>
      <c r="B7006" s="2">
        <v>1.0</v>
      </c>
    </row>
    <row r="7007">
      <c r="A7007" s="1" t="s">
        <v>12616</v>
      </c>
    </row>
    <row r="7008">
      <c r="A7008" s="7"/>
    </row>
    <row r="7009">
      <c r="A7009" s="1" t="s">
        <v>12617</v>
      </c>
    </row>
    <row r="7010">
      <c r="A7010" s="1" t="s">
        <v>12618</v>
      </c>
      <c r="B7010" s="2">
        <v>1.0</v>
      </c>
    </row>
    <row r="7011">
      <c r="A7011" s="1" t="s">
        <v>12619</v>
      </c>
    </row>
    <row r="7012">
      <c r="A7012" s="7"/>
    </row>
    <row r="7013">
      <c r="A7013" s="1" t="s">
        <v>12620</v>
      </c>
      <c r="B7013" s="2">
        <v>1.0</v>
      </c>
    </row>
    <row r="7014">
      <c r="A7014" s="1" t="s">
        <v>12621</v>
      </c>
      <c r="B7014" s="2">
        <v>0.0</v>
      </c>
    </row>
    <row r="7015">
      <c r="A7015" s="1" t="s">
        <v>12622</v>
      </c>
      <c r="B7015" s="2">
        <v>1.0</v>
      </c>
    </row>
    <row r="7016">
      <c r="A7016" s="1" t="s">
        <v>12623</v>
      </c>
      <c r="B7016" s="2">
        <v>0.0</v>
      </c>
    </row>
    <row r="7017">
      <c r="A7017" s="1" t="s">
        <v>12624</v>
      </c>
      <c r="B7017" s="2">
        <v>0.0</v>
      </c>
    </row>
    <row r="7018">
      <c r="A7018" s="1" t="s">
        <v>12625</v>
      </c>
    </row>
    <row r="7019">
      <c r="A7019" s="1" t="s">
        <v>12626</v>
      </c>
      <c r="B7019" s="2">
        <v>0.0</v>
      </c>
    </row>
    <row r="7020">
      <c r="A7020" s="1" t="s">
        <v>12627</v>
      </c>
      <c r="B7020" s="2">
        <v>0.0</v>
      </c>
    </row>
    <row r="7021">
      <c r="A7021" s="1" t="s">
        <v>12628</v>
      </c>
      <c r="B7021" s="2">
        <v>1.0</v>
      </c>
    </row>
    <row r="7022">
      <c r="A7022" s="1" t="s">
        <v>12629</v>
      </c>
      <c r="B7022" s="2">
        <v>1.0</v>
      </c>
    </row>
    <row r="7023">
      <c r="A7023" s="1" t="s">
        <v>12630</v>
      </c>
      <c r="B7023" s="2">
        <v>0.0</v>
      </c>
    </row>
    <row r="7024">
      <c r="A7024" s="1" t="s">
        <v>12631</v>
      </c>
    </row>
    <row r="7025">
      <c r="A7025" s="1" t="s">
        <v>12632</v>
      </c>
    </row>
    <row r="7026">
      <c r="A7026" s="1" t="s">
        <v>12633</v>
      </c>
    </row>
    <row r="7027">
      <c r="A7027" s="1" t="s">
        <v>12634</v>
      </c>
    </row>
    <row r="7028">
      <c r="A7028" s="1" t="s">
        <v>12635</v>
      </c>
    </row>
    <row r="7029">
      <c r="A7029" s="1" t="s">
        <v>12636</v>
      </c>
      <c r="B7029" s="2">
        <v>0.0</v>
      </c>
    </row>
    <row r="7030">
      <c r="A7030" s="1" t="s">
        <v>12637</v>
      </c>
      <c r="B7030" s="2">
        <v>0.0</v>
      </c>
    </row>
    <row r="7031">
      <c r="A7031" s="1" t="s">
        <v>12638</v>
      </c>
      <c r="B7031" s="2">
        <v>0.0</v>
      </c>
    </row>
    <row r="7032">
      <c r="A7032" s="1" t="s">
        <v>12639</v>
      </c>
      <c r="B7032" s="2">
        <v>1.0</v>
      </c>
    </row>
    <row r="7033">
      <c r="A7033" s="1" t="s">
        <v>12640</v>
      </c>
      <c r="B7033" s="2">
        <v>1.0</v>
      </c>
    </row>
    <row r="7034">
      <c r="A7034" s="1" t="s">
        <v>12641</v>
      </c>
    </row>
    <row r="7035">
      <c r="A7035" s="1" t="s">
        <v>4546</v>
      </c>
      <c r="B7035" s="2">
        <v>0.0</v>
      </c>
    </row>
    <row r="7036">
      <c r="A7036" s="1" t="s">
        <v>12642</v>
      </c>
      <c r="B7036" s="2">
        <v>0.0</v>
      </c>
    </row>
    <row r="7037">
      <c r="A7037" s="1" t="s">
        <v>12643</v>
      </c>
      <c r="B7037" s="2">
        <v>1.0</v>
      </c>
    </row>
    <row r="7038">
      <c r="A7038" s="1" t="s">
        <v>12644</v>
      </c>
      <c r="B7038" s="2">
        <v>0.0</v>
      </c>
    </row>
    <row r="7039">
      <c r="A7039" s="1" t="s">
        <v>12645</v>
      </c>
      <c r="B7039" s="2">
        <v>0.0</v>
      </c>
    </row>
    <row r="7040">
      <c r="A7040" s="1" t="s">
        <v>12646</v>
      </c>
      <c r="B7040" s="2">
        <v>0.0</v>
      </c>
    </row>
    <row r="7041">
      <c r="A7041" s="1" t="s">
        <v>12647</v>
      </c>
      <c r="B7041" s="2">
        <v>1.0</v>
      </c>
    </row>
    <row r="7042">
      <c r="A7042" s="1" t="s">
        <v>12648</v>
      </c>
      <c r="B7042" s="2">
        <v>1.0</v>
      </c>
    </row>
    <row r="7043">
      <c r="A7043" s="1" t="s">
        <v>12649</v>
      </c>
      <c r="B7043" s="2">
        <v>1.0</v>
      </c>
    </row>
    <row r="7044">
      <c r="A7044" s="1" t="s">
        <v>12650</v>
      </c>
      <c r="B7044" s="2">
        <v>1.0</v>
      </c>
    </row>
    <row r="7045">
      <c r="A7045" s="1" t="s">
        <v>12651</v>
      </c>
      <c r="B7045" s="2">
        <v>1.0</v>
      </c>
    </row>
    <row r="7046">
      <c r="A7046" s="1" t="s">
        <v>12652</v>
      </c>
      <c r="B7046" s="2">
        <v>0.0</v>
      </c>
    </row>
    <row r="7047">
      <c r="A7047" s="1" t="s">
        <v>12653</v>
      </c>
      <c r="B7047" s="2">
        <v>1.0</v>
      </c>
    </row>
    <row r="7048">
      <c r="A7048" s="1" t="s">
        <v>12654</v>
      </c>
      <c r="B7048" s="2">
        <v>0.0</v>
      </c>
    </row>
    <row r="7049">
      <c r="A7049" s="1" t="s">
        <v>12655</v>
      </c>
      <c r="B7049" s="2">
        <v>0.0</v>
      </c>
    </row>
    <row r="7050">
      <c r="A7050" s="1" t="s">
        <v>12656</v>
      </c>
      <c r="B7050" s="2">
        <v>0.0</v>
      </c>
    </row>
    <row r="7051">
      <c r="A7051" s="1" t="s">
        <v>12657</v>
      </c>
      <c r="B7051" s="2">
        <v>1.0</v>
      </c>
    </row>
    <row r="7052">
      <c r="A7052" s="1" t="s">
        <v>12658</v>
      </c>
      <c r="B7052" s="2">
        <v>1.0</v>
      </c>
    </row>
    <row r="7053">
      <c r="A7053" s="1" t="s">
        <v>12659</v>
      </c>
      <c r="B7053" s="2">
        <v>0.0</v>
      </c>
    </row>
    <row r="7054">
      <c r="A7054" s="1" t="s">
        <v>12660</v>
      </c>
      <c r="B7054" s="2">
        <v>1.0</v>
      </c>
    </row>
    <row r="7055">
      <c r="A7055" s="1" t="s">
        <v>12661</v>
      </c>
      <c r="B7055" s="2">
        <v>0.0</v>
      </c>
    </row>
    <row r="7056">
      <c r="A7056" s="1" t="s">
        <v>12662</v>
      </c>
      <c r="B7056" s="2">
        <v>0.0</v>
      </c>
    </row>
    <row r="7057">
      <c r="A7057" s="1" t="s">
        <v>4248</v>
      </c>
    </row>
    <row r="7058">
      <c r="A7058" s="1" t="s">
        <v>12663</v>
      </c>
    </row>
    <row r="7059">
      <c r="A7059" s="1" t="s">
        <v>12664</v>
      </c>
    </row>
    <row r="7060">
      <c r="A7060" s="1" t="s">
        <v>12665</v>
      </c>
      <c r="B7060" s="2">
        <v>1.0</v>
      </c>
    </row>
    <row r="7061">
      <c r="A7061" s="1" t="s">
        <v>12666</v>
      </c>
      <c r="B7061" s="2">
        <v>1.0</v>
      </c>
    </row>
    <row r="7062">
      <c r="A7062" s="1" t="s">
        <v>12667</v>
      </c>
    </row>
    <row r="7063">
      <c r="A7063" s="7"/>
    </row>
    <row r="7064">
      <c r="A7064" s="1" t="s">
        <v>12668</v>
      </c>
    </row>
    <row r="7065">
      <c r="A7065" s="1" t="s">
        <v>12669</v>
      </c>
      <c r="B7065" s="2">
        <v>0.0</v>
      </c>
    </row>
    <row r="7066">
      <c r="A7066" s="1" t="s">
        <v>12670</v>
      </c>
      <c r="B7066" s="2">
        <v>1.0</v>
      </c>
    </row>
    <row r="7067">
      <c r="A7067" s="1" t="s">
        <v>12671</v>
      </c>
    </row>
    <row r="7068">
      <c r="A7068" s="1" t="s">
        <v>12672</v>
      </c>
      <c r="B7068" s="2">
        <v>0.0</v>
      </c>
    </row>
    <row r="7069">
      <c r="A7069" s="1" t="s">
        <v>12673</v>
      </c>
      <c r="B7069" s="2">
        <v>1.0</v>
      </c>
    </row>
    <row r="7070">
      <c r="A7070" s="1" t="s">
        <v>12674</v>
      </c>
      <c r="B7070" s="2">
        <v>0.0</v>
      </c>
    </row>
    <row r="7071">
      <c r="A7071" s="1" t="s">
        <v>12675</v>
      </c>
      <c r="B7071" s="2">
        <v>1.0</v>
      </c>
    </row>
    <row r="7072">
      <c r="A7072" s="1" t="s">
        <v>12676</v>
      </c>
      <c r="B7072" s="2">
        <v>0.0</v>
      </c>
    </row>
    <row r="7073">
      <c r="A7073" s="1" t="s">
        <v>12677</v>
      </c>
      <c r="B7073" s="2">
        <v>1.0</v>
      </c>
    </row>
    <row r="7074">
      <c r="A7074" s="1" t="s">
        <v>10889</v>
      </c>
    </row>
    <row r="7075">
      <c r="A7075" s="1" t="s">
        <v>10890</v>
      </c>
    </row>
    <row r="7076">
      <c r="A7076" s="1" t="s">
        <v>5505</v>
      </c>
    </row>
    <row r="7077">
      <c r="A7077" s="1" t="s">
        <v>10891</v>
      </c>
    </row>
    <row r="7078">
      <c r="A7078" s="1" t="s">
        <v>10892</v>
      </c>
    </row>
    <row r="7079">
      <c r="A7079" s="7"/>
    </row>
    <row r="7080">
      <c r="A7080" s="1" t="s">
        <v>12678</v>
      </c>
      <c r="B7080" s="2">
        <v>0.0</v>
      </c>
    </row>
    <row r="7081">
      <c r="A7081" s="1" t="s">
        <v>12679</v>
      </c>
      <c r="B7081" s="2">
        <v>0.0</v>
      </c>
    </row>
    <row r="7082">
      <c r="A7082" s="1" t="s">
        <v>12680</v>
      </c>
      <c r="B7082" s="2">
        <v>0.0</v>
      </c>
    </row>
    <row r="7083">
      <c r="A7083" s="1" t="s">
        <v>12681</v>
      </c>
      <c r="B7083" s="2">
        <v>0.0</v>
      </c>
    </row>
    <row r="7084">
      <c r="A7084" s="1" t="s">
        <v>12682</v>
      </c>
      <c r="B7084" s="2">
        <v>1.0</v>
      </c>
    </row>
    <row r="7085">
      <c r="A7085" s="1" t="s">
        <v>12683</v>
      </c>
      <c r="B7085" s="2">
        <v>0.0</v>
      </c>
    </row>
    <row r="7086">
      <c r="A7086" s="1" t="s">
        <v>12684</v>
      </c>
      <c r="B7086" s="2">
        <v>1.0</v>
      </c>
    </row>
    <row r="7087">
      <c r="A7087" s="1" t="s">
        <v>12685</v>
      </c>
      <c r="B7087" s="2">
        <v>0.0</v>
      </c>
    </row>
    <row r="7088">
      <c r="A7088" s="1" t="s">
        <v>12686</v>
      </c>
      <c r="B7088" s="2">
        <v>0.0</v>
      </c>
    </row>
    <row r="7089">
      <c r="A7089" s="1" t="s">
        <v>12687</v>
      </c>
      <c r="B7089" s="2">
        <v>0.0</v>
      </c>
    </row>
    <row r="7090">
      <c r="A7090" s="1" t="s">
        <v>12688</v>
      </c>
      <c r="B7090" s="2">
        <v>0.0</v>
      </c>
    </row>
    <row r="7091">
      <c r="A7091" s="1" t="s">
        <v>12689</v>
      </c>
      <c r="B7091" s="2">
        <v>0.0</v>
      </c>
    </row>
    <row r="7092">
      <c r="A7092" s="1" t="s">
        <v>12690</v>
      </c>
      <c r="B7092" s="2">
        <v>1.0</v>
      </c>
    </row>
    <row r="7093">
      <c r="A7093" s="1" t="s">
        <v>12691</v>
      </c>
      <c r="B7093" s="2">
        <v>0.0</v>
      </c>
    </row>
    <row r="7094">
      <c r="A7094" s="1" t="s">
        <v>12692</v>
      </c>
      <c r="B7094" s="2">
        <v>0.0</v>
      </c>
    </row>
    <row r="7095">
      <c r="A7095" s="1" t="s">
        <v>12693</v>
      </c>
      <c r="B7095" s="2">
        <v>0.0</v>
      </c>
    </row>
    <row r="7096">
      <c r="A7096" s="1" t="s">
        <v>12694</v>
      </c>
      <c r="B7096" s="2">
        <v>1.0</v>
      </c>
    </row>
    <row r="7097">
      <c r="A7097" s="1" t="s">
        <v>12695</v>
      </c>
      <c r="B7097" s="2">
        <v>1.0</v>
      </c>
    </row>
    <row r="7098">
      <c r="A7098" s="1" t="s">
        <v>12696</v>
      </c>
      <c r="B7098" s="2">
        <v>0.0</v>
      </c>
    </row>
    <row r="7099">
      <c r="A7099" s="1" t="s">
        <v>12697</v>
      </c>
      <c r="B7099" s="2">
        <v>1.0</v>
      </c>
    </row>
    <row r="7100">
      <c r="A7100" s="1" t="s">
        <v>12698</v>
      </c>
      <c r="B7100" s="2">
        <v>0.0</v>
      </c>
    </row>
    <row r="7101">
      <c r="A7101" s="1" t="s">
        <v>12699</v>
      </c>
    </row>
    <row r="7102">
      <c r="A7102" s="1" t="s">
        <v>12700</v>
      </c>
    </row>
    <row r="7103">
      <c r="A7103" s="1" t="s">
        <v>4154</v>
      </c>
      <c r="B7103" s="2">
        <v>1.0</v>
      </c>
    </row>
    <row r="7104">
      <c r="A7104" s="1" t="s">
        <v>12701</v>
      </c>
      <c r="B7104" s="2">
        <v>0.0</v>
      </c>
    </row>
    <row r="7105">
      <c r="A7105" s="1" t="s">
        <v>12702</v>
      </c>
      <c r="B7105" s="2">
        <v>0.0</v>
      </c>
    </row>
    <row r="7106">
      <c r="A7106" s="1" t="s">
        <v>12703</v>
      </c>
      <c r="B7106" s="2">
        <v>1.0</v>
      </c>
    </row>
    <row r="7107">
      <c r="A7107" s="1" t="s">
        <v>977</v>
      </c>
      <c r="B7107" s="2">
        <v>0.0</v>
      </c>
    </row>
    <row r="7108">
      <c r="A7108" s="1" t="s">
        <v>12704</v>
      </c>
      <c r="B7108" s="2">
        <v>0.0</v>
      </c>
    </row>
    <row r="7109">
      <c r="A7109" s="1" t="s">
        <v>12705</v>
      </c>
    </row>
    <row r="7110">
      <c r="A7110" s="7"/>
    </row>
    <row r="7111">
      <c r="A7111" s="1" t="s">
        <v>11000</v>
      </c>
      <c r="B7111" s="2">
        <v>0.0</v>
      </c>
    </row>
    <row r="7112">
      <c r="A7112" s="1" t="s">
        <v>12706</v>
      </c>
      <c r="B7112" s="2">
        <v>1.0</v>
      </c>
    </row>
    <row r="7113">
      <c r="A7113" s="1" t="s">
        <v>12707</v>
      </c>
      <c r="B7113" s="2">
        <v>0.0</v>
      </c>
    </row>
    <row r="7114">
      <c r="A7114" s="1" t="s">
        <v>12708</v>
      </c>
      <c r="B7114" s="2">
        <v>0.0</v>
      </c>
    </row>
    <row r="7115">
      <c r="A7115" s="1" t="s">
        <v>12709</v>
      </c>
      <c r="B7115" s="2">
        <v>0.0</v>
      </c>
    </row>
    <row r="7116">
      <c r="A7116" s="1" t="s">
        <v>12710</v>
      </c>
      <c r="B7116" s="2">
        <v>0.0</v>
      </c>
    </row>
    <row r="7117">
      <c r="A7117" s="1" t="s">
        <v>12711</v>
      </c>
      <c r="B7117" s="2">
        <v>1.0</v>
      </c>
    </row>
    <row r="7118">
      <c r="A7118" s="1" t="s">
        <v>12712</v>
      </c>
      <c r="B7118" s="2">
        <v>0.0</v>
      </c>
    </row>
    <row r="7119">
      <c r="A7119" s="1" t="s">
        <v>12713</v>
      </c>
      <c r="B7119" s="2">
        <v>0.0</v>
      </c>
    </row>
    <row r="7120">
      <c r="A7120" s="1" t="s">
        <v>12714</v>
      </c>
      <c r="B7120" s="2">
        <v>0.0</v>
      </c>
    </row>
    <row r="7121">
      <c r="A7121" s="1" t="s">
        <v>12715</v>
      </c>
      <c r="B7121" s="2">
        <v>1.0</v>
      </c>
    </row>
    <row r="7122">
      <c r="A7122" s="1" t="s">
        <v>12716</v>
      </c>
      <c r="B7122" s="2">
        <v>0.0</v>
      </c>
    </row>
    <row r="7123">
      <c r="A7123" s="1" t="s">
        <v>12717</v>
      </c>
      <c r="B7123" s="2">
        <v>0.0</v>
      </c>
    </row>
    <row r="7124">
      <c r="A7124" s="1" t="s">
        <v>12718</v>
      </c>
      <c r="B7124" s="2">
        <v>1.0</v>
      </c>
    </row>
    <row r="7125">
      <c r="A7125" s="1" t="s">
        <v>843</v>
      </c>
      <c r="B7125" s="2">
        <v>0.0</v>
      </c>
    </row>
    <row r="7126">
      <c r="A7126" s="1" t="s">
        <v>12719</v>
      </c>
      <c r="B7126" s="2">
        <v>1.0</v>
      </c>
    </row>
    <row r="7127">
      <c r="A7127" s="1" t="s">
        <v>12720</v>
      </c>
      <c r="B7127" s="2">
        <v>1.0</v>
      </c>
    </row>
    <row r="7128">
      <c r="A7128" s="1" t="s">
        <v>12721</v>
      </c>
      <c r="B7128" s="2">
        <v>0.0</v>
      </c>
    </row>
    <row r="7129">
      <c r="A7129" s="1" t="s">
        <v>12722</v>
      </c>
      <c r="B7129" s="2">
        <v>1.0</v>
      </c>
    </row>
    <row r="7130">
      <c r="A7130" s="1" t="s">
        <v>12723</v>
      </c>
    </row>
    <row r="7131">
      <c r="A7131" s="1" t="s">
        <v>12724</v>
      </c>
    </row>
    <row r="7132">
      <c r="A7132" s="1" t="s">
        <v>12725</v>
      </c>
      <c r="B7132" s="2">
        <v>0.0</v>
      </c>
    </row>
    <row r="7133">
      <c r="A7133" s="1" t="s">
        <v>12726</v>
      </c>
      <c r="B7133" s="2">
        <v>1.0</v>
      </c>
    </row>
    <row r="7134">
      <c r="A7134" s="1" t="s">
        <v>12727</v>
      </c>
      <c r="B7134" s="2">
        <v>0.0</v>
      </c>
    </row>
    <row r="7135">
      <c r="A7135" s="1" t="s">
        <v>12728</v>
      </c>
      <c r="B7135" s="2">
        <v>1.0</v>
      </c>
    </row>
    <row r="7136">
      <c r="A7136" s="1" t="s">
        <v>12729</v>
      </c>
      <c r="B7136" s="2">
        <v>0.0</v>
      </c>
    </row>
    <row r="7137">
      <c r="A7137" s="1" t="s">
        <v>12730</v>
      </c>
      <c r="B7137" s="2">
        <v>0.0</v>
      </c>
    </row>
    <row r="7138">
      <c r="A7138" s="1" t="s">
        <v>12731</v>
      </c>
      <c r="B7138" s="2">
        <v>0.0</v>
      </c>
    </row>
    <row r="7139">
      <c r="A7139" s="1" t="s">
        <v>12732</v>
      </c>
      <c r="B7139" s="2">
        <v>0.0</v>
      </c>
    </row>
    <row r="7140">
      <c r="A7140" s="1" t="s">
        <v>12733</v>
      </c>
      <c r="B7140" s="2">
        <v>1.0</v>
      </c>
    </row>
    <row r="7141">
      <c r="A7141" s="1" t="s">
        <v>12734</v>
      </c>
      <c r="B7141" s="2">
        <v>1.0</v>
      </c>
    </row>
    <row r="7142">
      <c r="A7142" s="1" t="s">
        <v>12735</v>
      </c>
      <c r="B7142" s="2">
        <v>0.0</v>
      </c>
    </row>
    <row r="7143">
      <c r="A7143" s="1" t="s">
        <v>12736</v>
      </c>
      <c r="B7143" s="2">
        <v>1.0</v>
      </c>
    </row>
    <row r="7144">
      <c r="A7144" s="1" t="s">
        <v>12737</v>
      </c>
      <c r="B7144" s="2">
        <v>1.0</v>
      </c>
    </row>
    <row r="7145">
      <c r="A7145" s="1" t="s">
        <v>12738</v>
      </c>
      <c r="B7145" s="2">
        <v>0.0</v>
      </c>
    </row>
    <row r="7146">
      <c r="A7146" s="1" t="s">
        <v>12739</v>
      </c>
      <c r="B7146" s="2">
        <v>0.0</v>
      </c>
    </row>
    <row r="7147">
      <c r="A7147" s="1" t="s">
        <v>12740</v>
      </c>
      <c r="B7147" s="2">
        <v>1.0</v>
      </c>
    </row>
    <row r="7148">
      <c r="A7148" s="1" t="s">
        <v>12741</v>
      </c>
      <c r="B7148" s="2">
        <v>1.0</v>
      </c>
    </row>
    <row r="7149">
      <c r="A7149" s="1" t="s">
        <v>12742</v>
      </c>
      <c r="B7149" s="2">
        <v>1.0</v>
      </c>
    </row>
    <row r="7150">
      <c r="A7150" s="1" t="s">
        <v>12743</v>
      </c>
      <c r="B7150" s="2">
        <v>1.0</v>
      </c>
    </row>
    <row r="7151">
      <c r="A7151" s="1" t="s">
        <v>12744</v>
      </c>
      <c r="B7151" s="2">
        <v>0.0</v>
      </c>
    </row>
    <row r="7152">
      <c r="A7152" s="1" t="s">
        <v>12745</v>
      </c>
      <c r="B7152" s="2">
        <v>1.0</v>
      </c>
    </row>
    <row r="7153">
      <c r="A7153" s="1" t="s">
        <v>12746</v>
      </c>
      <c r="B7153" s="2">
        <v>1.0</v>
      </c>
    </row>
    <row r="7154">
      <c r="A7154" s="1" t="s">
        <v>12747</v>
      </c>
    </row>
    <row r="7155">
      <c r="A7155" s="1" t="s">
        <v>12748</v>
      </c>
      <c r="B7155" s="2">
        <v>1.0</v>
      </c>
    </row>
    <row r="7156">
      <c r="A7156" s="1" t="s">
        <v>12749</v>
      </c>
      <c r="B7156" s="2">
        <v>0.0</v>
      </c>
    </row>
    <row r="7157">
      <c r="A7157" s="1" t="s">
        <v>12750</v>
      </c>
    </row>
    <row r="7158">
      <c r="A7158" s="1" t="s">
        <v>4041</v>
      </c>
    </row>
    <row r="7159">
      <c r="A7159" s="1" t="s">
        <v>1915</v>
      </c>
      <c r="B7159" s="2">
        <v>0.0</v>
      </c>
    </row>
    <row r="7160">
      <c r="A7160" s="1" t="s">
        <v>12751</v>
      </c>
    </row>
    <row r="7161">
      <c r="A7161" s="1" t="s">
        <v>5762</v>
      </c>
      <c r="B7161" s="2">
        <v>0.0</v>
      </c>
    </row>
    <row r="7162">
      <c r="A7162" s="1" t="s">
        <v>12752</v>
      </c>
      <c r="B7162" s="2">
        <v>1.0</v>
      </c>
    </row>
    <row r="7163">
      <c r="A7163" s="1" t="s">
        <v>12753</v>
      </c>
      <c r="B7163" s="2">
        <v>0.0</v>
      </c>
    </row>
    <row r="7164">
      <c r="A7164" s="1" t="s">
        <v>12754</v>
      </c>
      <c r="B7164" s="2">
        <v>1.0</v>
      </c>
    </row>
    <row r="7165">
      <c r="A7165" s="1" t="s">
        <v>12755</v>
      </c>
    </row>
    <row r="7166">
      <c r="A7166" s="1" t="s">
        <v>12756</v>
      </c>
      <c r="B7166" s="2">
        <v>1.0</v>
      </c>
    </row>
    <row r="7167">
      <c r="A7167" s="1" t="s">
        <v>12757</v>
      </c>
      <c r="B7167" s="2">
        <v>1.0</v>
      </c>
    </row>
    <row r="7168">
      <c r="A7168" s="1" t="s">
        <v>12758</v>
      </c>
      <c r="B7168" s="2">
        <v>0.0</v>
      </c>
    </row>
    <row r="7169">
      <c r="A7169" s="1" t="s">
        <v>12759</v>
      </c>
      <c r="B7169" s="2">
        <v>1.0</v>
      </c>
    </row>
    <row r="7170">
      <c r="A7170" s="1" t="s">
        <v>12760</v>
      </c>
      <c r="B7170" s="2">
        <v>1.0</v>
      </c>
    </row>
    <row r="7171">
      <c r="A7171" s="1" t="s">
        <v>12761</v>
      </c>
      <c r="B7171" s="2">
        <v>0.0</v>
      </c>
    </row>
    <row r="7172">
      <c r="A7172" s="1" t="s">
        <v>12762</v>
      </c>
      <c r="B7172" s="2">
        <v>0.0</v>
      </c>
    </row>
    <row r="7173">
      <c r="A7173" s="1" t="s">
        <v>12763</v>
      </c>
      <c r="B7173" s="2">
        <v>0.0</v>
      </c>
    </row>
    <row r="7174">
      <c r="A7174" s="1" t="s">
        <v>12764</v>
      </c>
      <c r="B7174" s="2">
        <v>1.0</v>
      </c>
    </row>
    <row r="7175">
      <c r="A7175" s="1" t="s">
        <v>12765</v>
      </c>
      <c r="B7175" s="2">
        <v>1.0</v>
      </c>
    </row>
    <row r="7176">
      <c r="A7176" s="1" t="s">
        <v>12766</v>
      </c>
      <c r="B7176" s="2">
        <v>0.0</v>
      </c>
    </row>
    <row r="7177">
      <c r="A7177" s="1" t="s">
        <v>12767</v>
      </c>
      <c r="B7177" s="2">
        <v>1.0</v>
      </c>
    </row>
    <row r="7178">
      <c r="A7178" s="1" t="s">
        <v>12768</v>
      </c>
      <c r="B7178" s="2">
        <v>0.0</v>
      </c>
    </row>
    <row r="7179">
      <c r="A7179" s="1" t="s">
        <v>12769</v>
      </c>
      <c r="B7179" s="2">
        <v>1.0</v>
      </c>
    </row>
    <row r="7180">
      <c r="A7180" s="1" t="s">
        <v>12770</v>
      </c>
      <c r="B7180" s="2">
        <v>1.0</v>
      </c>
    </row>
    <row r="7181">
      <c r="A7181" s="1" t="s">
        <v>12771</v>
      </c>
      <c r="B7181" s="2">
        <v>0.0</v>
      </c>
    </row>
    <row r="7182">
      <c r="A7182" s="1" t="s">
        <v>12772</v>
      </c>
      <c r="B7182" s="2">
        <v>1.0</v>
      </c>
    </row>
    <row r="7183">
      <c r="A7183" s="1" t="s">
        <v>12773</v>
      </c>
      <c r="B7183" s="2">
        <v>0.0</v>
      </c>
    </row>
    <row r="7184">
      <c r="A7184" s="1" t="s">
        <v>12774</v>
      </c>
      <c r="B7184" s="2">
        <v>1.0</v>
      </c>
    </row>
    <row r="7185">
      <c r="A7185" s="1" t="s">
        <v>12775</v>
      </c>
      <c r="B7185" s="2">
        <v>0.0</v>
      </c>
    </row>
    <row r="7186">
      <c r="A7186" s="1" t="s">
        <v>12776</v>
      </c>
      <c r="B7186" s="2">
        <v>1.0</v>
      </c>
    </row>
    <row r="7187">
      <c r="A7187" s="1" t="s">
        <v>12777</v>
      </c>
      <c r="B7187" s="2">
        <v>1.0</v>
      </c>
    </row>
    <row r="7188">
      <c r="A7188" s="1" t="s">
        <v>12778</v>
      </c>
      <c r="B7188" s="2">
        <v>0.0</v>
      </c>
    </row>
    <row r="7189">
      <c r="A7189" s="1" t="s">
        <v>12779</v>
      </c>
      <c r="B7189" s="2">
        <v>1.0</v>
      </c>
    </row>
    <row r="7190">
      <c r="A7190" s="1" t="s">
        <v>12780</v>
      </c>
      <c r="B7190" s="2">
        <v>0.0</v>
      </c>
    </row>
    <row r="7191">
      <c r="A7191" s="1" t="s">
        <v>12781</v>
      </c>
      <c r="B7191" s="2">
        <v>0.0</v>
      </c>
    </row>
    <row r="7192">
      <c r="A7192" s="1" t="s">
        <v>12782</v>
      </c>
      <c r="B7192" s="2">
        <v>0.0</v>
      </c>
    </row>
    <row r="7193">
      <c r="A7193" s="1" t="s">
        <v>12783</v>
      </c>
      <c r="B7193" s="2">
        <v>1.0</v>
      </c>
    </row>
    <row r="7194">
      <c r="A7194" s="1" t="s">
        <v>12784</v>
      </c>
      <c r="B7194" s="2">
        <v>1.0</v>
      </c>
    </row>
    <row r="7195">
      <c r="A7195" s="11" t="s">
        <v>12785</v>
      </c>
      <c r="B7195" s="2">
        <v>0.0</v>
      </c>
    </row>
    <row r="7196">
      <c r="A7196" s="1" t="s">
        <v>12786</v>
      </c>
      <c r="B7196" s="2">
        <v>1.0</v>
      </c>
    </row>
    <row r="7197">
      <c r="A7197" s="1" t="s">
        <v>12787</v>
      </c>
      <c r="B7197" s="2">
        <v>0.0</v>
      </c>
    </row>
    <row r="7198">
      <c r="A7198" s="1" t="s">
        <v>12788</v>
      </c>
    </row>
    <row r="7199">
      <c r="A7199" s="1" t="s">
        <v>9147</v>
      </c>
    </row>
    <row r="7200">
      <c r="A7200" s="1" t="s">
        <v>9148</v>
      </c>
      <c r="B7200" s="2">
        <v>0.0</v>
      </c>
    </row>
    <row r="7201">
      <c r="A7201" s="1" t="s">
        <v>12789</v>
      </c>
      <c r="B7201" s="2">
        <v>1.0</v>
      </c>
    </row>
    <row r="7202">
      <c r="A7202" s="1" t="s">
        <v>12790</v>
      </c>
      <c r="B7202" s="2">
        <v>0.0</v>
      </c>
    </row>
    <row r="7203">
      <c r="A7203" s="1" t="s">
        <v>12791</v>
      </c>
      <c r="B7203" s="2">
        <v>0.0</v>
      </c>
    </row>
    <row r="7204">
      <c r="A7204" s="1" t="s">
        <v>12792</v>
      </c>
      <c r="B7204" s="2">
        <v>1.0</v>
      </c>
    </row>
    <row r="7205">
      <c r="A7205" s="1" t="s">
        <v>12793</v>
      </c>
      <c r="B7205" s="2">
        <v>0.0</v>
      </c>
    </row>
    <row r="7206">
      <c r="A7206" s="1" t="s">
        <v>12794</v>
      </c>
      <c r="B7206" s="2">
        <v>0.0</v>
      </c>
    </row>
    <row r="7207">
      <c r="A7207" s="1" t="s">
        <v>12795</v>
      </c>
    </row>
    <row r="7208">
      <c r="A7208" s="1" t="s">
        <v>4041</v>
      </c>
    </row>
    <row r="7209">
      <c r="A7209" s="1" t="s">
        <v>1915</v>
      </c>
      <c r="B7209" s="2">
        <v>0.0</v>
      </c>
    </row>
    <row r="7210">
      <c r="A7210" s="1" t="s">
        <v>12796</v>
      </c>
      <c r="B7210" s="2">
        <v>1.0</v>
      </c>
    </row>
    <row r="7211">
      <c r="A7211" s="1" t="s">
        <v>12797</v>
      </c>
      <c r="B7211" s="2">
        <v>1.0</v>
      </c>
    </row>
    <row r="7212">
      <c r="A7212" s="1" t="s">
        <v>12798</v>
      </c>
      <c r="B7212" s="2">
        <v>0.0</v>
      </c>
    </row>
    <row r="7213">
      <c r="A7213" s="1" t="s">
        <v>12799</v>
      </c>
    </row>
    <row r="7214">
      <c r="A7214" s="1" t="s">
        <v>12800</v>
      </c>
    </row>
    <row r="7215">
      <c r="A7215" s="1" t="s">
        <v>6446</v>
      </c>
    </row>
    <row r="7216">
      <c r="A7216" s="1" t="s">
        <v>3728</v>
      </c>
    </row>
    <row r="7217">
      <c r="A7217" s="1" t="s">
        <v>12801</v>
      </c>
    </row>
    <row r="7218">
      <c r="A7218" s="7"/>
    </row>
    <row r="7219">
      <c r="A7219" s="1" t="s">
        <v>12802</v>
      </c>
      <c r="B7219" s="2">
        <v>1.0</v>
      </c>
    </row>
    <row r="7220">
      <c r="A7220" s="1" t="s">
        <v>12803</v>
      </c>
      <c r="B7220" s="2">
        <v>0.0</v>
      </c>
    </row>
    <row r="7221">
      <c r="A7221" s="1" t="s">
        <v>12804</v>
      </c>
      <c r="B7221" s="2">
        <v>0.0</v>
      </c>
    </row>
    <row r="7222">
      <c r="A7222" s="1" t="s">
        <v>12805</v>
      </c>
      <c r="B7222" s="2">
        <v>0.0</v>
      </c>
    </row>
    <row r="7223">
      <c r="A7223" s="1" t="s">
        <v>12806</v>
      </c>
      <c r="B7223" s="2">
        <v>0.0</v>
      </c>
    </row>
    <row r="7224">
      <c r="A7224" s="1" t="s">
        <v>12807</v>
      </c>
      <c r="B7224" s="2">
        <v>0.0</v>
      </c>
    </row>
    <row r="7225">
      <c r="A7225" s="1" t="s">
        <v>12808</v>
      </c>
      <c r="B7225" s="2">
        <v>1.0</v>
      </c>
    </row>
    <row r="7226">
      <c r="A7226" s="1" t="s">
        <v>12809</v>
      </c>
      <c r="B7226" s="2">
        <v>0.0</v>
      </c>
    </row>
    <row r="7227">
      <c r="A7227" s="1" t="s">
        <v>12810</v>
      </c>
      <c r="B7227" s="2">
        <v>0.0</v>
      </c>
    </row>
    <row r="7228">
      <c r="A7228" s="1" t="s">
        <v>12811</v>
      </c>
      <c r="B7228" s="2">
        <v>1.0</v>
      </c>
    </row>
    <row r="7229">
      <c r="A7229" s="1" t="s">
        <v>12812</v>
      </c>
      <c r="B7229" s="2">
        <v>0.0</v>
      </c>
    </row>
    <row r="7230">
      <c r="A7230" s="1" t="s">
        <v>12813</v>
      </c>
      <c r="B7230" s="2">
        <v>0.0</v>
      </c>
    </row>
    <row r="7231">
      <c r="A7231" s="1" t="s">
        <v>12814</v>
      </c>
      <c r="B7231" s="2">
        <v>1.0</v>
      </c>
    </row>
    <row r="7232">
      <c r="A7232" s="1" t="s">
        <v>12815</v>
      </c>
      <c r="B7232" s="2">
        <v>0.0</v>
      </c>
    </row>
    <row r="7233">
      <c r="A7233" s="1" t="s">
        <v>12816</v>
      </c>
      <c r="B7233" s="2">
        <v>1.0</v>
      </c>
    </row>
    <row r="7234">
      <c r="A7234" s="1" t="s">
        <v>12817</v>
      </c>
      <c r="B7234" s="2">
        <v>1.0</v>
      </c>
    </row>
    <row r="7235">
      <c r="A7235" s="1" t="s">
        <v>12818</v>
      </c>
      <c r="B7235" s="2">
        <v>0.0</v>
      </c>
    </row>
    <row r="7236">
      <c r="A7236" s="1" t="s">
        <v>12819</v>
      </c>
      <c r="B7236" s="2">
        <v>1.0</v>
      </c>
    </row>
    <row r="7237">
      <c r="A7237" s="1" t="s">
        <v>12820</v>
      </c>
      <c r="B7237" s="2">
        <v>1.0</v>
      </c>
    </row>
    <row r="7238">
      <c r="A7238" s="1" t="s">
        <v>12821</v>
      </c>
      <c r="B7238" s="2">
        <v>1.0</v>
      </c>
    </row>
    <row r="7239">
      <c r="A7239" s="1" t="s">
        <v>12822</v>
      </c>
      <c r="B7239" s="2">
        <v>1.0</v>
      </c>
    </row>
    <row r="7240">
      <c r="A7240" s="1" t="s">
        <v>12823</v>
      </c>
      <c r="B7240" s="2">
        <v>0.0</v>
      </c>
    </row>
    <row r="7241">
      <c r="A7241" s="1" t="s">
        <v>12824</v>
      </c>
      <c r="B7241" s="2">
        <v>0.0</v>
      </c>
    </row>
    <row r="7242">
      <c r="A7242" s="1" t="s">
        <v>12825</v>
      </c>
      <c r="B7242" s="2">
        <v>0.0</v>
      </c>
    </row>
    <row r="7243">
      <c r="A7243" s="1" t="s">
        <v>12826</v>
      </c>
      <c r="B7243" s="2">
        <v>1.0</v>
      </c>
    </row>
    <row r="7244">
      <c r="A7244" s="1" t="s">
        <v>12827</v>
      </c>
      <c r="B7244" s="2">
        <v>1.0</v>
      </c>
    </row>
    <row r="7245">
      <c r="A7245" s="1" t="s">
        <v>12828</v>
      </c>
      <c r="B7245" s="2">
        <v>0.0</v>
      </c>
    </row>
    <row r="7246">
      <c r="A7246" s="1" t="s">
        <v>12829</v>
      </c>
      <c r="B7246" s="2">
        <v>1.0</v>
      </c>
    </row>
    <row r="7247">
      <c r="A7247" s="1" t="s">
        <v>12830</v>
      </c>
      <c r="B7247" s="2">
        <v>0.0</v>
      </c>
    </row>
    <row r="7248">
      <c r="A7248" s="1" t="s">
        <v>12831</v>
      </c>
      <c r="B7248" s="2">
        <v>0.0</v>
      </c>
    </row>
    <row r="7249">
      <c r="A7249" s="1" t="s">
        <v>12832</v>
      </c>
    </row>
    <row r="7250">
      <c r="A7250" s="1" t="s">
        <v>12833</v>
      </c>
      <c r="B7250" s="2">
        <v>0.0</v>
      </c>
    </row>
    <row r="7251">
      <c r="A7251" s="1" t="s">
        <v>12834</v>
      </c>
    </row>
    <row r="7252">
      <c r="A7252" s="7"/>
    </row>
    <row r="7253">
      <c r="A7253" s="1" t="s">
        <v>12835</v>
      </c>
    </row>
    <row r="7254">
      <c r="A7254" s="1" t="s">
        <v>4784</v>
      </c>
      <c r="B7254" s="2">
        <v>1.0</v>
      </c>
    </row>
    <row r="7255">
      <c r="A7255" s="1" t="s">
        <v>12836</v>
      </c>
      <c r="B7255" s="2">
        <v>0.0</v>
      </c>
    </row>
    <row r="7256">
      <c r="A7256" s="1" t="s">
        <v>12837</v>
      </c>
      <c r="B7256" s="2">
        <v>1.0</v>
      </c>
    </row>
    <row r="7257">
      <c r="A7257" s="1" t="s">
        <v>12838</v>
      </c>
      <c r="B7257" s="2">
        <v>0.0</v>
      </c>
    </row>
    <row r="7258">
      <c r="A7258" s="1" t="s">
        <v>12839</v>
      </c>
      <c r="B7258" s="2">
        <v>0.0</v>
      </c>
    </row>
    <row r="7259">
      <c r="A7259" s="1" t="s">
        <v>12840</v>
      </c>
      <c r="B7259" s="2">
        <v>1.0</v>
      </c>
    </row>
    <row r="7260">
      <c r="A7260" s="1" t="s">
        <v>12841</v>
      </c>
      <c r="B7260" s="2">
        <v>0.0</v>
      </c>
    </row>
    <row r="7261">
      <c r="A7261" s="1" t="s">
        <v>12842</v>
      </c>
      <c r="B7261" s="2">
        <v>1.0</v>
      </c>
    </row>
    <row r="7262">
      <c r="A7262" s="1" t="s">
        <v>12843</v>
      </c>
      <c r="B7262" s="2">
        <v>0.0</v>
      </c>
    </row>
    <row r="7263">
      <c r="A7263" s="1" t="s">
        <v>12844</v>
      </c>
      <c r="B7263" s="2">
        <v>0.0</v>
      </c>
    </row>
    <row r="7264">
      <c r="A7264" s="1" t="s">
        <v>12845</v>
      </c>
    </row>
    <row r="7265">
      <c r="A7265" s="1" t="s">
        <v>12846</v>
      </c>
      <c r="B7265" s="2">
        <v>0.0</v>
      </c>
    </row>
    <row r="7266">
      <c r="A7266" s="1" t="s">
        <v>12847</v>
      </c>
      <c r="B7266" s="2">
        <v>1.0</v>
      </c>
    </row>
    <row r="7267">
      <c r="A7267" s="1" t="s">
        <v>12848</v>
      </c>
      <c r="B7267" s="2">
        <v>0.0</v>
      </c>
    </row>
    <row r="7268">
      <c r="A7268" s="1" t="s">
        <v>12849</v>
      </c>
      <c r="B7268" s="2">
        <v>0.0</v>
      </c>
    </row>
    <row r="7269">
      <c r="A7269" s="1" t="s">
        <v>12850</v>
      </c>
      <c r="B7269" s="2">
        <v>0.0</v>
      </c>
    </row>
    <row r="7270">
      <c r="A7270" s="1" t="s">
        <v>12851</v>
      </c>
      <c r="B7270" s="2">
        <v>1.0</v>
      </c>
    </row>
    <row r="7271">
      <c r="A7271" s="1" t="s">
        <v>12852</v>
      </c>
      <c r="B7271" s="2">
        <v>0.0</v>
      </c>
    </row>
    <row r="7272">
      <c r="A7272" s="1" t="s">
        <v>12853</v>
      </c>
      <c r="B7272" s="2">
        <v>0.0</v>
      </c>
    </row>
    <row r="7273">
      <c r="A7273" s="1" t="s">
        <v>12854</v>
      </c>
      <c r="B7273" s="2">
        <v>1.0</v>
      </c>
    </row>
    <row r="7274">
      <c r="A7274" s="1" t="s">
        <v>12855</v>
      </c>
      <c r="B7274" s="2">
        <v>0.0</v>
      </c>
    </row>
    <row r="7275">
      <c r="A7275" s="1" t="s">
        <v>12856</v>
      </c>
      <c r="B7275" s="2">
        <v>0.0</v>
      </c>
    </row>
    <row r="7276">
      <c r="A7276" s="1" t="s">
        <v>9075</v>
      </c>
      <c r="B7276" s="2">
        <v>0.0</v>
      </c>
    </row>
    <row r="7277">
      <c r="A7277" s="1" t="s">
        <v>12857</v>
      </c>
      <c r="B7277" s="2">
        <v>1.0</v>
      </c>
    </row>
    <row r="7278">
      <c r="A7278" s="1" t="s">
        <v>12858</v>
      </c>
      <c r="B7278" s="2">
        <v>0.0</v>
      </c>
    </row>
    <row r="7279">
      <c r="A7279" s="1" t="s">
        <v>12859</v>
      </c>
    </row>
    <row r="7280">
      <c r="A7280" s="1" t="s">
        <v>12860</v>
      </c>
      <c r="B7280" s="2">
        <v>1.0</v>
      </c>
    </row>
    <row r="7281">
      <c r="A7281" s="1" t="s">
        <v>12861</v>
      </c>
      <c r="B7281" s="2">
        <v>1.0</v>
      </c>
    </row>
    <row r="7282">
      <c r="A7282" s="1" t="s">
        <v>12862</v>
      </c>
      <c r="B7282" s="2">
        <v>1.0</v>
      </c>
    </row>
    <row r="7283">
      <c r="A7283" s="1" t="s">
        <v>12863</v>
      </c>
      <c r="B7283" s="2">
        <v>1.0</v>
      </c>
    </row>
    <row r="7284">
      <c r="A7284" s="1" t="s">
        <v>12864</v>
      </c>
      <c r="B7284" s="2">
        <v>1.0</v>
      </c>
    </row>
    <row r="7285">
      <c r="A7285" s="1" t="s">
        <v>12865</v>
      </c>
      <c r="B7285" s="2">
        <v>1.0</v>
      </c>
    </row>
    <row r="7286">
      <c r="A7286" s="1" t="s">
        <v>12866</v>
      </c>
      <c r="B7286" s="2">
        <v>0.0</v>
      </c>
    </row>
    <row r="7287">
      <c r="A7287" s="1" t="s">
        <v>12867</v>
      </c>
      <c r="B7287" s="2">
        <v>1.0</v>
      </c>
    </row>
    <row r="7288">
      <c r="A7288" s="1" t="s">
        <v>12868</v>
      </c>
    </row>
    <row r="7289">
      <c r="A7289" s="1" t="s">
        <v>12869</v>
      </c>
      <c r="B7289" s="2">
        <v>0.0</v>
      </c>
    </row>
    <row r="7290">
      <c r="A7290" s="1" t="s">
        <v>12870</v>
      </c>
      <c r="B7290" s="2">
        <v>1.0</v>
      </c>
    </row>
    <row r="7291">
      <c r="A7291" s="1" t="s">
        <v>12871</v>
      </c>
    </row>
    <row r="7292">
      <c r="A7292" s="1" t="s">
        <v>12872</v>
      </c>
    </row>
    <row r="7293">
      <c r="A7293" s="1" t="s">
        <v>12873</v>
      </c>
    </row>
    <row r="7294">
      <c r="A7294" s="1" t="s">
        <v>12874</v>
      </c>
    </row>
    <row r="7295">
      <c r="A7295" s="7"/>
    </row>
    <row r="7296">
      <c r="A7296" s="1" t="s">
        <v>12875</v>
      </c>
      <c r="B7296" s="2">
        <v>1.0</v>
      </c>
    </row>
    <row r="7297">
      <c r="A7297" s="1" t="s">
        <v>12876</v>
      </c>
      <c r="B7297" s="2">
        <v>1.0</v>
      </c>
    </row>
    <row r="7298">
      <c r="A7298" s="1" t="s">
        <v>12877</v>
      </c>
      <c r="B7298" s="2">
        <v>1.0</v>
      </c>
    </row>
    <row r="7299">
      <c r="A7299" s="1" t="s">
        <v>12878</v>
      </c>
      <c r="B7299" s="2">
        <v>1.0</v>
      </c>
    </row>
    <row r="7300">
      <c r="A7300" s="1" t="s">
        <v>12879</v>
      </c>
      <c r="B7300" s="2">
        <v>0.0</v>
      </c>
    </row>
    <row r="7301">
      <c r="A7301" s="1" t="s">
        <v>3271</v>
      </c>
      <c r="B7301" s="2">
        <v>1.0</v>
      </c>
    </row>
    <row r="7302">
      <c r="A7302" s="1" t="s">
        <v>12880</v>
      </c>
      <c r="B7302" s="2">
        <v>1.0</v>
      </c>
    </row>
    <row r="7303">
      <c r="A7303" s="1" t="s">
        <v>12881</v>
      </c>
      <c r="B7303" s="2">
        <v>0.0</v>
      </c>
    </row>
    <row r="7304">
      <c r="A7304" s="1" t="s">
        <v>12882</v>
      </c>
      <c r="B7304" s="2">
        <v>0.0</v>
      </c>
    </row>
    <row r="7305">
      <c r="A7305" s="1" t="s">
        <v>12883</v>
      </c>
      <c r="B7305" s="2">
        <v>0.0</v>
      </c>
    </row>
    <row r="7306">
      <c r="A7306" s="1" t="s">
        <v>12884</v>
      </c>
      <c r="B7306" s="2">
        <v>1.0</v>
      </c>
    </row>
    <row r="7307">
      <c r="A7307" s="1" t="s">
        <v>12885</v>
      </c>
      <c r="B7307" s="2">
        <v>0.0</v>
      </c>
    </row>
    <row r="7308">
      <c r="A7308" s="1" t="s">
        <v>12886</v>
      </c>
      <c r="B7308" s="2">
        <v>1.0</v>
      </c>
    </row>
    <row r="7309">
      <c r="A7309" s="1" t="s">
        <v>12887</v>
      </c>
      <c r="B7309" s="2">
        <v>1.0</v>
      </c>
    </row>
    <row r="7310">
      <c r="A7310" s="1" t="s">
        <v>12888</v>
      </c>
      <c r="B7310" s="2">
        <v>1.0</v>
      </c>
    </row>
    <row r="7311">
      <c r="A7311" s="1" t="s">
        <v>12889</v>
      </c>
    </row>
    <row r="7312">
      <c r="A7312" s="7"/>
    </row>
    <row r="7313">
      <c r="A7313" s="1" t="s">
        <v>12890</v>
      </c>
    </row>
    <row r="7314">
      <c r="A7314" s="7"/>
    </row>
    <row r="7315">
      <c r="A7315" s="1" t="s">
        <v>12891</v>
      </c>
      <c r="B7315" s="2">
        <v>1.0</v>
      </c>
    </row>
    <row r="7316">
      <c r="A7316" s="1" t="s">
        <v>12892</v>
      </c>
      <c r="B7316" s="2">
        <v>1.0</v>
      </c>
    </row>
    <row r="7317">
      <c r="A7317" s="1" t="s">
        <v>12893</v>
      </c>
      <c r="B7317" s="2">
        <v>0.0</v>
      </c>
    </row>
    <row r="7318">
      <c r="A7318" s="1" t="s">
        <v>12894</v>
      </c>
      <c r="B7318" s="2">
        <v>0.0</v>
      </c>
    </row>
    <row r="7319">
      <c r="A7319" s="1" t="s">
        <v>12895</v>
      </c>
      <c r="B7319" s="2">
        <v>0.0</v>
      </c>
    </row>
    <row r="7320">
      <c r="A7320" s="1" t="s">
        <v>12896</v>
      </c>
      <c r="B7320" s="2">
        <v>0.0</v>
      </c>
    </row>
    <row r="7321">
      <c r="A7321" s="1" t="s">
        <v>12897</v>
      </c>
      <c r="B7321" s="2">
        <v>1.0</v>
      </c>
    </row>
    <row r="7322">
      <c r="A7322" s="1" t="s">
        <v>12898</v>
      </c>
      <c r="B7322" s="2">
        <v>1.0</v>
      </c>
    </row>
    <row r="7323">
      <c r="A7323" s="1" t="s">
        <v>12899</v>
      </c>
      <c r="B7323" s="2">
        <v>1.0</v>
      </c>
    </row>
    <row r="7324">
      <c r="A7324" s="1" t="s">
        <v>12900</v>
      </c>
      <c r="B7324" s="2">
        <v>0.0</v>
      </c>
    </row>
    <row r="7325">
      <c r="A7325" s="1" t="s">
        <v>12901</v>
      </c>
      <c r="B7325" s="2">
        <v>1.0</v>
      </c>
    </row>
    <row r="7326">
      <c r="A7326" s="1" t="s">
        <v>12902</v>
      </c>
      <c r="B7326" s="2">
        <v>0.0</v>
      </c>
    </row>
    <row r="7327">
      <c r="A7327" s="1" t="s">
        <v>12903</v>
      </c>
      <c r="B7327" s="2">
        <v>0.0</v>
      </c>
    </row>
    <row r="7328">
      <c r="A7328" s="1" t="s">
        <v>12904</v>
      </c>
      <c r="B7328" s="2">
        <v>0.0</v>
      </c>
    </row>
    <row r="7329">
      <c r="A7329" s="1" t="s">
        <v>12905</v>
      </c>
      <c r="B7329" s="2">
        <v>0.0</v>
      </c>
    </row>
    <row r="7330">
      <c r="A7330" s="1" t="s">
        <v>12906</v>
      </c>
      <c r="B7330" s="2">
        <v>0.0</v>
      </c>
    </row>
    <row r="7331">
      <c r="A7331" s="1" t="s">
        <v>12907</v>
      </c>
      <c r="B7331" s="2">
        <v>0.0</v>
      </c>
    </row>
    <row r="7332">
      <c r="A7332" s="1" t="s">
        <v>12908</v>
      </c>
      <c r="B7332" s="2">
        <v>1.0</v>
      </c>
    </row>
    <row r="7333">
      <c r="A7333" s="1" t="s">
        <v>12909</v>
      </c>
      <c r="B7333" s="2">
        <v>1.0</v>
      </c>
    </row>
    <row r="7334">
      <c r="A7334" s="1" t="s">
        <v>12910</v>
      </c>
    </row>
    <row r="7335">
      <c r="A7335" s="7"/>
    </row>
    <row r="7336">
      <c r="A7336" s="1" t="s">
        <v>12911</v>
      </c>
      <c r="B7336" s="2">
        <v>1.0</v>
      </c>
    </row>
    <row r="7337">
      <c r="A7337" s="1" t="s">
        <v>12912</v>
      </c>
      <c r="B7337" s="2">
        <v>0.0</v>
      </c>
    </row>
    <row r="7338">
      <c r="A7338" s="1" t="s">
        <v>6420</v>
      </c>
    </row>
    <row r="7339">
      <c r="A7339" s="1" t="s">
        <v>4568</v>
      </c>
    </row>
    <row r="7340">
      <c r="A7340" s="1" t="s">
        <v>4569</v>
      </c>
    </row>
    <row r="7341">
      <c r="A7341" s="1" t="s">
        <v>4570</v>
      </c>
    </row>
    <row r="7342">
      <c r="A7342" s="1" t="s">
        <v>4571</v>
      </c>
    </row>
    <row r="7343">
      <c r="A7343" s="7"/>
    </row>
    <row r="7344">
      <c r="A7344" s="1" t="s">
        <v>12913</v>
      </c>
      <c r="B7344" s="2">
        <v>0.0</v>
      </c>
    </row>
    <row r="7345">
      <c r="A7345" s="1" t="s">
        <v>12914</v>
      </c>
      <c r="B7345" s="2">
        <v>0.0</v>
      </c>
    </row>
    <row r="7346">
      <c r="A7346" s="1" t="s">
        <v>12915</v>
      </c>
      <c r="B7346" s="2">
        <v>0.0</v>
      </c>
    </row>
    <row r="7347">
      <c r="A7347" s="1" t="s">
        <v>12916</v>
      </c>
      <c r="B7347" s="2">
        <v>1.0</v>
      </c>
    </row>
    <row r="7348">
      <c r="A7348" s="1" t="s">
        <v>12917</v>
      </c>
      <c r="B7348" s="2">
        <v>1.0</v>
      </c>
    </row>
    <row r="7349">
      <c r="A7349" s="1" t="s">
        <v>12918</v>
      </c>
      <c r="B7349" s="2">
        <v>1.0</v>
      </c>
    </row>
    <row r="7350">
      <c r="A7350" s="1" t="s">
        <v>12919</v>
      </c>
      <c r="B7350" s="2">
        <v>1.0</v>
      </c>
    </row>
    <row r="7351">
      <c r="A7351" s="1" t="s">
        <v>12920</v>
      </c>
    </row>
    <row r="7352">
      <c r="A7352" s="7"/>
    </row>
    <row r="7353">
      <c r="A7353" s="1" t="s">
        <v>4150</v>
      </c>
      <c r="B7353" s="2">
        <v>0.0</v>
      </c>
    </row>
    <row r="7354">
      <c r="A7354" s="1" t="s">
        <v>12921</v>
      </c>
      <c r="B7354" s="2">
        <v>1.0</v>
      </c>
    </row>
    <row r="7355">
      <c r="A7355" s="1" t="s">
        <v>12922</v>
      </c>
      <c r="B7355" s="2">
        <v>1.0</v>
      </c>
    </row>
    <row r="7356">
      <c r="A7356" s="1" t="s">
        <v>12923</v>
      </c>
      <c r="B7356" s="2">
        <v>0.0</v>
      </c>
    </row>
    <row r="7357">
      <c r="A7357" s="1" t="s">
        <v>12924</v>
      </c>
      <c r="B7357" s="2">
        <v>1.0</v>
      </c>
    </row>
    <row r="7358">
      <c r="A7358" s="1" t="s">
        <v>12925</v>
      </c>
      <c r="B7358" s="2">
        <v>1.0</v>
      </c>
    </row>
    <row r="7359">
      <c r="A7359" s="1" t="s">
        <v>12926</v>
      </c>
      <c r="B7359" s="2">
        <v>1.0</v>
      </c>
    </row>
    <row r="7360">
      <c r="A7360" s="1" t="s">
        <v>12927</v>
      </c>
      <c r="B7360" s="2">
        <v>0.0</v>
      </c>
    </row>
    <row r="7361">
      <c r="A7361" s="1" t="s">
        <v>12928</v>
      </c>
      <c r="B7361" s="2">
        <v>0.0</v>
      </c>
    </row>
    <row r="7362">
      <c r="A7362" s="1" t="s">
        <v>12929</v>
      </c>
      <c r="B7362" s="2">
        <v>0.0</v>
      </c>
    </row>
    <row r="7363">
      <c r="A7363" s="1" t="s">
        <v>12930</v>
      </c>
      <c r="B7363" s="2">
        <v>0.0</v>
      </c>
    </row>
    <row r="7364">
      <c r="A7364" s="1" t="s">
        <v>12931</v>
      </c>
      <c r="B7364" s="2">
        <v>0.0</v>
      </c>
    </row>
    <row r="7365">
      <c r="A7365" s="1" t="s">
        <v>12932</v>
      </c>
    </row>
    <row r="7366">
      <c r="A7366" s="7"/>
    </row>
    <row r="7367">
      <c r="A7367" s="1" t="s">
        <v>12933</v>
      </c>
      <c r="B7367" s="2">
        <v>0.0</v>
      </c>
    </row>
    <row r="7368">
      <c r="A7368" s="1" t="s">
        <v>12934</v>
      </c>
      <c r="B7368" s="2">
        <v>0.0</v>
      </c>
    </row>
    <row r="7369">
      <c r="A7369" s="1" t="s">
        <v>12935</v>
      </c>
      <c r="B7369" s="2">
        <v>0.0</v>
      </c>
    </row>
    <row r="7370">
      <c r="A7370" s="1" t="s">
        <v>12936</v>
      </c>
      <c r="B7370" s="2">
        <v>0.0</v>
      </c>
    </row>
    <row r="7371">
      <c r="A7371" s="1" t="s">
        <v>12937</v>
      </c>
      <c r="B7371" s="2">
        <v>0.0</v>
      </c>
    </row>
    <row r="7372">
      <c r="A7372" s="1" t="s">
        <v>12938</v>
      </c>
      <c r="B7372" s="2">
        <v>0.0</v>
      </c>
    </row>
    <row r="7373">
      <c r="A7373" s="1" t="s">
        <v>12939</v>
      </c>
      <c r="B7373" s="2">
        <v>0.0</v>
      </c>
    </row>
    <row r="7374">
      <c r="A7374" s="1" t="s">
        <v>12940</v>
      </c>
      <c r="B7374" s="2">
        <v>0.0</v>
      </c>
    </row>
    <row r="7375">
      <c r="A7375" s="1" t="s">
        <v>12941</v>
      </c>
      <c r="B7375" s="2">
        <v>0.0</v>
      </c>
    </row>
    <row r="7376">
      <c r="A7376" s="1" t="s">
        <v>12942</v>
      </c>
      <c r="B7376" s="2">
        <v>1.0</v>
      </c>
    </row>
    <row r="7377">
      <c r="A7377" s="1" t="s">
        <v>12943</v>
      </c>
      <c r="B7377" s="2">
        <v>0.0</v>
      </c>
    </row>
    <row r="7378">
      <c r="A7378" s="1" t="s">
        <v>12944</v>
      </c>
      <c r="B7378" s="2">
        <v>0.0</v>
      </c>
    </row>
    <row r="7379">
      <c r="A7379" s="1" t="s">
        <v>12945</v>
      </c>
      <c r="B7379" s="2">
        <v>1.0</v>
      </c>
    </row>
    <row r="7380">
      <c r="A7380" s="1" t="s">
        <v>12946</v>
      </c>
      <c r="B7380" s="2">
        <v>0.0</v>
      </c>
    </row>
    <row r="7381">
      <c r="A7381" s="1" t="s">
        <v>12947</v>
      </c>
      <c r="B7381" s="2">
        <v>0.0</v>
      </c>
    </row>
    <row r="7382">
      <c r="A7382" s="1" t="s">
        <v>12948</v>
      </c>
      <c r="B7382" s="2">
        <v>0.0</v>
      </c>
    </row>
    <row r="7383">
      <c r="A7383" s="1" t="s">
        <v>12949</v>
      </c>
      <c r="B7383" s="2">
        <v>1.0</v>
      </c>
    </row>
    <row r="7384">
      <c r="A7384" s="1" t="s">
        <v>12950</v>
      </c>
      <c r="B7384" s="2">
        <v>1.0</v>
      </c>
    </row>
    <row r="7385">
      <c r="A7385" s="1" t="s">
        <v>12951</v>
      </c>
      <c r="B7385" s="2">
        <v>0.0</v>
      </c>
    </row>
    <row r="7386">
      <c r="A7386" s="1" t="s">
        <v>12952</v>
      </c>
      <c r="B7386" s="2">
        <v>0.0</v>
      </c>
    </row>
    <row r="7387">
      <c r="A7387" s="1" t="s">
        <v>12953</v>
      </c>
      <c r="B7387" s="2">
        <v>0.0</v>
      </c>
    </row>
    <row r="7388">
      <c r="A7388" s="1" t="s">
        <v>12954</v>
      </c>
    </row>
    <row r="7389">
      <c r="A7389" s="1" t="s">
        <v>12955</v>
      </c>
    </row>
    <row r="7390">
      <c r="A7390" s="1" t="s">
        <v>5195</v>
      </c>
      <c r="B7390" s="2">
        <v>0.0</v>
      </c>
    </row>
    <row r="7391">
      <c r="A7391" s="1" t="s">
        <v>12956</v>
      </c>
      <c r="B7391" s="2">
        <v>0.0</v>
      </c>
    </row>
    <row r="7392">
      <c r="A7392" s="1" t="s">
        <v>12957</v>
      </c>
      <c r="B7392" s="2">
        <v>0.0</v>
      </c>
    </row>
    <row r="7393">
      <c r="A7393" s="1" t="s">
        <v>12958</v>
      </c>
    </row>
    <row r="7394">
      <c r="A7394" s="22" t="s">
        <v>12959</v>
      </c>
      <c r="B7394" s="2">
        <v>1.0</v>
      </c>
    </row>
    <row r="7395">
      <c r="A7395" s="1" t="s">
        <v>12960</v>
      </c>
      <c r="B7395" s="2">
        <v>1.0</v>
      </c>
    </row>
    <row r="7396">
      <c r="A7396" s="1" t="s">
        <v>12961</v>
      </c>
      <c r="B7396" s="2">
        <v>1.0</v>
      </c>
    </row>
    <row r="7397">
      <c r="A7397" s="1" t="s">
        <v>12962</v>
      </c>
      <c r="B7397" s="2">
        <v>1.0</v>
      </c>
    </row>
    <row r="7398">
      <c r="A7398" s="1" t="s">
        <v>12963</v>
      </c>
    </row>
    <row r="7399">
      <c r="A7399" s="7"/>
    </row>
    <row r="7400">
      <c r="A7400" s="1" t="s">
        <v>4545</v>
      </c>
    </row>
    <row r="7401">
      <c r="A7401" s="1" t="s">
        <v>4546</v>
      </c>
      <c r="B7401" s="2">
        <v>0.0</v>
      </c>
    </row>
    <row r="7402">
      <c r="A7402" s="1" t="s">
        <v>12964</v>
      </c>
    </row>
    <row r="7403">
      <c r="A7403" s="1" t="s">
        <v>12965</v>
      </c>
    </row>
    <row r="7404">
      <c r="A7404" s="7"/>
    </row>
    <row r="7405">
      <c r="A7405" s="1" t="s">
        <v>3879</v>
      </c>
      <c r="B7405" s="2">
        <v>1.0</v>
      </c>
    </row>
    <row r="7406">
      <c r="A7406" s="1" t="s">
        <v>12966</v>
      </c>
      <c r="B7406" s="2">
        <v>1.0</v>
      </c>
    </row>
    <row r="7407">
      <c r="A7407" s="1" t="s">
        <v>12967</v>
      </c>
      <c r="B7407" s="2">
        <v>0.0</v>
      </c>
    </row>
    <row r="7408">
      <c r="A7408" s="1" t="s">
        <v>12968</v>
      </c>
      <c r="B7408" s="2">
        <v>0.0</v>
      </c>
    </row>
    <row r="7409">
      <c r="A7409" s="1" t="s">
        <v>12969</v>
      </c>
      <c r="B7409" s="2">
        <v>0.0</v>
      </c>
    </row>
    <row r="7410">
      <c r="A7410" s="1" t="s">
        <v>12970</v>
      </c>
      <c r="B7410" s="2">
        <v>0.0</v>
      </c>
    </row>
    <row r="7411">
      <c r="A7411" s="1" t="s">
        <v>12971</v>
      </c>
      <c r="B7411" s="2">
        <v>1.0</v>
      </c>
    </row>
    <row r="7412">
      <c r="A7412" s="1" t="s">
        <v>12972</v>
      </c>
      <c r="B7412" s="2">
        <v>1.0</v>
      </c>
    </row>
    <row r="7413">
      <c r="A7413" s="1" t="s">
        <v>12973</v>
      </c>
      <c r="B7413" s="2">
        <v>0.0</v>
      </c>
    </row>
    <row r="7414">
      <c r="A7414" s="1" t="s">
        <v>12974</v>
      </c>
      <c r="B7414" s="2">
        <v>0.0</v>
      </c>
    </row>
    <row r="7415">
      <c r="A7415" s="1" t="s">
        <v>12975</v>
      </c>
      <c r="B7415" s="2">
        <v>0.0</v>
      </c>
    </row>
    <row r="7416">
      <c r="A7416" s="1" t="s">
        <v>12976</v>
      </c>
      <c r="B7416" s="2">
        <v>1.0</v>
      </c>
    </row>
    <row r="7417">
      <c r="A7417" s="1" t="s">
        <v>12977</v>
      </c>
    </row>
    <row r="7418">
      <c r="A7418" s="1" t="s">
        <v>7509</v>
      </c>
    </row>
    <row r="7419">
      <c r="A7419" s="1" t="s">
        <v>7510</v>
      </c>
    </row>
    <row r="7420">
      <c r="A7420" s="1" t="s">
        <v>7511</v>
      </c>
    </row>
    <row r="7421">
      <c r="A7421" s="1" t="s">
        <v>12978</v>
      </c>
      <c r="B7421" s="2">
        <v>0.0</v>
      </c>
    </row>
    <row r="7422">
      <c r="A7422" s="1" t="s">
        <v>12979</v>
      </c>
      <c r="B7422" s="2">
        <v>0.0</v>
      </c>
    </row>
    <row r="7423">
      <c r="A7423" s="1" t="s">
        <v>12980</v>
      </c>
    </row>
    <row r="7424">
      <c r="A7424" s="7"/>
    </row>
    <row r="7425">
      <c r="A7425" s="1" t="s">
        <v>12218</v>
      </c>
      <c r="B7425" s="2">
        <v>1.0</v>
      </c>
    </row>
    <row r="7426">
      <c r="A7426" s="1" t="s">
        <v>12981</v>
      </c>
      <c r="B7426" s="2">
        <v>1.0</v>
      </c>
    </row>
    <row r="7427">
      <c r="A7427" s="1" t="s">
        <v>12982</v>
      </c>
      <c r="B7427" s="2">
        <v>0.0</v>
      </c>
    </row>
    <row r="7428">
      <c r="A7428" s="1" t="s">
        <v>12983</v>
      </c>
      <c r="B7428" s="2">
        <v>0.0</v>
      </c>
    </row>
    <row r="7429">
      <c r="A7429" s="1" t="s">
        <v>12984</v>
      </c>
      <c r="B7429" s="2">
        <v>1.0</v>
      </c>
    </row>
    <row r="7430">
      <c r="A7430" s="11" t="s">
        <v>12985</v>
      </c>
      <c r="B7430" s="2">
        <v>0.0</v>
      </c>
    </row>
    <row r="7431">
      <c r="A7431" s="1" t="s">
        <v>12986</v>
      </c>
      <c r="B7431" s="2">
        <v>0.0</v>
      </c>
    </row>
    <row r="7432">
      <c r="A7432" s="1" t="s">
        <v>12987</v>
      </c>
      <c r="B7432" s="2">
        <v>1.0</v>
      </c>
    </row>
    <row r="7433">
      <c r="A7433" s="1" t="s">
        <v>12988</v>
      </c>
      <c r="B7433" s="2">
        <v>0.0</v>
      </c>
    </row>
    <row r="7434">
      <c r="A7434" s="1" t="s">
        <v>12989</v>
      </c>
      <c r="B7434" s="2">
        <v>1.0</v>
      </c>
    </row>
    <row r="7435">
      <c r="A7435" s="1" t="s">
        <v>12990</v>
      </c>
      <c r="B7435" s="2">
        <v>0.0</v>
      </c>
    </row>
    <row r="7436">
      <c r="A7436" s="1" t="s">
        <v>12991</v>
      </c>
      <c r="B7436" s="2">
        <v>0.0</v>
      </c>
    </row>
    <row r="7437">
      <c r="A7437" s="1" t="s">
        <v>12992</v>
      </c>
      <c r="B7437" s="2">
        <v>0.0</v>
      </c>
    </row>
    <row r="7438">
      <c r="A7438" s="1" t="s">
        <v>12993</v>
      </c>
    </row>
    <row r="7439">
      <c r="A7439" s="7"/>
    </row>
    <row r="7440">
      <c r="A7440" s="1" t="s">
        <v>12994</v>
      </c>
      <c r="B7440" s="2">
        <v>1.0</v>
      </c>
    </row>
    <row r="7441">
      <c r="A7441" s="1" t="s">
        <v>12995</v>
      </c>
      <c r="B7441" s="2">
        <v>1.0</v>
      </c>
    </row>
    <row r="7442">
      <c r="A7442" s="1" t="s">
        <v>12996</v>
      </c>
      <c r="B7442" s="2">
        <v>1.0</v>
      </c>
    </row>
    <row r="7443">
      <c r="A7443" s="1" t="s">
        <v>12997</v>
      </c>
      <c r="B7443" s="2">
        <v>1.0</v>
      </c>
    </row>
    <row r="7444">
      <c r="A7444" s="1" t="s">
        <v>12998</v>
      </c>
      <c r="B7444" s="2">
        <v>1.0</v>
      </c>
    </row>
    <row r="7445">
      <c r="A7445" s="1" t="s">
        <v>12999</v>
      </c>
      <c r="B7445" s="2">
        <v>1.0</v>
      </c>
    </row>
    <row r="7446">
      <c r="A7446" s="1" t="s">
        <v>13000</v>
      </c>
      <c r="B7446" s="2">
        <v>1.0</v>
      </c>
    </row>
    <row r="7447">
      <c r="A7447" s="1" t="s">
        <v>13001</v>
      </c>
      <c r="B7447" s="2">
        <v>0.0</v>
      </c>
    </row>
    <row r="7448">
      <c r="A7448" s="1" t="s">
        <v>13002</v>
      </c>
      <c r="B7448" s="2">
        <v>1.0</v>
      </c>
    </row>
    <row r="7449">
      <c r="A7449" s="1" t="s">
        <v>13003</v>
      </c>
    </row>
    <row r="7450">
      <c r="A7450" s="7"/>
    </row>
    <row r="7451">
      <c r="A7451" s="1" t="s">
        <v>13004</v>
      </c>
    </row>
    <row r="7452">
      <c r="A7452" s="1" t="s">
        <v>13005</v>
      </c>
    </row>
    <row r="7453">
      <c r="A7453" s="7"/>
    </row>
    <row r="7454">
      <c r="A7454" s="1" t="s">
        <v>13006</v>
      </c>
      <c r="B7454" s="2">
        <v>1.0</v>
      </c>
    </row>
    <row r="7455">
      <c r="A7455" s="1" t="s">
        <v>13007</v>
      </c>
    </row>
    <row r="7456">
      <c r="A7456" s="7"/>
    </row>
    <row r="7457">
      <c r="A7457" s="1" t="s">
        <v>13008</v>
      </c>
    </row>
    <row r="7458">
      <c r="A7458" s="7"/>
    </row>
    <row r="7459">
      <c r="A7459" s="1" t="s">
        <v>4784</v>
      </c>
      <c r="B7459" s="2">
        <v>1.0</v>
      </c>
    </row>
    <row r="7460">
      <c r="A7460" s="1" t="s">
        <v>13009</v>
      </c>
      <c r="B7460" s="2">
        <v>1.0</v>
      </c>
    </row>
    <row r="7461">
      <c r="A7461" s="1" t="s">
        <v>13010</v>
      </c>
      <c r="B7461" s="2">
        <v>0.0</v>
      </c>
    </row>
    <row r="7462">
      <c r="A7462" s="1" t="s">
        <v>13011</v>
      </c>
      <c r="B7462" s="2">
        <v>0.0</v>
      </c>
    </row>
    <row r="7463">
      <c r="A7463" s="1" t="s">
        <v>13012</v>
      </c>
      <c r="B7463" s="2">
        <v>1.0</v>
      </c>
    </row>
    <row r="7464">
      <c r="A7464" s="1" t="s">
        <v>13013</v>
      </c>
      <c r="B7464" s="2">
        <v>1.0</v>
      </c>
    </row>
    <row r="7465">
      <c r="A7465" s="1" t="s">
        <v>13014</v>
      </c>
      <c r="B7465" s="2">
        <v>0.0</v>
      </c>
    </row>
    <row r="7466">
      <c r="A7466" s="1" t="s">
        <v>13015</v>
      </c>
      <c r="B7466" s="2">
        <v>0.0</v>
      </c>
    </row>
    <row r="7467">
      <c r="A7467" s="1" t="s">
        <v>13016</v>
      </c>
      <c r="B7467" s="2">
        <v>0.0</v>
      </c>
    </row>
    <row r="7468">
      <c r="A7468" s="1" t="s">
        <v>13017</v>
      </c>
      <c r="B7468" s="2">
        <v>0.0</v>
      </c>
    </row>
    <row r="7469">
      <c r="A7469" s="1" t="s">
        <v>13018</v>
      </c>
    </row>
    <row r="7470">
      <c r="A7470" s="1" t="s">
        <v>13019</v>
      </c>
    </row>
    <row r="7471">
      <c r="A7471" s="1" t="s">
        <v>13020</v>
      </c>
    </row>
    <row r="7472">
      <c r="A7472" s="1" t="s">
        <v>13021</v>
      </c>
    </row>
    <row r="7473">
      <c r="A7473" s="7"/>
    </row>
    <row r="7474">
      <c r="A7474" s="1" t="s">
        <v>13022</v>
      </c>
      <c r="B7474" s="2">
        <v>0.0</v>
      </c>
    </row>
    <row r="7475">
      <c r="A7475" s="1" t="s">
        <v>9248</v>
      </c>
      <c r="B7475" s="2">
        <v>1.0</v>
      </c>
    </row>
    <row r="7476">
      <c r="A7476" s="1" t="s">
        <v>13023</v>
      </c>
      <c r="B7476" s="2">
        <v>0.0</v>
      </c>
    </row>
    <row r="7477">
      <c r="A7477" s="1" t="s">
        <v>13024</v>
      </c>
    </row>
    <row r="7478">
      <c r="A7478" s="1" t="s">
        <v>398</v>
      </c>
      <c r="B7478" s="2">
        <v>1.0</v>
      </c>
    </row>
    <row r="7479">
      <c r="A7479" s="1" t="s">
        <v>13025</v>
      </c>
      <c r="B7479" s="2">
        <v>0.0</v>
      </c>
    </row>
    <row r="7480">
      <c r="A7480" s="1" t="s">
        <v>13026</v>
      </c>
      <c r="B7480" s="2">
        <v>1.0</v>
      </c>
    </row>
    <row r="7481">
      <c r="A7481" s="1" t="s">
        <v>13027</v>
      </c>
      <c r="B7481" s="2">
        <v>0.0</v>
      </c>
    </row>
    <row r="7482">
      <c r="A7482" s="1" t="s">
        <v>13028</v>
      </c>
      <c r="B7482" s="2">
        <v>1.0</v>
      </c>
    </row>
    <row r="7483">
      <c r="A7483" s="1" t="s">
        <v>13029</v>
      </c>
      <c r="B7483" s="2">
        <v>0.0</v>
      </c>
    </row>
    <row r="7484">
      <c r="A7484" s="1" t="s">
        <v>13030</v>
      </c>
      <c r="B7484" s="2">
        <v>1.0</v>
      </c>
    </row>
    <row r="7485">
      <c r="A7485" s="1" t="s">
        <v>13031</v>
      </c>
      <c r="B7485" s="2">
        <v>1.0</v>
      </c>
    </row>
    <row r="7486">
      <c r="A7486" s="1" t="s">
        <v>13032</v>
      </c>
      <c r="B7486" s="2">
        <v>0.0</v>
      </c>
    </row>
    <row r="7487">
      <c r="A7487" s="1" t="s">
        <v>13033</v>
      </c>
    </row>
    <row r="7488">
      <c r="A7488" s="1" t="s">
        <v>13034</v>
      </c>
      <c r="B7488" s="2">
        <v>0.0</v>
      </c>
    </row>
    <row r="7489">
      <c r="A7489" s="1" t="s">
        <v>13035</v>
      </c>
      <c r="B7489" s="2">
        <v>0.0</v>
      </c>
    </row>
    <row r="7490">
      <c r="A7490" s="1" t="s">
        <v>13036</v>
      </c>
      <c r="B7490" s="2">
        <v>0.0</v>
      </c>
    </row>
    <row r="7491">
      <c r="A7491" s="1" t="s">
        <v>13037</v>
      </c>
      <c r="B7491" s="2">
        <v>0.0</v>
      </c>
    </row>
    <row r="7492">
      <c r="A7492" s="1" t="s">
        <v>13038</v>
      </c>
      <c r="B7492" s="2">
        <v>1.0</v>
      </c>
    </row>
    <row r="7493">
      <c r="A7493" s="1" t="s">
        <v>13039</v>
      </c>
      <c r="B7493" s="2">
        <v>0.0</v>
      </c>
    </row>
    <row r="7494">
      <c r="A7494" s="1" t="s">
        <v>13040</v>
      </c>
      <c r="B7494" s="2">
        <v>0.0</v>
      </c>
    </row>
    <row r="7495">
      <c r="A7495" s="1" t="s">
        <v>11385</v>
      </c>
      <c r="B7495" s="2">
        <v>0.0</v>
      </c>
    </row>
    <row r="7496">
      <c r="A7496" s="1" t="s">
        <v>13041</v>
      </c>
      <c r="B7496" s="2">
        <v>0.0</v>
      </c>
    </row>
    <row r="7497">
      <c r="A7497" s="1" t="s">
        <v>13042</v>
      </c>
      <c r="B7497" s="2">
        <v>1.0</v>
      </c>
    </row>
    <row r="7498">
      <c r="A7498" s="1" t="s">
        <v>13043</v>
      </c>
      <c r="B7498" s="2">
        <v>1.0</v>
      </c>
    </row>
    <row r="7499">
      <c r="A7499" s="1" t="s">
        <v>13044</v>
      </c>
      <c r="B7499" s="2">
        <v>1.0</v>
      </c>
    </row>
    <row r="7500">
      <c r="A7500" s="1" t="s">
        <v>13045</v>
      </c>
      <c r="B7500" s="2">
        <v>1.0</v>
      </c>
    </row>
    <row r="7501">
      <c r="A7501" s="1" t="s">
        <v>13046</v>
      </c>
    </row>
    <row r="7502">
      <c r="A7502" s="1" t="s">
        <v>13047</v>
      </c>
    </row>
    <row r="7503">
      <c r="A7503" s="1" t="s">
        <v>13048</v>
      </c>
    </row>
    <row r="7504">
      <c r="A7504" s="1" t="s">
        <v>13049</v>
      </c>
      <c r="B7504" s="2">
        <v>0.0</v>
      </c>
    </row>
    <row r="7505">
      <c r="A7505" s="1" t="s">
        <v>13050</v>
      </c>
      <c r="B7505" s="2">
        <v>1.0</v>
      </c>
    </row>
    <row r="7506">
      <c r="A7506" s="1" t="s">
        <v>13051</v>
      </c>
      <c r="B7506" s="2">
        <v>0.0</v>
      </c>
    </row>
    <row r="7507">
      <c r="A7507" s="1" t="s">
        <v>13052</v>
      </c>
    </row>
    <row r="7508">
      <c r="A7508" s="7"/>
    </row>
    <row r="7509">
      <c r="A7509" s="1" t="s">
        <v>13053</v>
      </c>
      <c r="B7509" s="2">
        <v>0.0</v>
      </c>
    </row>
    <row r="7510">
      <c r="A7510" s="1" t="s">
        <v>13054</v>
      </c>
      <c r="B7510" s="2">
        <v>1.0</v>
      </c>
    </row>
    <row r="7511">
      <c r="A7511" s="1" t="s">
        <v>13055</v>
      </c>
      <c r="B7511" s="2">
        <v>0.0</v>
      </c>
    </row>
    <row r="7512">
      <c r="A7512" s="1" t="s">
        <v>13056</v>
      </c>
      <c r="B7512" s="2">
        <v>1.0</v>
      </c>
    </row>
    <row r="7513">
      <c r="A7513" s="1" t="s">
        <v>13057</v>
      </c>
    </row>
    <row r="7514">
      <c r="A7514" s="7"/>
    </row>
    <row r="7515">
      <c r="A7515" s="1" t="s">
        <v>13058</v>
      </c>
      <c r="B7515" s="2">
        <v>0.0</v>
      </c>
    </row>
    <row r="7516">
      <c r="A7516" s="1" t="s">
        <v>13059</v>
      </c>
      <c r="B7516" s="2">
        <v>0.0</v>
      </c>
    </row>
    <row r="7517">
      <c r="A7517" s="1" t="s">
        <v>13060</v>
      </c>
      <c r="B7517" s="2">
        <v>1.0</v>
      </c>
    </row>
    <row r="7518">
      <c r="A7518" s="1" t="s">
        <v>13061</v>
      </c>
      <c r="B7518" s="2">
        <v>0.0</v>
      </c>
    </row>
    <row r="7519">
      <c r="A7519" s="1" t="s">
        <v>13062</v>
      </c>
      <c r="B7519" s="2">
        <v>0.0</v>
      </c>
    </row>
    <row r="7520">
      <c r="A7520" s="1" t="s">
        <v>13063</v>
      </c>
      <c r="B7520" s="2">
        <v>0.0</v>
      </c>
    </row>
    <row r="7521">
      <c r="A7521" s="1" t="s">
        <v>13064</v>
      </c>
      <c r="B7521" s="2">
        <v>1.0</v>
      </c>
    </row>
    <row r="7522">
      <c r="A7522" s="1" t="s">
        <v>13065</v>
      </c>
      <c r="B7522" s="2">
        <v>1.0</v>
      </c>
    </row>
    <row r="7523">
      <c r="A7523" s="1" t="s">
        <v>13066</v>
      </c>
      <c r="B7523" s="2">
        <v>0.0</v>
      </c>
    </row>
    <row r="7524">
      <c r="A7524" s="1" t="s">
        <v>13067</v>
      </c>
      <c r="B7524" s="2">
        <v>1.0</v>
      </c>
    </row>
    <row r="7525">
      <c r="A7525" s="1" t="s">
        <v>13068</v>
      </c>
      <c r="B7525" s="2">
        <v>0.0</v>
      </c>
    </row>
    <row r="7526">
      <c r="A7526" s="1" t="s">
        <v>13069</v>
      </c>
      <c r="B7526" s="2">
        <v>1.0</v>
      </c>
    </row>
    <row r="7527">
      <c r="A7527" s="1" t="s">
        <v>13070</v>
      </c>
      <c r="B7527" s="2">
        <v>1.0</v>
      </c>
    </row>
    <row r="7528">
      <c r="A7528" s="1" t="s">
        <v>13071</v>
      </c>
      <c r="B7528" s="2">
        <v>0.0</v>
      </c>
    </row>
    <row r="7529">
      <c r="A7529" s="1" t="s">
        <v>13072</v>
      </c>
      <c r="B7529" s="2">
        <v>0.0</v>
      </c>
    </row>
    <row r="7530">
      <c r="A7530" s="1" t="s">
        <v>13073</v>
      </c>
      <c r="B7530" s="2">
        <v>1.0</v>
      </c>
    </row>
    <row r="7531">
      <c r="A7531" s="1" t="s">
        <v>13074</v>
      </c>
    </row>
    <row r="7532">
      <c r="A7532" s="1" t="s">
        <v>13075</v>
      </c>
      <c r="B7532" s="2">
        <v>0.0</v>
      </c>
    </row>
    <row r="7533">
      <c r="A7533" s="1" t="s">
        <v>13076</v>
      </c>
      <c r="B7533" s="2">
        <v>0.0</v>
      </c>
    </row>
    <row r="7534">
      <c r="A7534" s="1" t="s">
        <v>13077</v>
      </c>
      <c r="B7534" s="2">
        <v>1.0</v>
      </c>
    </row>
    <row r="7535">
      <c r="A7535" s="1" t="s">
        <v>13078</v>
      </c>
      <c r="B7535" s="2">
        <v>1.0</v>
      </c>
    </row>
    <row r="7536">
      <c r="A7536" s="1" t="s">
        <v>13079</v>
      </c>
      <c r="B7536" s="2">
        <v>1.0</v>
      </c>
    </row>
    <row r="7537">
      <c r="A7537" s="1" t="s">
        <v>13080</v>
      </c>
      <c r="B7537" s="2">
        <v>1.0</v>
      </c>
    </row>
    <row r="7538">
      <c r="A7538" s="1" t="s">
        <v>13081</v>
      </c>
      <c r="B7538" s="2">
        <v>0.0</v>
      </c>
    </row>
    <row r="7539">
      <c r="A7539" s="1" t="s">
        <v>13082</v>
      </c>
      <c r="B7539" s="2">
        <v>1.0</v>
      </c>
    </row>
    <row r="7540">
      <c r="A7540" s="1" t="s">
        <v>13083</v>
      </c>
      <c r="B7540" s="2">
        <v>0.0</v>
      </c>
    </row>
    <row r="7541">
      <c r="A7541" s="1" t="s">
        <v>13084</v>
      </c>
      <c r="B7541" s="2">
        <v>0.0</v>
      </c>
    </row>
    <row r="7542">
      <c r="A7542" s="1" t="s">
        <v>13085</v>
      </c>
      <c r="B7542" s="2">
        <v>0.0</v>
      </c>
    </row>
    <row r="7543">
      <c r="A7543" s="1" t="s">
        <v>13086</v>
      </c>
      <c r="B7543" s="2">
        <v>1.0</v>
      </c>
    </row>
    <row r="7544">
      <c r="A7544" s="1" t="s">
        <v>13087</v>
      </c>
      <c r="B7544" s="2">
        <v>0.0</v>
      </c>
    </row>
    <row r="7545">
      <c r="A7545" s="1" t="s">
        <v>13088</v>
      </c>
      <c r="B7545" s="2">
        <v>1.0</v>
      </c>
    </row>
    <row r="7546">
      <c r="A7546" s="1" t="s">
        <v>13089</v>
      </c>
      <c r="B7546" s="2">
        <v>0.0</v>
      </c>
    </row>
    <row r="7547">
      <c r="A7547" s="1" t="s">
        <v>13090</v>
      </c>
      <c r="B7547" s="2">
        <v>1.0</v>
      </c>
    </row>
    <row r="7548">
      <c r="A7548" s="1" t="s">
        <v>13091</v>
      </c>
      <c r="B7548" s="2">
        <v>0.0</v>
      </c>
    </row>
    <row r="7549">
      <c r="A7549" s="1" t="s">
        <v>13092</v>
      </c>
      <c r="B7549" s="2">
        <v>0.0</v>
      </c>
    </row>
    <row r="7550">
      <c r="A7550" s="1" t="s">
        <v>13093</v>
      </c>
    </row>
    <row r="7551">
      <c r="A7551" s="7"/>
    </row>
    <row r="7552">
      <c r="A7552" s="1" t="s">
        <v>13094</v>
      </c>
      <c r="B7552" s="2">
        <v>1.0</v>
      </c>
    </row>
    <row r="7553">
      <c r="A7553" s="1" t="s">
        <v>13095</v>
      </c>
      <c r="B7553" s="2">
        <v>1.0</v>
      </c>
    </row>
    <row r="7554">
      <c r="A7554" s="1" t="s">
        <v>13096</v>
      </c>
      <c r="B7554" s="2">
        <v>0.0</v>
      </c>
    </row>
    <row r="7555">
      <c r="A7555" s="1" t="s">
        <v>13097</v>
      </c>
      <c r="B7555" s="2">
        <v>0.0</v>
      </c>
    </row>
    <row r="7556">
      <c r="A7556" s="1" t="s">
        <v>13098</v>
      </c>
      <c r="B7556" s="2">
        <v>1.0</v>
      </c>
    </row>
    <row r="7557">
      <c r="A7557" s="1" t="s">
        <v>13099</v>
      </c>
      <c r="B7557" s="2">
        <v>1.0</v>
      </c>
    </row>
    <row r="7558">
      <c r="A7558" s="1" t="s">
        <v>13100</v>
      </c>
      <c r="B7558" s="2">
        <v>0.0</v>
      </c>
    </row>
    <row r="7559">
      <c r="A7559" s="1" t="s">
        <v>13101</v>
      </c>
      <c r="B7559" s="2">
        <v>0.0</v>
      </c>
    </row>
    <row r="7560">
      <c r="A7560" s="1" t="s">
        <v>13102</v>
      </c>
      <c r="B7560" s="2">
        <v>1.0</v>
      </c>
    </row>
    <row r="7561">
      <c r="A7561" s="1" t="s">
        <v>13103</v>
      </c>
    </row>
    <row r="7562">
      <c r="A7562" s="1" t="s">
        <v>13104</v>
      </c>
    </row>
    <row r="7563">
      <c r="A7563" s="1" t="s">
        <v>13105</v>
      </c>
    </row>
    <row r="7564">
      <c r="A7564" s="1" t="s">
        <v>13106</v>
      </c>
    </row>
    <row r="7565">
      <c r="A7565" s="1" t="s">
        <v>398</v>
      </c>
      <c r="B7565" s="2">
        <v>1.0</v>
      </c>
    </row>
    <row r="7566">
      <c r="A7566" s="1" t="s">
        <v>13107</v>
      </c>
      <c r="B7566" s="2">
        <v>1.0</v>
      </c>
    </row>
    <row r="7567">
      <c r="A7567" s="1" t="s">
        <v>13108</v>
      </c>
      <c r="B7567" s="2">
        <v>1.0</v>
      </c>
    </row>
    <row r="7568">
      <c r="A7568" s="1" t="s">
        <v>13109</v>
      </c>
      <c r="B7568" s="2">
        <v>0.0</v>
      </c>
    </row>
    <row r="7569">
      <c r="A7569" s="1" t="s">
        <v>13110</v>
      </c>
    </row>
    <row r="7570">
      <c r="A7570" s="1" t="s">
        <v>13111</v>
      </c>
      <c r="B7570" s="2">
        <v>0.0</v>
      </c>
    </row>
    <row r="7571">
      <c r="A7571" s="1" t="s">
        <v>13112</v>
      </c>
      <c r="B7571" s="2">
        <v>1.0</v>
      </c>
    </row>
    <row r="7572">
      <c r="A7572" s="1" t="s">
        <v>13113</v>
      </c>
      <c r="B7572" s="2">
        <v>1.0</v>
      </c>
    </row>
    <row r="7573">
      <c r="A7573" s="1" t="s">
        <v>13114</v>
      </c>
    </row>
    <row r="7574">
      <c r="A7574" s="7"/>
    </row>
    <row r="7575">
      <c r="A7575" s="1" t="s">
        <v>13115</v>
      </c>
    </row>
    <row r="7576">
      <c r="A7576" s="7"/>
    </row>
    <row r="7577">
      <c r="A7577" s="1" t="s">
        <v>13116</v>
      </c>
    </row>
    <row r="7578">
      <c r="A7578" s="1" t="s">
        <v>13117</v>
      </c>
      <c r="B7578" s="2">
        <v>1.0</v>
      </c>
    </row>
    <row r="7579">
      <c r="A7579" s="1" t="s">
        <v>13118</v>
      </c>
      <c r="B7579" s="2">
        <v>1.0</v>
      </c>
    </row>
    <row r="7580">
      <c r="A7580" s="1" t="s">
        <v>13119</v>
      </c>
      <c r="B7580" s="2">
        <v>0.0</v>
      </c>
    </row>
    <row r="7581">
      <c r="A7581" s="1" t="s">
        <v>13120</v>
      </c>
      <c r="B7581" s="2">
        <v>1.0</v>
      </c>
    </row>
    <row r="7582">
      <c r="A7582" s="1" t="s">
        <v>13121</v>
      </c>
      <c r="B7582" s="2">
        <v>1.0</v>
      </c>
    </row>
    <row r="7583">
      <c r="A7583" s="1" t="s">
        <v>13122</v>
      </c>
      <c r="B7583" s="2">
        <v>1.0</v>
      </c>
    </row>
    <row r="7584">
      <c r="A7584" s="1" t="s">
        <v>13123</v>
      </c>
      <c r="B7584" s="2">
        <v>1.0</v>
      </c>
    </row>
    <row r="7585">
      <c r="A7585" s="1" t="s">
        <v>13124</v>
      </c>
      <c r="B7585" s="2">
        <v>0.0</v>
      </c>
    </row>
    <row r="7586">
      <c r="A7586" s="1" t="s">
        <v>13125</v>
      </c>
      <c r="B7586" s="2">
        <v>0.0</v>
      </c>
    </row>
    <row r="7587">
      <c r="A7587" s="1" t="s">
        <v>13126</v>
      </c>
      <c r="B7587" s="2">
        <v>0.0</v>
      </c>
    </row>
    <row r="7588">
      <c r="A7588" s="1" t="s">
        <v>13127</v>
      </c>
    </row>
    <row r="7589">
      <c r="A7589" s="7"/>
    </row>
    <row r="7590">
      <c r="A7590" s="1" t="s">
        <v>13128</v>
      </c>
    </row>
    <row r="7591">
      <c r="A7591" s="1" t="s">
        <v>13129</v>
      </c>
    </row>
    <row r="7592">
      <c r="A7592" s="1" t="s">
        <v>13130</v>
      </c>
    </row>
    <row r="7593">
      <c r="A7593" s="1" t="s">
        <v>13131</v>
      </c>
      <c r="B7593" s="2">
        <v>0.0</v>
      </c>
    </row>
    <row r="7594">
      <c r="A7594" s="1" t="s">
        <v>13132</v>
      </c>
    </row>
    <row r="7595">
      <c r="A7595" s="1" t="s">
        <v>13133</v>
      </c>
      <c r="B7595" s="2">
        <v>1.0</v>
      </c>
    </row>
    <row r="7596">
      <c r="A7596" s="1" t="s">
        <v>13134</v>
      </c>
      <c r="B7596" s="2">
        <v>1.0</v>
      </c>
    </row>
    <row r="7597">
      <c r="A7597" s="1" t="s">
        <v>13135</v>
      </c>
      <c r="B7597" s="2">
        <v>0.0</v>
      </c>
    </row>
    <row r="7598">
      <c r="A7598" s="1" t="s">
        <v>13136</v>
      </c>
      <c r="B7598" s="2">
        <v>0.0</v>
      </c>
    </row>
    <row r="7599">
      <c r="A7599" s="1" t="s">
        <v>13137</v>
      </c>
      <c r="B7599" s="2">
        <v>1.0</v>
      </c>
    </row>
    <row r="7600">
      <c r="A7600" s="1" t="s">
        <v>13138</v>
      </c>
      <c r="B7600" s="2">
        <v>1.0</v>
      </c>
    </row>
    <row r="7601">
      <c r="A7601" s="1" t="s">
        <v>13139</v>
      </c>
      <c r="B7601" s="2">
        <v>1.0</v>
      </c>
    </row>
    <row r="7602">
      <c r="A7602" s="1" t="s">
        <v>13140</v>
      </c>
      <c r="B7602" s="2">
        <v>0.0</v>
      </c>
    </row>
    <row r="7603">
      <c r="A7603" s="1" t="s">
        <v>13141</v>
      </c>
      <c r="B7603" s="2">
        <v>0.0</v>
      </c>
    </row>
    <row r="7604">
      <c r="A7604" s="1" t="s">
        <v>13142</v>
      </c>
    </row>
    <row r="7605">
      <c r="A7605" s="7"/>
    </row>
    <row r="7606">
      <c r="A7606" s="1" t="s">
        <v>13143</v>
      </c>
      <c r="B7606" s="2">
        <v>0.0</v>
      </c>
    </row>
    <row r="7607">
      <c r="A7607" s="1" t="s">
        <v>13144</v>
      </c>
      <c r="B7607" s="2">
        <v>0.0</v>
      </c>
    </row>
    <row r="7608">
      <c r="A7608" s="1" t="s">
        <v>13145</v>
      </c>
      <c r="B7608" s="2">
        <v>0.0</v>
      </c>
    </row>
    <row r="7609">
      <c r="A7609" s="1" t="s">
        <v>13146</v>
      </c>
      <c r="B7609" s="2">
        <v>0.0</v>
      </c>
    </row>
    <row r="7610">
      <c r="A7610" s="1" t="s">
        <v>13147</v>
      </c>
      <c r="B7610" s="2">
        <v>1.0</v>
      </c>
    </row>
    <row r="7611">
      <c r="A7611" s="1" t="s">
        <v>13148</v>
      </c>
      <c r="B7611" s="2">
        <v>0.0</v>
      </c>
    </row>
    <row r="7612">
      <c r="A7612" s="1" t="s">
        <v>13149</v>
      </c>
      <c r="B7612" s="2">
        <v>1.0</v>
      </c>
    </row>
    <row r="7613">
      <c r="A7613" s="1" t="s">
        <v>13150</v>
      </c>
      <c r="B7613" s="2">
        <v>1.0</v>
      </c>
    </row>
    <row r="7614">
      <c r="A7614" s="1" t="s">
        <v>13151</v>
      </c>
      <c r="B7614" s="2">
        <v>0.0</v>
      </c>
    </row>
    <row r="7615">
      <c r="A7615" s="1" t="s">
        <v>13152</v>
      </c>
      <c r="B7615" s="2">
        <v>0.0</v>
      </c>
    </row>
    <row r="7616">
      <c r="A7616" s="1" t="s">
        <v>13153</v>
      </c>
    </row>
    <row r="7617">
      <c r="A7617" s="7"/>
    </row>
    <row r="7618">
      <c r="A7618" s="1" t="s">
        <v>13154</v>
      </c>
      <c r="B7618" s="2">
        <v>1.0</v>
      </c>
    </row>
    <row r="7619">
      <c r="A7619" s="1" t="s">
        <v>13155</v>
      </c>
      <c r="B7619" s="2">
        <v>0.0</v>
      </c>
    </row>
    <row r="7620">
      <c r="A7620" s="1" t="s">
        <v>13156</v>
      </c>
      <c r="B7620" s="2">
        <v>0.0</v>
      </c>
    </row>
    <row r="7621">
      <c r="A7621" s="1" t="s">
        <v>13157</v>
      </c>
      <c r="B7621" s="2">
        <v>1.0</v>
      </c>
    </row>
    <row r="7622">
      <c r="A7622" s="1" t="s">
        <v>13158</v>
      </c>
      <c r="B7622" s="2">
        <v>0.0</v>
      </c>
    </row>
    <row r="7623">
      <c r="A7623" s="1" t="s">
        <v>13159</v>
      </c>
      <c r="B7623" s="2">
        <v>0.0</v>
      </c>
    </row>
    <row r="7624">
      <c r="A7624" s="1" t="s">
        <v>13160</v>
      </c>
      <c r="B7624" s="2">
        <v>1.0</v>
      </c>
    </row>
    <row r="7625">
      <c r="A7625" s="1" t="s">
        <v>13161</v>
      </c>
    </row>
    <row r="7626">
      <c r="A7626" s="1" t="s">
        <v>13162</v>
      </c>
    </row>
    <row r="7627">
      <c r="A7627" s="1" t="s">
        <v>13163</v>
      </c>
    </row>
    <row r="7628">
      <c r="A7628" s="7"/>
    </row>
    <row r="7629">
      <c r="A7629" s="1" t="s">
        <v>13164</v>
      </c>
      <c r="B7629" s="2">
        <v>1.0</v>
      </c>
    </row>
    <row r="7630">
      <c r="A7630" s="1" t="s">
        <v>13165</v>
      </c>
      <c r="B7630" s="2">
        <v>0.0</v>
      </c>
    </row>
    <row r="7631">
      <c r="A7631" s="1" t="s">
        <v>13166</v>
      </c>
      <c r="B7631" s="2">
        <v>1.0</v>
      </c>
    </row>
    <row r="7632">
      <c r="A7632" s="1" t="s">
        <v>13167</v>
      </c>
      <c r="B7632" s="2">
        <v>0.0</v>
      </c>
    </row>
    <row r="7633">
      <c r="A7633" s="1" t="s">
        <v>13168</v>
      </c>
      <c r="B7633" s="2">
        <v>1.0</v>
      </c>
    </row>
    <row r="7634">
      <c r="A7634" s="1" t="s">
        <v>13169</v>
      </c>
      <c r="B7634" s="2">
        <v>1.0</v>
      </c>
    </row>
    <row r="7635">
      <c r="A7635" s="1" t="s">
        <v>13170</v>
      </c>
    </row>
    <row r="7636">
      <c r="A7636" s="1" t="s">
        <v>13171</v>
      </c>
    </row>
    <row r="7637">
      <c r="A7637" s="1" t="s">
        <v>398</v>
      </c>
      <c r="B7637" s="2">
        <v>1.0</v>
      </c>
    </row>
    <row r="7638">
      <c r="A7638" s="1" t="s">
        <v>5196</v>
      </c>
    </row>
    <row r="7639">
      <c r="A7639" s="1" t="s">
        <v>5197</v>
      </c>
    </row>
    <row r="7640">
      <c r="A7640" s="1" t="s">
        <v>5198</v>
      </c>
    </row>
    <row r="7641">
      <c r="A7641" s="7"/>
    </row>
    <row r="7642">
      <c r="A7642" s="1" t="s">
        <v>6107</v>
      </c>
    </row>
    <row r="7643">
      <c r="A7643" s="1" t="s">
        <v>5052</v>
      </c>
    </row>
    <row r="7644">
      <c r="A7644" s="1" t="s">
        <v>6108</v>
      </c>
    </row>
    <row r="7645">
      <c r="A7645" s="1" t="s">
        <v>13172</v>
      </c>
      <c r="B7645" s="2">
        <v>0.0</v>
      </c>
    </row>
    <row r="7646">
      <c r="A7646" s="1" t="s">
        <v>13173</v>
      </c>
      <c r="B7646" s="2">
        <v>1.0</v>
      </c>
    </row>
    <row r="7647">
      <c r="A7647" s="1" t="s">
        <v>13174</v>
      </c>
      <c r="B7647" s="2">
        <v>0.0</v>
      </c>
    </row>
    <row r="7648">
      <c r="A7648" s="1" t="s">
        <v>13175</v>
      </c>
      <c r="B7648" s="2">
        <v>1.0</v>
      </c>
    </row>
    <row r="7649">
      <c r="A7649" s="1" t="s">
        <v>13176</v>
      </c>
      <c r="B7649" s="2">
        <v>0.0</v>
      </c>
    </row>
    <row r="7650">
      <c r="A7650" s="1" t="s">
        <v>13177</v>
      </c>
    </row>
    <row r="7651">
      <c r="A7651" s="1" t="s">
        <v>13178</v>
      </c>
      <c r="B7651" s="2">
        <v>0.0</v>
      </c>
    </row>
    <row r="7652">
      <c r="A7652" s="1" t="s">
        <v>13179</v>
      </c>
      <c r="B7652" s="2">
        <v>1.0</v>
      </c>
    </row>
    <row r="7653">
      <c r="A7653" s="1" t="s">
        <v>13180</v>
      </c>
      <c r="B7653" s="2">
        <v>1.0</v>
      </c>
    </row>
    <row r="7654">
      <c r="A7654" s="1" t="s">
        <v>13181</v>
      </c>
      <c r="B7654" s="2">
        <v>1.0</v>
      </c>
    </row>
    <row r="7655">
      <c r="A7655" s="1" t="s">
        <v>13182</v>
      </c>
      <c r="B7655" s="2">
        <v>0.0</v>
      </c>
    </row>
    <row r="7656">
      <c r="A7656" s="1" t="s">
        <v>13183</v>
      </c>
      <c r="B7656" s="2">
        <v>1.0</v>
      </c>
    </row>
    <row r="7657">
      <c r="A7657" s="1" t="s">
        <v>13184</v>
      </c>
      <c r="B7657" s="2">
        <v>0.0</v>
      </c>
    </row>
    <row r="7658">
      <c r="A7658" s="1" t="s">
        <v>13185</v>
      </c>
      <c r="B7658" s="2">
        <v>0.0</v>
      </c>
    </row>
    <row r="7659">
      <c r="A7659" s="1" t="s">
        <v>13186</v>
      </c>
      <c r="B7659" s="2">
        <v>0.0</v>
      </c>
    </row>
    <row r="7660">
      <c r="A7660" s="1" t="s">
        <v>13187</v>
      </c>
      <c r="B7660" s="2">
        <v>1.0</v>
      </c>
    </row>
    <row r="7661">
      <c r="A7661" s="1" t="s">
        <v>13188</v>
      </c>
      <c r="B7661" s="2">
        <v>1.0</v>
      </c>
    </row>
    <row r="7662">
      <c r="A7662" s="1" t="s">
        <v>13189</v>
      </c>
      <c r="B7662" s="2">
        <v>1.0</v>
      </c>
    </row>
    <row r="7663">
      <c r="A7663" s="1" t="s">
        <v>13190</v>
      </c>
      <c r="B7663" s="2">
        <v>0.0</v>
      </c>
    </row>
    <row r="7664">
      <c r="A7664" s="1" t="s">
        <v>13191</v>
      </c>
      <c r="B7664" s="2">
        <v>1.0</v>
      </c>
    </row>
    <row r="7665">
      <c r="A7665" s="1" t="s">
        <v>13192</v>
      </c>
      <c r="B7665" s="2">
        <v>0.0</v>
      </c>
    </row>
    <row r="7666">
      <c r="A7666" s="1" t="s">
        <v>13193</v>
      </c>
      <c r="B7666" s="2">
        <v>1.0</v>
      </c>
    </row>
    <row r="7667">
      <c r="A7667" s="1" t="s">
        <v>13194</v>
      </c>
      <c r="B7667" s="2">
        <v>1.0</v>
      </c>
    </row>
    <row r="7668">
      <c r="A7668" s="1" t="s">
        <v>13195</v>
      </c>
      <c r="B7668" s="2">
        <v>0.0</v>
      </c>
    </row>
    <row r="7669">
      <c r="A7669" s="1" t="s">
        <v>6420</v>
      </c>
    </row>
    <row r="7670">
      <c r="A7670" s="1" t="s">
        <v>4568</v>
      </c>
    </row>
    <row r="7671">
      <c r="A7671" s="1" t="s">
        <v>4569</v>
      </c>
    </row>
    <row r="7672">
      <c r="A7672" s="1" t="s">
        <v>4570</v>
      </c>
    </row>
    <row r="7673">
      <c r="A7673" s="1" t="s">
        <v>4571</v>
      </c>
    </row>
    <row r="7674">
      <c r="A7674" s="7"/>
    </row>
    <row r="7675">
      <c r="A7675" s="1" t="s">
        <v>13196</v>
      </c>
      <c r="B7675" s="2">
        <v>0.0</v>
      </c>
    </row>
    <row r="7676">
      <c r="A7676" s="1" t="s">
        <v>13197</v>
      </c>
      <c r="B7676" s="2">
        <v>0.0</v>
      </c>
    </row>
    <row r="7677">
      <c r="A7677" s="1" t="s">
        <v>13198</v>
      </c>
      <c r="B7677" s="2">
        <v>0.0</v>
      </c>
    </row>
    <row r="7678">
      <c r="A7678" s="1" t="s">
        <v>13199</v>
      </c>
      <c r="B7678" s="2">
        <v>1.0</v>
      </c>
    </row>
    <row r="7679">
      <c r="A7679" s="1" t="s">
        <v>8426</v>
      </c>
      <c r="B7679" s="2">
        <v>1.0</v>
      </c>
    </row>
    <row r="7680">
      <c r="A7680" s="1" t="s">
        <v>13200</v>
      </c>
      <c r="B7680" s="2">
        <v>1.0</v>
      </c>
    </row>
    <row r="7681">
      <c r="A7681" s="1" t="s">
        <v>13201</v>
      </c>
      <c r="B7681" s="2">
        <v>0.0</v>
      </c>
    </row>
    <row r="7682">
      <c r="A7682" s="1" t="s">
        <v>13202</v>
      </c>
      <c r="B7682" s="2">
        <v>1.0</v>
      </c>
    </row>
    <row r="7683">
      <c r="A7683" s="1" t="s">
        <v>13203</v>
      </c>
      <c r="B7683" s="2">
        <v>1.0</v>
      </c>
    </row>
    <row r="7684">
      <c r="A7684" s="1" t="s">
        <v>13204</v>
      </c>
      <c r="B7684" s="2">
        <v>0.0</v>
      </c>
    </row>
    <row r="7685">
      <c r="A7685" s="1" t="s">
        <v>13205</v>
      </c>
    </row>
    <row r="7686">
      <c r="A7686" s="1" t="s">
        <v>13206</v>
      </c>
    </row>
    <row r="7687">
      <c r="A7687" s="1" t="s">
        <v>13207</v>
      </c>
      <c r="B7687" s="2">
        <v>0.0</v>
      </c>
    </row>
    <row r="7688">
      <c r="A7688" s="1" t="s">
        <v>13208</v>
      </c>
      <c r="B7688" s="2">
        <v>1.0</v>
      </c>
    </row>
    <row r="7689">
      <c r="A7689" s="1" t="s">
        <v>13209</v>
      </c>
    </row>
    <row r="7690">
      <c r="A7690" s="1" t="s">
        <v>8178</v>
      </c>
    </row>
    <row r="7691">
      <c r="A7691" s="1" t="s">
        <v>13210</v>
      </c>
    </row>
    <row r="7692">
      <c r="A7692" s="1" t="s">
        <v>13211</v>
      </c>
      <c r="B7692" s="2">
        <v>0.0</v>
      </c>
    </row>
    <row r="7693">
      <c r="A7693" s="1" t="s">
        <v>13212</v>
      </c>
      <c r="B7693" s="2">
        <v>1.0</v>
      </c>
    </row>
    <row r="7694">
      <c r="A7694" s="1" t="s">
        <v>13213</v>
      </c>
    </row>
    <row r="7695">
      <c r="A7695" s="7"/>
    </row>
    <row r="7696">
      <c r="A7696" s="1" t="s">
        <v>13214</v>
      </c>
      <c r="B7696" s="2">
        <v>1.0</v>
      </c>
    </row>
    <row r="7697">
      <c r="A7697" s="1" t="s">
        <v>13215</v>
      </c>
    </row>
    <row r="7698">
      <c r="A7698" s="1" t="s">
        <v>13216</v>
      </c>
      <c r="B7698" s="2">
        <v>0.0</v>
      </c>
    </row>
    <row r="7699">
      <c r="A7699" s="1" t="s">
        <v>13217</v>
      </c>
      <c r="B7699" s="2">
        <v>1.0</v>
      </c>
    </row>
    <row r="7700">
      <c r="A7700" s="1" t="s">
        <v>13218</v>
      </c>
      <c r="B7700" s="2">
        <v>0.0</v>
      </c>
    </row>
    <row r="7701">
      <c r="A7701" s="1" t="s">
        <v>13219</v>
      </c>
      <c r="B7701" s="2">
        <v>0.0</v>
      </c>
    </row>
    <row r="7702">
      <c r="A7702" s="1" t="s">
        <v>13220</v>
      </c>
      <c r="B7702" s="2">
        <v>0.0</v>
      </c>
    </row>
    <row r="7703">
      <c r="A7703" s="1" t="s">
        <v>13221</v>
      </c>
      <c r="B7703" s="2">
        <v>1.0</v>
      </c>
    </row>
    <row r="7704">
      <c r="A7704" s="11" t="s">
        <v>13222</v>
      </c>
      <c r="B7704" s="2">
        <v>0.0</v>
      </c>
    </row>
    <row r="7705">
      <c r="A7705" s="1" t="s">
        <v>13223</v>
      </c>
      <c r="B7705" s="2">
        <v>0.0</v>
      </c>
    </row>
    <row r="7706">
      <c r="A7706" s="1" t="s">
        <v>13224</v>
      </c>
      <c r="B7706" s="2">
        <v>0.0</v>
      </c>
    </row>
    <row r="7707">
      <c r="A7707" s="1" t="s">
        <v>13225</v>
      </c>
      <c r="B7707" s="2">
        <v>0.0</v>
      </c>
    </row>
    <row r="7708">
      <c r="A7708" s="1" t="s">
        <v>13226</v>
      </c>
      <c r="B7708" s="2">
        <v>0.0</v>
      </c>
    </row>
    <row r="7709">
      <c r="A7709" s="1" t="s">
        <v>13227</v>
      </c>
      <c r="B7709" s="2">
        <v>1.0</v>
      </c>
    </row>
    <row r="7710">
      <c r="A7710" s="1" t="s">
        <v>13228</v>
      </c>
    </row>
    <row r="7711">
      <c r="A7711" s="7"/>
    </row>
    <row r="7712">
      <c r="A7712" s="1" t="s">
        <v>6782</v>
      </c>
    </row>
    <row r="7713">
      <c r="A7713" s="1" t="s">
        <v>6783</v>
      </c>
    </row>
    <row r="7714">
      <c r="A7714" s="1" t="s">
        <v>13229</v>
      </c>
      <c r="B7714" s="2">
        <v>1.0</v>
      </c>
    </row>
    <row r="7715">
      <c r="A7715" s="1" t="s">
        <v>13230</v>
      </c>
      <c r="B7715" s="2">
        <v>1.0</v>
      </c>
    </row>
    <row r="7716">
      <c r="A7716" s="1" t="s">
        <v>13231</v>
      </c>
      <c r="B7716" s="2">
        <v>0.0</v>
      </c>
    </row>
    <row r="7717">
      <c r="A7717" s="1" t="s">
        <v>13232</v>
      </c>
      <c r="B7717" s="2">
        <v>1.0</v>
      </c>
    </row>
    <row r="7718">
      <c r="A7718" s="1" t="s">
        <v>13233</v>
      </c>
      <c r="B7718" s="2">
        <v>1.0</v>
      </c>
    </row>
    <row r="7719">
      <c r="A7719" s="1" t="s">
        <v>13234</v>
      </c>
      <c r="B7719" s="2">
        <v>0.0</v>
      </c>
    </row>
    <row r="7720">
      <c r="A7720" s="1" t="s">
        <v>13235</v>
      </c>
      <c r="B7720" s="2">
        <v>0.0</v>
      </c>
    </row>
    <row r="7721">
      <c r="A7721" s="1" t="s">
        <v>13236</v>
      </c>
      <c r="B7721" s="2">
        <v>0.0</v>
      </c>
    </row>
    <row r="7722">
      <c r="A7722" s="1" t="s">
        <v>13237</v>
      </c>
      <c r="B7722" s="2">
        <v>0.0</v>
      </c>
    </row>
    <row r="7723">
      <c r="A7723" s="1" t="s">
        <v>13238</v>
      </c>
      <c r="B7723" s="2">
        <v>1.0</v>
      </c>
    </row>
    <row r="7724">
      <c r="A7724" s="1" t="s">
        <v>13239</v>
      </c>
      <c r="B7724" s="2">
        <v>1.0</v>
      </c>
    </row>
    <row r="7725">
      <c r="A7725" s="1" t="s">
        <v>13240</v>
      </c>
      <c r="B7725" s="2">
        <v>1.0</v>
      </c>
    </row>
    <row r="7726">
      <c r="A7726" s="1" t="s">
        <v>13241</v>
      </c>
      <c r="B7726" s="2">
        <v>1.0</v>
      </c>
    </row>
    <row r="7727">
      <c r="A7727" s="1" t="s">
        <v>13242</v>
      </c>
      <c r="B7727" s="2">
        <v>1.0</v>
      </c>
    </row>
    <row r="7728">
      <c r="A7728" s="1" t="s">
        <v>13243</v>
      </c>
      <c r="B7728" s="2">
        <v>0.0</v>
      </c>
    </row>
    <row r="7729">
      <c r="A7729" s="1" t="s">
        <v>13244</v>
      </c>
      <c r="B7729" s="2">
        <v>0.0</v>
      </c>
    </row>
    <row r="7730">
      <c r="A7730" s="1" t="s">
        <v>13245</v>
      </c>
      <c r="B7730" s="2">
        <v>0.0</v>
      </c>
    </row>
    <row r="7731">
      <c r="A7731" s="1" t="s">
        <v>13246</v>
      </c>
      <c r="B7731" s="2">
        <v>1.0</v>
      </c>
    </row>
    <row r="7732">
      <c r="A7732" s="11" t="s">
        <v>13247</v>
      </c>
      <c r="B7732" s="2">
        <v>0.0</v>
      </c>
    </row>
    <row r="7733">
      <c r="A7733" s="1" t="s">
        <v>13248</v>
      </c>
      <c r="B7733" s="2">
        <v>1.0</v>
      </c>
    </row>
    <row r="7734">
      <c r="A7734" s="1" t="s">
        <v>13249</v>
      </c>
    </row>
    <row r="7735">
      <c r="A7735" s="1" t="s">
        <v>13250</v>
      </c>
      <c r="B7735" s="2">
        <v>0.0</v>
      </c>
    </row>
    <row r="7736">
      <c r="A7736" s="1" t="s">
        <v>13251</v>
      </c>
      <c r="B7736" s="2">
        <v>1.0</v>
      </c>
    </row>
    <row r="7737">
      <c r="A7737" s="1" t="s">
        <v>13252</v>
      </c>
      <c r="B7737" s="2">
        <v>1.0</v>
      </c>
    </row>
    <row r="7738">
      <c r="A7738" s="1" t="s">
        <v>13253</v>
      </c>
    </row>
    <row r="7739">
      <c r="A7739" s="1" t="s">
        <v>13254</v>
      </c>
    </row>
    <row r="7740">
      <c r="A7740" s="1" t="s">
        <v>4152</v>
      </c>
      <c r="B7740" s="2">
        <v>0.0</v>
      </c>
    </row>
    <row r="7741">
      <c r="A7741" s="1" t="s">
        <v>13255</v>
      </c>
      <c r="B7741" s="2">
        <v>0.0</v>
      </c>
    </row>
    <row r="7742">
      <c r="A7742" s="1" t="s">
        <v>13256</v>
      </c>
      <c r="B7742" s="2">
        <v>0.0</v>
      </c>
    </row>
    <row r="7743">
      <c r="A7743" s="1" t="s">
        <v>13257</v>
      </c>
      <c r="B7743" s="2">
        <v>0.0</v>
      </c>
    </row>
    <row r="7744">
      <c r="A7744" s="1" t="s">
        <v>13258</v>
      </c>
      <c r="B7744" s="2">
        <v>0.0</v>
      </c>
    </row>
    <row r="7745">
      <c r="A7745" s="1" t="s">
        <v>13259</v>
      </c>
      <c r="B7745" s="2">
        <v>0.0</v>
      </c>
    </row>
    <row r="7746">
      <c r="A7746" s="1" t="s">
        <v>13260</v>
      </c>
      <c r="B7746" s="2">
        <v>1.0</v>
      </c>
    </row>
    <row r="7747">
      <c r="A7747" s="1" t="s">
        <v>13261</v>
      </c>
      <c r="B7747" s="2">
        <v>0.0</v>
      </c>
    </row>
    <row r="7748">
      <c r="A7748" s="1" t="s">
        <v>13262</v>
      </c>
      <c r="B7748" s="2">
        <v>0.0</v>
      </c>
    </row>
    <row r="7749">
      <c r="A7749" s="1" t="s">
        <v>13263</v>
      </c>
    </row>
    <row r="7750">
      <c r="A7750" s="1" t="s">
        <v>5298</v>
      </c>
      <c r="B7750" s="2">
        <v>0.0</v>
      </c>
    </row>
    <row r="7751">
      <c r="A7751" s="1" t="s">
        <v>13264</v>
      </c>
      <c r="B7751" s="2">
        <v>0.0</v>
      </c>
    </row>
    <row r="7752">
      <c r="A7752" s="1" t="s">
        <v>13265</v>
      </c>
      <c r="B7752" s="2">
        <v>1.0</v>
      </c>
    </row>
    <row r="7753">
      <c r="A7753" s="1" t="s">
        <v>13266</v>
      </c>
      <c r="B7753" s="2">
        <v>1.0</v>
      </c>
    </row>
    <row r="7754">
      <c r="A7754" s="1" t="s">
        <v>13267</v>
      </c>
    </row>
    <row r="7755">
      <c r="A7755" s="1" t="s">
        <v>13268</v>
      </c>
      <c r="B7755" s="2">
        <v>0.0</v>
      </c>
    </row>
    <row r="7756">
      <c r="A7756" s="1" t="s">
        <v>13269</v>
      </c>
      <c r="B7756" s="2">
        <v>0.0</v>
      </c>
    </row>
    <row r="7757">
      <c r="A7757" s="1" t="s">
        <v>13270</v>
      </c>
      <c r="B7757" s="2">
        <v>0.0</v>
      </c>
    </row>
    <row r="7758">
      <c r="A7758" s="1" t="s">
        <v>13271</v>
      </c>
      <c r="B7758" s="2">
        <v>0.0</v>
      </c>
    </row>
    <row r="7759">
      <c r="A7759" s="1" t="s">
        <v>13272</v>
      </c>
      <c r="B7759" s="2">
        <v>0.0</v>
      </c>
    </row>
    <row r="7760">
      <c r="A7760" s="1" t="s">
        <v>13273</v>
      </c>
      <c r="B7760" s="2">
        <v>0.0</v>
      </c>
    </row>
    <row r="7761">
      <c r="A7761" s="1" t="s">
        <v>13274</v>
      </c>
      <c r="B7761" s="2">
        <v>0.0</v>
      </c>
    </row>
    <row r="7762">
      <c r="A7762" s="1" t="s">
        <v>13275</v>
      </c>
    </row>
    <row r="7763">
      <c r="A7763" s="1" t="s">
        <v>398</v>
      </c>
      <c r="B7763" s="2">
        <v>0.0</v>
      </c>
    </row>
    <row r="7764">
      <c r="A7764" s="1" t="s">
        <v>13276</v>
      </c>
      <c r="B7764" s="2">
        <v>0.0</v>
      </c>
    </row>
    <row r="7765">
      <c r="A7765" s="1" t="s">
        <v>13277</v>
      </c>
      <c r="B7765" s="2">
        <v>1.0</v>
      </c>
    </row>
    <row r="7766">
      <c r="A7766" s="1" t="s">
        <v>13278</v>
      </c>
      <c r="B7766" s="2">
        <v>0.0</v>
      </c>
    </row>
    <row r="7767">
      <c r="A7767" s="1" t="s">
        <v>13279</v>
      </c>
      <c r="B7767" s="2">
        <v>1.0</v>
      </c>
    </row>
    <row r="7768">
      <c r="A7768" s="1" t="s">
        <v>13280</v>
      </c>
      <c r="B7768" s="2">
        <v>1.0</v>
      </c>
    </row>
    <row r="7769">
      <c r="A7769" s="1" t="s">
        <v>13281</v>
      </c>
      <c r="B7769" s="2">
        <v>0.0</v>
      </c>
    </row>
    <row r="7770">
      <c r="A7770" s="1" t="s">
        <v>13282</v>
      </c>
      <c r="B7770" s="2">
        <v>1.0</v>
      </c>
    </row>
    <row r="7771">
      <c r="A7771" s="1" t="s">
        <v>13283</v>
      </c>
      <c r="B7771" s="2">
        <v>1.0</v>
      </c>
    </row>
    <row r="7772">
      <c r="A7772" s="1" t="s">
        <v>13284</v>
      </c>
      <c r="B7772" s="2">
        <v>0.0</v>
      </c>
    </row>
    <row r="7773">
      <c r="A7773" s="1" t="s">
        <v>13285</v>
      </c>
      <c r="B7773" s="2">
        <v>1.0</v>
      </c>
    </row>
    <row r="7774">
      <c r="A7774" s="1" t="s">
        <v>13286</v>
      </c>
      <c r="B7774" s="2">
        <v>0.0</v>
      </c>
    </row>
    <row r="7775">
      <c r="A7775" s="1" t="s">
        <v>13287</v>
      </c>
      <c r="B7775" s="2">
        <v>0.0</v>
      </c>
    </row>
    <row r="7776">
      <c r="A7776" s="1" t="s">
        <v>13288</v>
      </c>
      <c r="B7776" s="2">
        <v>0.0</v>
      </c>
    </row>
    <row r="7777">
      <c r="A7777" s="1" t="s">
        <v>13289</v>
      </c>
      <c r="B7777" s="2">
        <v>1.0</v>
      </c>
    </row>
    <row r="7778">
      <c r="A7778" s="1" t="s">
        <v>13290</v>
      </c>
      <c r="B7778" s="2">
        <v>1.0</v>
      </c>
    </row>
    <row r="7779">
      <c r="A7779" s="1" t="s">
        <v>13291</v>
      </c>
      <c r="B7779" s="2">
        <v>1.0</v>
      </c>
    </row>
    <row r="7780">
      <c r="A7780" s="1" t="s">
        <v>13292</v>
      </c>
      <c r="B7780" s="2">
        <v>0.0</v>
      </c>
    </row>
    <row r="7781">
      <c r="A7781" s="1" t="s">
        <v>13293</v>
      </c>
      <c r="B7781" s="2">
        <v>0.0</v>
      </c>
    </row>
    <row r="7782">
      <c r="A7782" s="1" t="s">
        <v>13294</v>
      </c>
      <c r="B7782" s="2">
        <v>1.0</v>
      </c>
    </row>
    <row r="7783">
      <c r="A7783" s="1" t="s">
        <v>13295</v>
      </c>
      <c r="B7783" s="2">
        <v>1.0</v>
      </c>
    </row>
    <row r="7784">
      <c r="A7784" s="1" t="s">
        <v>13296</v>
      </c>
      <c r="B7784" s="2">
        <v>0.0</v>
      </c>
    </row>
    <row r="7785">
      <c r="A7785" s="1" t="s">
        <v>13297</v>
      </c>
      <c r="B7785" s="2">
        <v>0.0</v>
      </c>
    </row>
    <row r="7786">
      <c r="A7786" s="1" t="s">
        <v>13298</v>
      </c>
      <c r="B7786" s="2">
        <v>1.0</v>
      </c>
    </row>
    <row r="7787">
      <c r="A7787" s="1" t="s">
        <v>13299</v>
      </c>
    </row>
    <row r="7788">
      <c r="A7788" s="7"/>
    </row>
    <row r="7789">
      <c r="A7789" s="1" t="s">
        <v>4483</v>
      </c>
      <c r="B7789" s="2">
        <v>0.0</v>
      </c>
    </row>
    <row r="7790">
      <c r="A7790" s="1" t="s">
        <v>13300</v>
      </c>
      <c r="B7790" s="2">
        <v>0.0</v>
      </c>
    </row>
    <row r="7791">
      <c r="A7791" s="1" t="s">
        <v>13301</v>
      </c>
      <c r="B7791" s="2">
        <v>0.0</v>
      </c>
    </row>
    <row r="7792">
      <c r="A7792" s="1" t="s">
        <v>13302</v>
      </c>
      <c r="B7792" s="2">
        <v>0.0</v>
      </c>
    </row>
    <row r="7793">
      <c r="A7793" s="1" t="s">
        <v>13303</v>
      </c>
      <c r="B7793" s="2">
        <v>0.0</v>
      </c>
    </row>
    <row r="7794">
      <c r="A7794" s="1" t="s">
        <v>13304</v>
      </c>
      <c r="B7794" s="2">
        <v>0.0</v>
      </c>
    </row>
    <row r="7795">
      <c r="A7795" s="1" t="s">
        <v>13305</v>
      </c>
      <c r="B7795" s="2">
        <v>0.0</v>
      </c>
    </row>
    <row r="7796">
      <c r="A7796" s="1" t="s">
        <v>13306</v>
      </c>
      <c r="B7796" s="2">
        <v>1.0</v>
      </c>
    </row>
    <row r="7797">
      <c r="A7797" s="1" t="s">
        <v>13307</v>
      </c>
      <c r="B7797" s="2">
        <v>0.0</v>
      </c>
    </row>
    <row r="7798">
      <c r="A7798" s="1" t="s">
        <v>13308</v>
      </c>
      <c r="B7798" s="2">
        <v>0.0</v>
      </c>
    </row>
    <row r="7799">
      <c r="A7799" s="1" t="s">
        <v>13309</v>
      </c>
      <c r="B7799" s="2">
        <v>0.0</v>
      </c>
    </row>
    <row r="7800">
      <c r="A7800" s="1" t="s">
        <v>13310</v>
      </c>
      <c r="B7800" s="2">
        <v>0.0</v>
      </c>
    </row>
    <row r="7801">
      <c r="A7801" s="1" t="s">
        <v>13311</v>
      </c>
      <c r="B7801" s="2">
        <v>1.0</v>
      </c>
    </row>
    <row r="7802">
      <c r="A7802" s="1" t="s">
        <v>13312</v>
      </c>
      <c r="B7802" s="2">
        <v>0.0</v>
      </c>
    </row>
    <row r="7803">
      <c r="A7803" s="1" t="s">
        <v>13313</v>
      </c>
      <c r="B7803" s="2">
        <v>0.0</v>
      </c>
    </row>
    <row r="7804">
      <c r="A7804" s="1" t="s">
        <v>13314</v>
      </c>
      <c r="B7804" s="2">
        <v>1.0</v>
      </c>
    </row>
    <row r="7805">
      <c r="A7805" s="1" t="s">
        <v>13315</v>
      </c>
      <c r="B7805" s="2">
        <v>1.0</v>
      </c>
    </row>
    <row r="7806">
      <c r="A7806" s="1" t="s">
        <v>13316</v>
      </c>
    </row>
    <row r="7807">
      <c r="A7807" s="1" t="s">
        <v>4150</v>
      </c>
      <c r="B7807" s="2">
        <v>0.0</v>
      </c>
    </row>
    <row r="7808">
      <c r="A7808" s="1" t="s">
        <v>13317</v>
      </c>
      <c r="B7808" s="2">
        <v>1.0</v>
      </c>
    </row>
    <row r="7809">
      <c r="A7809" s="1" t="s">
        <v>13318</v>
      </c>
      <c r="B7809" s="2">
        <v>1.0</v>
      </c>
    </row>
    <row r="7810">
      <c r="A7810" s="1" t="s">
        <v>13319</v>
      </c>
      <c r="B7810" s="2">
        <v>0.0</v>
      </c>
    </row>
    <row r="7811">
      <c r="A7811" s="1" t="s">
        <v>13320</v>
      </c>
      <c r="B7811" s="2">
        <v>0.0</v>
      </c>
    </row>
    <row r="7812">
      <c r="A7812" s="1" t="s">
        <v>13321</v>
      </c>
      <c r="B7812" s="2">
        <v>1.0</v>
      </c>
    </row>
    <row r="7813">
      <c r="A7813" s="1" t="s">
        <v>13322</v>
      </c>
      <c r="B7813" s="2">
        <v>0.0</v>
      </c>
    </row>
    <row r="7814">
      <c r="A7814" s="1" t="s">
        <v>13323</v>
      </c>
      <c r="B7814" s="2">
        <v>1.0</v>
      </c>
    </row>
    <row r="7815">
      <c r="A7815" s="1" t="s">
        <v>13324</v>
      </c>
      <c r="B7815" s="2">
        <v>1.0</v>
      </c>
    </row>
    <row r="7816">
      <c r="A7816" s="1" t="s">
        <v>13325</v>
      </c>
      <c r="B7816" s="2">
        <v>0.0</v>
      </c>
    </row>
    <row r="7817">
      <c r="A7817" s="1" t="s">
        <v>13326</v>
      </c>
      <c r="B7817" s="2">
        <v>0.0</v>
      </c>
    </row>
    <row r="7818">
      <c r="A7818" s="1" t="s">
        <v>13327</v>
      </c>
      <c r="B7818" s="2">
        <v>1.0</v>
      </c>
    </row>
    <row r="7819">
      <c r="A7819" s="1" t="s">
        <v>13328</v>
      </c>
      <c r="B7819" s="2">
        <v>1.0</v>
      </c>
    </row>
    <row r="7820">
      <c r="A7820" s="1" t="s">
        <v>13329</v>
      </c>
      <c r="B7820" s="2">
        <v>0.0</v>
      </c>
    </row>
    <row r="7821">
      <c r="A7821" s="1" t="s">
        <v>13330</v>
      </c>
      <c r="B7821" s="2">
        <v>0.0</v>
      </c>
    </row>
    <row r="7822">
      <c r="A7822" s="1" t="s">
        <v>13331</v>
      </c>
      <c r="B7822" s="2">
        <v>1.0</v>
      </c>
    </row>
    <row r="7823">
      <c r="A7823" s="1" t="s">
        <v>13332</v>
      </c>
      <c r="B7823" s="2">
        <v>1.0</v>
      </c>
    </row>
    <row r="7824">
      <c r="A7824" s="1" t="s">
        <v>13333</v>
      </c>
      <c r="B7824" s="2">
        <v>0.0</v>
      </c>
    </row>
    <row r="7825">
      <c r="A7825" s="1" t="s">
        <v>13334</v>
      </c>
      <c r="B7825" s="2">
        <v>1.0</v>
      </c>
    </row>
    <row r="7826">
      <c r="A7826" s="1" t="s">
        <v>13335</v>
      </c>
      <c r="B7826" s="2">
        <v>1.0</v>
      </c>
    </row>
    <row r="7827">
      <c r="A7827" s="1" t="s">
        <v>13336</v>
      </c>
      <c r="B7827" s="2">
        <v>0.0</v>
      </c>
    </row>
    <row r="7828">
      <c r="A7828" s="1" t="s">
        <v>13337</v>
      </c>
      <c r="B7828" s="2">
        <v>0.0</v>
      </c>
    </row>
    <row r="7829">
      <c r="A7829" s="1" t="s">
        <v>13338</v>
      </c>
      <c r="B7829" s="2">
        <v>1.0</v>
      </c>
    </row>
    <row r="7830">
      <c r="A7830" s="1" t="s">
        <v>13339</v>
      </c>
      <c r="B7830" s="2">
        <v>0.0</v>
      </c>
    </row>
    <row r="7831">
      <c r="A7831" s="1" t="s">
        <v>13340</v>
      </c>
      <c r="B7831" s="2">
        <v>0.0</v>
      </c>
    </row>
    <row r="7832">
      <c r="A7832" s="1" t="s">
        <v>13341</v>
      </c>
      <c r="B7832" s="2">
        <v>0.0</v>
      </c>
    </row>
    <row r="7833">
      <c r="A7833" s="1" t="s">
        <v>13342</v>
      </c>
      <c r="B7833" s="2">
        <v>1.0</v>
      </c>
    </row>
    <row r="7834">
      <c r="A7834" s="1" t="s">
        <v>13343</v>
      </c>
      <c r="B7834" s="2">
        <v>1.0</v>
      </c>
    </row>
    <row r="7835">
      <c r="A7835" s="1" t="s">
        <v>13344</v>
      </c>
      <c r="B7835" s="2">
        <v>0.0</v>
      </c>
    </row>
    <row r="7836">
      <c r="A7836" s="1" t="s">
        <v>13345</v>
      </c>
      <c r="B7836" s="2">
        <v>0.0</v>
      </c>
    </row>
    <row r="7837">
      <c r="A7837" s="1" t="s">
        <v>13346</v>
      </c>
      <c r="B7837" s="2">
        <v>1.0</v>
      </c>
    </row>
    <row r="7838">
      <c r="A7838" s="1" t="s">
        <v>13347</v>
      </c>
      <c r="B7838" s="2">
        <v>0.0</v>
      </c>
    </row>
    <row r="7839">
      <c r="A7839" s="1" t="s">
        <v>13348</v>
      </c>
      <c r="B7839" s="2">
        <v>1.0</v>
      </c>
    </row>
    <row r="7840">
      <c r="A7840" s="1" t="s">
        <v>13349</v>
      </c>
      <c r="B7840" s="2">
        <v>1.0</v>
      </c>
    </row>
    <row r="7841">
      <c r="A7841" s="1" t="s">
        <v>13350</v>
      </c>
      <c r="B7841" s="2">
        <v>1.0</v>
      </c>
    </row>
    <row r="7842">
      <c r="A7842" s="1" t="s">
        <v>13351</v>
      </c>
      <c r="B7842" s="2">
        <v>0.0</v>
      </c>
    </row>
    <row r="7843">
      <c r="A7843" s="1" t="s">
        <v>13352</v>
      </c>
      <c r="B7843" s="2">
        <v>0.0</v>
      </c>
    </row>
    <row r="7844">
      <c r="A7844" s="1" t="s">
        <v>13353</v>
      </c>
      <c r="B7844" s="2">
        <v>0.0</v>
      </c>
    </row>
    <row r="7845">
      <c r="A7845" s="1" t="s">
        <v>13354</v>
      </c>
      <c r="B7845" s="2">
        <v>0.0</v>
      </c>
    </row>
    <row r="7846">
      <c r="A7846" s="1" t="s">
        <v>13355</v>
      </c>
      <c r="B7846" s="2">
        <v>1.0</v>
      </c>
    </row>
    <row r="7847">
      <c r="A7847" s="1" t="s">
        <v>13356</v>
      </c>
      <c r="B7847" s="2">
        <v>0.0</v>
      </c>
    </row>
    <row r="7848">
      <c r="A7848" s="1" t="s">
        <v>13357</v>
      </c>
      <c r="B7848" s="2">
        <v>1.0</v>
      </c>
    </row>
    <row r="7849">
      <c r="A7849" s="1" t="s">
        <v>13358</v>
      </c>
      <c r="B7849" s="2">
        <v>1.0</v>
      </c>
    </row>
    <row r="7850">
      <c r="A7850" s="1" t="s">
        <v>13359</v>
      </c>
      <c r="B7850" s="2">
        <v>0.0</v>
      </c>
    </row>
    <row r="7851">
      <c r="A7851" s="1" t="s">
        <v>13360</v>
      </c>
      <c r="B7851" s="2">
        <v>0.0</v>
      </c>
    </row>
    <row r="7852">
      <c r="A7852" s="1" t="s">
        <v>13361</v>
      </c>
      <c r="B7852" s="2">
        <v>1.0</v>
      </c>
    </row>
    <row r="7853">
      <c r="A7853" s="1" t="s">
        <v>13362</v>
      </c>
    </row>
    <row r="7854">
      <c r="A7854" s="1" t="s">
        <v>9148</v>
      </c>
      <c r="B7854" s="2">
        <v>0.0</v>
      </c>
    </row>
    <row r="7855">
      <c r="A7855" s="1" t="s">
        <v>13363</v>
      </c>
      <c r="B7855" s="2">
        <v>0.0</v>
      </c>
    </row>
    <row r="7856">
      <c r="A7856" s="1" t="s">
        <v>13364</v>
      </c>
      <c r="B7856" s="2">
        <v>1.0</v>
      </c>
    </row>
    <row r="7857">
      <c r="A7857" s="1" t="s">
        <v>13365</v>
      </c>
      <c r="B7857" s="2">
        <v>0.0</v>
      </c>
    </row>
    <row r="7858">
      <c r="A7858" s="1" t="s">
        <v>13366</v>
      </c>
      <c r="B7858" s="2">
        <v>1.0</v>
      </c>
    </row>
    <row r="7859">
      <c r="A7859" s="1" t="s">
        <v>13367</v>
      </c>
    </row>
    <row r="7860">
      <c r="A7860" s="1" t="s">
        <v>13368</v>
      </c>
    </row>
    <row r="7861">
      <c r="A7861" s="1" t="s">
        <v>1915</v>
      </c>
      <c r="B7861" s="2">
        <v>0.0</v>
      </c>
    </row>
    <row r="7862">
      <c r="A7862" s="1" t="s">
        <v>13369</v>
      </c>
      <c r="B7862" s="2">
        <v>1.0</v>
      </c>
    </row>
    <row r="7863">
      <c r="A7863" s="1" t="s">
        <v>13370</v>
      </c>
      <c r="B7863" s="2">
        <v>1.0</v>
      </c>
    </row>
    <row r="7864">
      <c r="A7864" s="1" t="s">
        <v>13371</v>
      </c>
      <c r="B7864" s="2">
        <v>1.0</v>
      </c>
    </row>
    <row r="7865">
      <c r="A7865" s="1" t="s">
        <v>13372</v>
      </c>
      <c r="B7865" s="2">
        <v>1.0</v>
      </c>
    </row>
    <row r="7866">
      <c r="A7866" s="1" t="s">
        <v>13373</v>
      </c>
      <c r="B7866" s="2">
        <v>1.0</v>
      </c>
    </row>
    <row r="7867">
      <c r="A7867" s="1" t="s">
        <v>13374</v>
      </c>
      <c r="B7867" s="2">
        <v>0.0</v>
      </c>
    </row>
    <row r="7868">
      <c r="A7868" s="1" t="s">
        <v>13375</v>
      </c>
      <c r="B7868" s="2">
        <v>0.0</v>
      </c>
    </row>
    <row r="7869">
      <c r="A7869" s="1" t="s">
        <v>13376</v>
      </c>
      <c r="B7869" s="2">
        <v>1.0</v>
      </c>
    </row>
    <row r="7870">
      <c r="A7870" s="1" t="s">
        <v>13377</v>
      </c>
      <c r="B7870" s="2">
        <v>1.0</v>
      </c>
    </row>
    <row r="7871">
      <c r="A7871" s="1" t="s">
        <v>13378</v>
      </c>
      <c r="B7871" s="2">
        <v>1.0</v>
      </c>
    </row>
    <row r="7872">
      <c r="A7872" s="1" t="s">
        <v>13379</v>
      </c>
      <c r="B7872" s="2">
        <v>1.0</v>
      </c>
    </row>
    <row r="7873">
      <c r="A7873" s="1" t="s">
        <v>13380</v>
      </c>
      <c r="B7873" s="2">
        <v>1.0</v>
      </c>
    </row>
    <row r="7874">
      <c r="A7874" s="1" t="s">
        <v>13381</v>
      </c>
      <c r="B7874" s="2">
        <v>0.0</v>
      </c>
    </row>
    <row r="7875">
      <c r="A7875" s="1" t="s">
        <v>13382</v>
      </c>
      <c r="B7875" s="2">
        <v>0.0</v>
      </c>
    </row>
    <row r="7876">
      <c r="A7876" s="1" t="s">
        <v>13383</v>
      </c>
    </row>
    <row r="7877">
      <c r="A7877" s="7"/>
    </row>
    <row r="7878">
      <c r="A7878" s="1" t="s">
        <v>13384</v>
      </c>
      <c r="B7878" s="2">
        <v>0.0</v>
      </c>
    </row>
    <row r="7879">
      <c r="A7879" s="1" t="s">
        <v>13385</v>
      </c>
      <c r="B7879" s="2">
        <v>0.0</v>
      </c>
    </row>
    <row r="7880">
      <c r="A7880" s="1" t="s">
        <v>13386</v>
      </c>
      <c r="B7880" s="2">
        <v>1.0</v>
      </c>
    </row>
    <row r="7881">
      <c r="A7881" s="1" t="s">
        <v>13387</v>
      </c>
    </row>
    <row r="7882">
      <c r="A7882" s="1" t="s">
        <v>6234</v>
      </c>
      <c r="B7882" s="2">
        <v>1.0</v>
      </c>
    </row>
    <row r="7883">
      <c r="A7883" s="1" t="s">
        <v>13388</v>
      </c>
      <c r="B7883" s="2">
        <v>1.0</v>
      </c>
    </row>
    <row r="7884">
      <c r="A7884" s="1" t="s">
        <v>13389</v>
      </c>
      <c r="B7884" s="2">
        <v>0.0</v>
      </c>
    </row>
    <row r="7885">
      <c r="A7885" s="1" t="s">
        <v>13390</v>
      </c>
      <c r="B7885" s="2">
        <v>1.0</v>
      </c>
    </row>
    <row r="7886">
      <c r="A7886" s="1" t="s">
        <v>13391</v>
      </c>
      <c r="B7886" s="2">
        <v>0.0</v>
      </c>
    </row>
    <row r="7887">
      <c r="A7887" s="1" t="s">
        <v>13392</v>
      </c>
      <c r="B7887" s="2">
        <v>1.0</v>
      </c>
    </row>
    <row r="7888">
      <c r="A7888" s="1" t="s">
        <v>13393</v>
      </c>
      <c r="B7888" s="2">
        <v>0.0</v>
      </c>
    </row>
    <row r="7889">
      <c r="A7889" s="1" t="s">
        <v>13394</v>
      </c>
      <c r="B7889" s="2">
        <v>0.0</v>
      </c>
    </row>
    <row r="7890">
      <c r="A7890" s="1" t="s">
        <v>13395</v>
      </c>
      <c r="B7890" s="2">
        <v>0.0</v>
      </c>
    </row>
    <row r="7891">
      <c r="A7891" s="1" t="s">
        <v>13396</v>
      </c>
      <c r="B7891" s="2">
        <v>1.0</v>
      </c>
    </row>
    <row r="7892">
      <c r="A7892" s="1" t="s">
        <v>13397</v>
      </c>
      <c r="B7892" s="2">
        <v>1.0</v>
      </c>
    </row>
    <row r="7893">
      <c r="A7893" s="1" t="s">
        <v>13398</v>
      </c>
      <c r="B7893" s="2">
        <v>0.0</v>
      </c>
    </row>
    <row r="7894">
      <c r="A7894" s="1" t="s">
        <v>13399</v>
      </c>
    </row>
    <row r="7895">
      <c r="A7895" s="1" t="s">
        <v>13400</v>
      </c>
    </row>
    <row r="7896">
      <c r="A7896" s="7"/>
    </row>
    <row r="7897">
      <c r="A7897" s="1" t="s">
        <v>13401</v>
      </c>
      <c r="B7897" s="2">
        <v>0.0</v>
      </c>
    </row>
    <row r="7898">
      <c r="A7898" s="1" t="s">
        <v>13402</v>
      </c>
      <c r="B7898" s="2">
        <v>1.0</v>
      </c>
    </row>
    <row r="7899">
      <c r="A7899" s="1" t="s">
        <v>13403</v>
      </c>
    </row>
    <row r="7900">
      <c r="A7900" s="7"/>
    </row>
    <row r="7901">
      <c r="A7901" s="1" t="s">
        <v>13404</v>
      </c>
    </row>
    <row r="7902">
      <c r="A7902" s="1" t="s">
        <v>13405</v>
      </c>
      <c r="B7902" s="2">
        <v>1.0</v>
      </c>
    </row>
    <row r="7903">
      <c r="A7903" s="1" t="s">
        <v>13406</v>
      </c>
      <c r="B7903" s="2">
        <v>0.0</v>
      </c>
    </row>
    <row r="7904">
      <c r="A7904" s="1" t="s">
        <v>13407</v>
      </c>
    </row>
    <row r="7905">
      <c r="A7905" s="7"/>
    </row>
    <row r="7906">
      <c r="A7906" s="1" t="s">
        <v>13408</v>
      </c>
    </row>
    <row r="7907">
      <c r="A7907" s="1" t="s">
        <v>13409</v>
      </c>
    </row>
    <row r="7908">
      <c r="A7908" s="1" t="s">
        <v>13410</v>
      </c>
    </row>
    <row r="7909">
      <c r="A7909" s="1" t="s">
        <v>13411</v>
      </c>
    </row>
    <row r="7910">
      <c r="A7910" s="1" t="s">
        <v>13412</v>
      </c>
    </row>
    <row r="7911">
      <c r="A7911" s="1" t="s">
        <v>13413</v>
      </c>
      <c r="B7911" s="2">
        <v>0.0</v>
      </c>
    </row>
    <row r="7912">
      <c r="A7912" s="1" t="s">
        <v>13414</v>
      </c>
    </row>
    <row r="7913">
      <c r="A7913" s="1" t="s">
        <v>13415</v>
      </c>
    </row>
    <row r="7914">
      <c r="A7914" s="1" t="s">
        <v>13416</v>
      </c>
      <c r="B7914" s="2">
        <v>1.0</v>
      </c>
    </row>
    <row r="7915">
      <c r="A7915" s="1" t="s">
        <v>13417</v>
      </c>
    </row>
    <row r="7916">
      <c r="A7916" s="1" t="s">
        <v>13418</v>
      </c>
    </row>
    <row r="7917">
      <c r="A7917" s="22" t="s">
        <v>13419</v>
      </c>
      <c r="B7917" s="2">
        <v>0.0</v>
      </c>
    </row>
    <row r="7918">
      <c r="A7918" s="1" t="s">
        <v>13420</v>
      </c>
    </row>
    <row r="7919">
      <c r="A7919" s="1" t="s">
        <v>13421</v>
      </c>
      <c r="B7919" s="2">
        <v>1.0</v>
      </c>
    </row>
    <row r="7920">
      <c r="A7920" s="1" t="s">
        <v>13422</v>
      </c>
      <c r="B7920" s="2">
        <v>0.0</v>
      </c>
    </row>
    <row r="7921">
      <c r="A7921" s="1" t="s">
        <v>13423</v>
      </c>
      <c r="B7921" s="2">
        <v>0.0</v>
      </c>
    </row>
    <row r="7922">
      <c r="A7922" s="1" t="s">
        <v>13424</v>
      </c>
      <c r="B7922" s="2">
        <v>0.0</v>
      </c>
    </row>
    <row r="7923">
      <c r="A7923" s="1" t="s">
        <v>13425</v>
      </c>
      <c r="B7923" s="2">
        <v>0.0</v>
      </c>
    </row>
    <row r="7924">
      <c r="A7924" s="1" t="s">
        <v>13426</v>
      </c>
      <c r="B7924" s="2">
        <v>1.0</v>
      </c>
    </row>
    <row r="7925">
      <c r="A7925" s="1" t="s">
        <v>13427</v>
      </c>
      <c r="B7925" s="2">
        <v>1.0</v>
      </c>
    </row>
    <row r="7926">
      <c r="A7926" s="1" t="s">
        <v>13428</v>
      </c>
      <c r="B7926" s="2">
        <v>0.0</v>
      </c>
    </row>
    <row r="7927">
      <c r="A7927" s="1" t="s">
        <v>13429</v>
      </c>
      <c r="B7927" s="2">
        <v>1.0</v>
      </c>
    </row>
    <row r="7928">
      <c r="A7928" s="1" t="s">
        <v>13430</v>
      </c>
      <c r="B7928" s="2">
        <v>1.0</v>
      </c>
    </row>
    <row r="7929">
      <c r="A7929" s="1" t="s">
        <v>13431</v>
      </c>
      <c r="B7929" s="2">
        <v>1.0</v>
      </c>
    </row>
    <row r="7930">
      <c r="A7930" s="1" t="s">
        <v>13432</v>
      </c>
      <c r="B7930" s="2">
        <v>1.0</v>
      </c>
    </row>
    <row r="7931">
      <c r="A7931" s="1" t="s">
        <v>13433</v>
      </c>
      <c r="B7931" s="2">
        <v>0.0</v>
      </c>
    </row>
    <row r="7932">
      <c r="A7932" s="1" t="s">
        <v>13434</v>
      </c>
      <c r="B7932" s="2">
        <v>0.0</v>
      </c>
    </row>
    <row r="7933">
      <c r="A7933" s="1" t="s">
        <v>13435</v>
      </c>
      <c r="B7933" s="2">
        <v>0.0</v>
      </c>
    </row>
    <row r="7934">
      <c r="A7934" s="1" t="s">
        <v>13436</v>
      </c>
      <c r="B7934" s="2">
        <v>1.0</v>
      </c>
    </row>
    <row r="7935">
      <c r="A7935" s="1" t="s">
        <v>13437</v>
      </c>
      <c r="B7935" s="2">
        <v>0.0</v>
      </c>
    </row>
    <row r="7936">
      <c r="A7936" s="1" t="s">
        <v>10486</v>
      </c>
    </row>
    <row r="7937">
      <c r="A7937" s="1" t="s">
        <v>13438</v>
      </c>
      <c r="B7937" s="2">
        <v>0.0</v>
      </c>
    </row>
    <row r="7938">
      <c r="A7938" s="1" t="s">
        <v>13439</v>
      </c>
      <c r="B7938" s="2">
        <v>1.0</v>
      </c>
    </row>
    <row r="7939">
      <c r="A7939" s="1" t="s">
        <v>13440</v>
      </c>
      <c r="B7939" s="2">
        <v>1.0</v>
      </c>
    </row>
    <row r="7940">
      <c r="A7940" s="1" t="s">
        <v>13441</v>
      </c>
      <c r="B7940" s="2">
        <v>0.0</v>
      </c>
    </row>
    <row r="7941">
      <c r="A7941" s="1" t="s">
        <v>13442</v>
      </c>
      <c r="B7941" s="2">
        <v>0.0</v>
      </c>
    </row>
    <row r="7942">
      <c r="A7942" s="1" t="s">
        <v>13443</v>
      </c>
    </row>
    <row r="7943">
      <c r="A7943" s="7"/>
    </row>
    <row r="7944">
      <c r="A7944" s="1" t="s">
        <v>5246</v>
      </c>
      <c r="B7944" s="2">
        <v>0.0</v>
      </c>
    </row>
    <row r="7945">
      <c r="A7945" s="1" t="s">
        <v>13444</v>
      </c>
      <c r="B7945" s="2">
        <v>0.0</v>
      </c>
    </row>
    <row r="7946">
      <c r="A7946" s="1" t="s">
        <v>13445</v>
      </c>
      <c r="B7946" s="2">
        <v>0.0</v>
      </c>
    </row>
    <row r="7947">
      <c r="A7947" s="1" t="s">
        <v>13446</v>
      </c>
      <c r="B7947" s="2">
        <v>0.0</v>
      </c>
    </row>
    <row r="7948">
      <c r="A7948" s="1" t="s">
        <v>13447</v>
      </c>
      <c r="B7948" s="2">
        <v>0.0</v>
      </c>
    </row>
    <row r="7949">
      <c r="A7949" s="1" t="s">
        <v>13448</v>
      </c>
      <c r="B7949" s="2">
        <v>1.0</v>
      </c>
    </row>
    <row r="7950">
      <c r="A7950" s="1" t="s">
        <v>13449</v>
      </c>
      <c r="B7950" s="2">
        <v>1.0</v>
      </c>
    </row>
    <row r="7951">
      <c r="A7951" s="1" t="s">
        <v>13450</v>
      </c>
      <c r="B7951" s="2">
        <v>1.0</v>
      </c>
    </row>
    <row r="7952">
      <c r="A7952" s="1" t="s">
        <v>13451</v>
      </c>
      <c r="B7952" s="2">
        <v>1.0</v>
      </c>
    </row>
    <row r="7953">
      <c r="A7953" s="1" t="s">
        <v>13452</v>
      </c>
      <c r="B7953" s="2">
        <v>1.0</v>
      </c>
    </row>
    <row r="7954">
      <c r="A7954" s="1" t="s">
        <v>13453</v>
      </c>
      <c r="B7954" s="2">
        <v>0.0</v>
      </c>
    </row>
    <row r="7955">
      <c r="A7955" s="1" t="s">
        <v>13454</v>
      </c>
      <c r="B7955" s="2">
        <v>0.0</v>
      </c>
    </row>
    <row r="7956">
      <c r="A7956" s="1" t="s">
        <v>13455</v>
      </c>
      <c r="B7956" s="2">
        <v>0.0</v>
      </c>
    </row>
    <row r="7957">
      <c r="A7957" s="1" t="s">
        <v>13456</v>
      </c>
      <c r="B7957" s="2">
        <v>1.0</v>
      </c>
    </row>
    <row r="7958">
      <c r="A7958" s="1" t="s">
        <v>13457</v>
      </c>
      <c r="B7958" s="2">
        <v>0.0</v>
      </c>
    </row>
    <row r="7959">
      <c r="A7959" s="1" t="s">
        <v>13458</v>
      </c>
      <c r="B7959" s="2">
        <v>1.0</v>
      </c>
    </row>
    <row r="7960">
      <c r="A7960" s="1" t="s">
        <v>13459</v>
      </c>
      <c r="B7960" s="2">
        <v>1.0</v>
      </c>
    </row>
    <row r="7961">
      <c r="A7961" s="1" t="s">
        <v>13460</v>
      </c>
      <c r="B7961" s="2">
        <v>1.0</v>
      </c>
    </row>
    <row r="7962">
      <c r="A7962" s="1" t="s">
        <v>13461</v>
      </c>
      <c r="B7962" s="2">
        <v>1.0</v>
      </c>
    </row>
    <row r="7963">
      <c r="A7963" s="1" t="s">
        <v>13462</v>
      </c>
      <c r="B7963" s="2">
        <v>1.0</v>
      </c>
    </row>
    <row r="7964">
      <c r="A7964" s="1" t="s">
        <v>13463</v>
      </c>
      <c r="B7964" s="2">
        <v>0.0</v>
      </c>
    </row>
    <row r="7965">
      <c r="A7965" s="1" t="s">
        <v>13464</v>
      </c>
      <c r="B7965" s="2">
        <v>0.0</v>
      </c>
    </row>
    <row r="7966">
      <c r="A7966" s="1" t="s">
        <v>13465</v>
      </c>
      <c r="B7966" s="2">
        <v>1.0</v>
      </c>
    </row>
    <row r="7967">
      <c r="A7967" s="1" t="s">
        <v>13466</v>
      </c>
      <c r="B7967" s="2">
        <v>1.0</v>
      </c>
    </row>
    <row r="7968">
      <c r="A7968" s="1" t="s">
        <v>13467</v>
      </c>
      <c r="B7968" s="2">
        <v>1.0</v>
      </c>
    </row>
    <row r="7969">
      <c r="A7969" s="1" t="s">
        <v>13468</v>
      </c>
      <c r="B7969" s="2">
        <v>0.0</v>
      </c>
    </row>
    <row r="7970">
      <c r="A7970" s="1" t="s">
        <v>13469</v>
      </c>
    </row>
    <row r="7971">
      <c r="A7971" s="7"/>
    </row>
    <row r="7972">
      <c r="A7972" s="1" t="s">
        <v>13470</v>
      </c>
      <c r="B7972" s="2">
        <v>1.0</v>
      </c>
    </row>
    <row r="7973">
      <c r="A7973" s="1" t="s">
        <v>13471</v>
      </c>
      <c r="B7973" s="2">
        <v>1.0</v>
      </c>
    </row>
    <row r="7974">
      <c r="A7974" s="1" t="s">
        <v>13472</v>
      </c>
      <c r="B7974" s="2">
        <v>0.0</v>
      </c>
    </row>
    <row r="7975">
      <c r="A7975" s="1" t="s">
        <v>6446</v>
      </c>
    </row>
    <row r="7976">
      <c r="A7976" s="1" t="s">
        <v>3728</v>
      </c>
    </row>
    <row r="7977">
      <c r="A7977" s="1" t="s">
        <v>6447</v>
      </c>
    </row>
    <row r="7978">
      <c r="A7978" s="7"/>
    </row>
    <row r="7979">
      <c r="A7979" s="1" t="s">
        <v>13473</v>
      </c>
      <c r="B7979" s="2">
        <v>1.0</v>
      </c>
    </row>
    <row r="7980">
      <c r="A7980" s="1" t="s">
        <v>13474</v>
      </c>
      <c r="B7980" s="2">
        <v>1.0</v>
      </c>
    </row>
    <row r="7981">
      <c r="A7981" s="1" t="s">
        <v>13475</v>
      </c>
      <c r="B7981" s="2">
        <v>0.0</v>
      </c>
    </row>
    <row r="7982">
      <c r="A7982" s="1" t="s">
        <v>13476</v>
      </c>
      <c r="B7982" s="2">
        <v>1.0</v>
      </c>
    </row>
    <row r="7983">
      <c r="A7983" s="1" t="s">
        <v>13477</v>
      </c>
      <c r="B7983" s="2">
        <v>1.0</v>
      </c>
    </row>
    <row r="7984">
      <c r="A7984" s="1" t="s">
        <v>13478</v>
      </c>
      <c r="B7984" s="2">
        <v>0.0</v>
      </c>
    </row>
    <row r="7985">
      <c r="A7985" s="1" t="s">
        <v>13479</v>
      </c>
      <c r="B7985" s="2">
        <v>0.0</v>
      </c>
    </row>
    <row r="7986">
      <c r="A7986" s="1" t="s">
        <v>13480</v>
      </c>
    </row>
    <row r="7987">
      <c r="A7987" s="1" t="s">
        <v>4186</v>
      </c>
      <c r="B7987" s="2">
        <v>0.0</v>
      </c>
    </row>
    <row r="7988">
      <c r="A7988" s="1" t="s">
        <v>13481</v>
      </c>
      <c r="B7988" s="2">
        <v>0.0</v>
      </c>
    </row>
    <row r="7989">
      <c r="A7989" s="1" t="s">
        <v>13482</v>
      </c>
      <c r="B7989" s="2">
        <v>0.0</v>
      </c>
    </row>
    <row r="7990">
      <c r="A7990" s="1" t="s">
        <v>13483</v>
      </c>
      <c r="B7990" s="2">
        <v>1.0</v>
      </c>
    </row>
    <row r="7991">
      <c r="A7991" s="11" t="s">
        <v>13484</v>
      </c>
      <c r="B7991" s="2">
        <v>0.0</v>
      </c>
    </row>
    <row r="7992">
      <c r="A7992" s="1" t="s">
        <v>13485</v>
      </c>
      <c r="B7992" s="2">
        <v>1.0</v>
      </c>
    </row>
    <row r="7993">
      <c r="A7993" s="1" t="s">
        <v>13486</v>
      </c>
    </row>
    <row r="7994">
      <c r="A7994" s="1" t="s">
        <v>13487</v>
      </c>
    </row>
    <row r="7995">
      <c r="A7995" s="1" t="s">
        <v>13488</v>
      </c>
      <c r="B7995" s="2">
        <v>1.0</v>
      </c>
    </row>
    <row r="7996">
      <c r="A7996" s="1" t="s">
        <v>13489</v>
      </c>
      <c r="B7996" s="2">
        <v>1.0</v>
      </c>
    </row>
    <row r="7997">
      <c r="A7997" s="1" t="s">
        <v>13490</v>
      </c>
      <c r="B7997" s="2">
        <v>1.0</v>
      </c>
    </row>
    <row r="7998">
      <c r="A7998" s="1" t="s">
        <v>13491</v>
      </c>
    </row>
    <row r="7999">
      <c r="A7999" s="1" t="s">
        <v>13492</v>
      </c>
    </row>
    <row r="8000">
      <c r="A8000" s="1" t="s">
        <v>13493</v>
      </c>
    </row>
    <row r="8001">
      <c r="A8001" s="1" t="s">
        <v>13494</v>
      </c>
    </row>
    <row r="8002">
      <c r="A8002" s="7"/>
    </row>
    <row r="8003">
      <c r="A8003" s="1" t="s">
        <v>13022</v>
      </c>
      <c r="B8003" s="2">
        <v>0.0</v>
      </c>
    </row>
    <row r="8004">
      <c r="A8004" s="1" t="s">
        <v>13495</v>
      </c>
      <c r="B8004" s="2">
        <v>0.0</v>
      </c>
    </row>
    <row r="8005">
      <c r="A8005" s="1" t="s">
        <v>13496</v>
      </c>
      <c r="B8005" s="2">
        <v>0.0</v>
      </c>
    </row>
    <row r="8006">
      <c r="A8006" s="1" t="s">
        <v>13497</v>
      </c>
      <c r="B8006" s="2">
        <v>1.0</v>
      </c>
    </row>
    <row r="8007">
      <c r="A8007" s="1" t="s">
        <v>13498</v>
      </c>
      <c r="B8007" s="2">
        <v>0.0</v>
      </c>
    </row>
    <row r="8008">
      <c r="A8008" s="1" t="s">
        <v>13499</v>
      </c>
      <c r="B8008" s="2">
        <v>0.0</v>
      </c>
    </row>
    <row r="8009">
      <c r="A8009" s="1" t="s">
        <v>13500</v>
      </c>
      <c r="B8009" s="2">
        <v>0.0</v>
      </c>
    </row>
    <row r="8010">
      <c r="A8010" s="1" t="s">
        <v>13501</v>
      </c>
      <c r="B8010" s="2">
        <v>0.0</v>
      </c>
    </row>
    <row r="8011">
      <c r="A8011" s="1" t="s">
        <v>13502</v>
      </c>
      <c r="B8011" s="2">
        <v>0.0</v>
      </c>
    </row>
    <row r="8012">
      <c r="A8012" s="1" t="s">
        <v>13503</v>
      </c>
      <c r="B8012" s="2">
        <v>0.0</v>
      </c>
    </row>
    <row r="8013">
      <c r="A8013" s="1" t="s">
        <v>13504</v>
      </c>
      <c r="B8013" s="2">
        <v>1.0</v>
      </c>
    </row>
    <row r="8014">
      <c r="A8014" s="1" t="s">
        <v>13505</v>
      </c>
      <c r="B8014" s="2">
        <v>0.0</v>
      </c>
    </row>
    <row r="8015">
      <c r="A8015" s="1" t="s">
        <v>13506</v>
      </c>
      <c r="B8015" s="2">
        <v>0.0</v>
      </c>
    </row>
    <row r="8016">
      <c r="A8016" s="1" t="s">
        <v>13507</v>
      </c>
      <c r="B8016" s="2">
        <v>1.0</v>
      </c>
    </row>
    <row r="8017">
      <c r="A8017" s="1" t="s">
        <v>13508</v>
      </c>
      <c r="B8017" s="2">
        <v>1.0</v>
      </c>
    </row>
    <row r="8018">
      <c r="A8018" s="1" t="s">
        <v>13509</v>
      </c>
      <c r="B8018" s="2">
        <v>1.0</v>
      </c>
    </row>
    <row r="8019">
      <c r="A8019" s="1" t="s">
        <v>13510</v>
      </c>
      <c r="B8019" s="2">
        <v>0.0</v>
      </c>
    </row>
    <row r="8020">
      <c r="A8020" s="1" t="s">
        <v>13511</v>
      </c>
      <c r="B8020" s="2">
        <v>0.0</v>
      </c>
    </row>
    <row r="8021">
      <c r="A8021" s="1" t="s">
        <v>13512</v>
      </c>
      <c r="B8021" s="2">
        <v>1.0</v>
      </c>
    </row>
    <row r="8022">
      <c r="A8022" s="1" t="s">
        <v>13513</v>
      </c>
      <c r="B8022" s="2">
        <v>0.0</v>
      </c>
    </row>
    <row r="8023">
      <c r="A8023" s="1" t="s">
        <v>13514</v>
      </c>
    </row>
    <row r="8024">
      <c r="A8024" s="22" t="s">
        <v>13515</v>
      </c>
      <c r="B8024" s="2">
        <v>0.0</v>
      </c>
    </row>
    <row r="8025">
      <c r="A8025" s="1" t="s">
        <v>13516</v>
      </c>
      <c r="B8025" s="2">
        <v>0.0</v>
      </c>
    </row>
    <row r="8026">
      <c r="A8026" s="1" t="s">
        <v>13517</v>
      </c>
      <c r="B8026" s="2">
        <v>1.0</v>
      </c>
    </row>
    <row r="8027">
      <c r="A8027" s="1" t="s">
        <v>13518</v>
      </c>
      <c r="B8027" s="2">
        <v>0.0</v>
      </c>
    </row>
    <row r="8028">
      <c r="A8028" s="1" t="s">
        <v>13519</v>
      </c>
      <c r="B8028" s="2">
        <v>0.0</v>
      </c>
    </row>
    <row r="8029">
      <c r="A8029" s="1" t="s">
        <v>13520</v>
      </c>
      <c r="B8029" s="2">
        <v>1.0</v>
      </c>
    </row>
    <row r="8030">
      <c r="A8030" s="1" t="s">
        <v>13521</v>
      </c>
      <c r="B8030" s="2">
        <v>0.0</v>
      </c>
    </row>
    <row r="8031">
      <c r="A8031" s="1" t="s">
        <v>13522</v>
      </c>
      <c r="B8031" s="2">
        <v>1.0</v>
      </c>
    </row>
    <row r="8032">
      <c r="A8032" s="1" t="s">
        <v>13523</v>
      </c>
    </row>
    <row r="8033">
      <c r="A8033" s="7"/>
    </row>
    <row r="8034">
      <c r="A8034" s="1" t="s">
        <v>709</v>
      </c>
    </row>
    <row r="8035">
      <c r="A8035" s="1" t="s">
        <v>707</v>
      </c>
      <c r="B8035" s="2">
        <v>1.0</v>
      </c>
    </row>
    <row r="8036">
      <c r="A8036" s="1" t="s">
        <v>13524</v>
      </c>
      <c r="B8036" s="2">
        <v>0.0</v>
      </c>
    </row>
    <row r="8037">
      <c r="A8037" s="1" t="s">
        <v>13525</v>
      </c>
      <c r="B8037" s="2">
        <v>1.0</v>
      </c>
    </row>
    <row r="8038">
      <c r="A8038" s="1" t="s">
        <v>13526</v>
      </c>
      <c r="B8038" s="2">
        <v>0.0</v>
      </c>
    </row>
    <row r="8039">
      <c r="A8039" s="1" t="s">
        <v>13527</v>
      </c>
      <c r="B8039" s="2">
        <v>0.0</v>
      </c>
    </row>
    <row r="8040">
      <c r="A8040" s="1" t="s">
        <v>13528</v>
      </c>
      <c r="B8040" s="2">
        <v>1.0</v>
      </c>
    </row>
    <row r="8041">
      <c r="A8041" s="1" t="s">
        <v>13529</v>
      </c>
      <c r="B8041" s="2">
        <v>0.0</v>
      </c>
    </row>
    <row r="8042">
      <c r="A8042" s="1" t="s">
        <v>13530</v>
      </c>
      <c r="B8042" s="2">
        <v>0.0</v>
      </c>
    </row>
    <row r="8043">
      <c r="A8043" s="1" t="s">
        <v>13531</v>
      </c>
      <c r="B8043" s="2">
        <v>1.0</v>
      </c>
    </row>
    <row r="8044">
      <c r="A8044" s="1" t="s">
        <v>13532</v>
      </c>
      <c r="B8044" s="2">
        <v>1.0</v>
      </c>
    </row>
    <row r="8045">
      <c r="A8045" s="1" t="s">
        <v>13533</v>
      </c>
      <c r="B8045" s="2">
        <v>0.0</v>
      </c>
    </row>
    <row r="8046">
      <c r="A8046" s="1" t="s">
        <v>13534</v>
      </c>
      <c r="B8046" s="2">
        <v>0.0</v>
      </c>
    </row>
    <row r="8047">
      <c r="A8047" s="1" t="s">
        <v>13535</v>
      </c>
      <c r="B8047" s="2">
        <v>1.0</v>
      </c>
    </row>
    <row r="8048">
      <c r="A8048" s="1" t="s">
        <v>13536</v>
      </c>
    </row>
    <row r="8049">
      <c r="A8049" s="1" t="s">
        <v>5925</v>
      </c>
      <c r="B8049" s="2">
        <v>1.0</v>
      </c>
    </row>
    <row r="8050">
      <c r="A8050" s="1" t="s">
        <v>13537</v>
      </c>
      <c r="B8050" s="2">
        <v>0.0</v>
      </c>
    </row>
    <row r="8051">
      <c r="A8051" s="1" t="s">
        <v>13538</v>
      </c>
    </row>
    <row r="8052">
      <c r="A8052" s="7"/>
    </row>
    <row r="8053">
      <c r="A8053" s="1" t="s">
        <v>13539</v>
      </c>
    </row>
    <row r="8054">
      <c r="A8054" s="1" t="s">
        <v>13540</v>
      </c>
    </row>
    <row r="8055">
      <c r="A8055" s="1" t="s">
        <v>13541</v>
      </c>
    </row>
    <row r="8056">
      <c r="A8056" s="1" t="s">
        <v>13542</v>
      </c>
    </row>
    <row r="8057">
      <c r="A8057" s="1" t="s">
        <v>13543</v>
      </c>
    </row>
    <row r="8058">
      <c r="A8058" s="7"/>
    </row>
    <row r="8059">
      <c r="A8059" s="1" t="s">
        <v>13544</v>
      </c>
      <c r="B8059" s="2">
        <v>0.0</v>
      </c>
    </row>
    <row r="8060">
      <c r="A8060" s="1" t="s">
        <v>13545</v>
      </c>
    </row>
    <row r="8061">
      <c r="A8061" s="1" t="s">
        <v>13546</v>
      </c>
    </row>
    <row r="8062">
      <c r="A8062" s="1" t="s">
        <v>13547</v>
      </c>
      <c r="B8062" s="2">
        <v>1.0</v>
      </c>
    </row>
    <row r="8063">
      <c r="A8063" s="1" t="s">
        <v>13548</v>
      </c>
      <c r="B8063" s="2">
        <v>1.0</v>
      </c>
    </row>
    <row r="8064">
      <c r="A8064" s="1" t="s">
        <v>13549</v>
      </c>
      <c r="B8064" s="2">
        <v>1.0</v>
      </c>
    </row>
    <row r="8065">
      <c r="A8065" s="1" t="s">
        <v>13550</v>
      </c>
      <c r="B8065" s="2">
        <v>0.0</v>
      </c>
    </row>
    <row r="8066">
      <c r="A8066" s="1" t="s">
        <v>13551</v>
      </c>
      <c r="B8066" s="2">
        <v>0.0</v>
      </c>
    </row>
    <row r="8067">
      <c r="A8067" s="1" t="s">
        <v>13552</v>
      </c>
    </row>
    <row r="8068">
      <c r="A8068" s="1" t="s">
        <v>13553</v>
      </c>
    </row>
    <row r="8069">
      <c r="A8069" s="1" t="s">
        <v>13554</v>
      </c>
      <c r="B8069" s="2">
        <v>1.0</v>
      </c>
    </row>
    <row r="8070">
      <c r="A8070" s="1" t="s">
        <v>13555</v>
      </c>
      <c r="B8070" s="2">
        <v>0.0</v>
      </c>
    </row>
    <row r="8071">
      <c r="A8071" s="1" t="s">
        <v>13556</v>
      </c>
      <c r="B8071" s="2">
        <v>1.0</v>
      </c>
    </row>
    <row r="8072">
      <c r="A8072" s="1" t="s">
        <v>13557</v>
      </c>
      <c r="B8072" s="2">
        <v>1.0</v>
      </c>
    </row>
    <row r="8073">
      <c r="A8073" s="1" t="s">
        <v>13558</v>
      </c>
    </row>
    <row r="8074">
      <c r="A8074" s="7"/>
    </row>
    <row r="8075">
      <c r="A8075" s="1" t="s">
        <v>13559</v>
      </c>
    </row>
    <row r="8076">
      <c r="A8076" s="1" t="s">
        <v>13560</v>
      </c>
    </row>
    <row r="8077">
      <c r="A8077" s="1" t="s">
        <v>13561</v>
      </c>
      <c r="B8077" s="2">
        <v>0.0</v>
      </c>
    </row>
    <row r="8078">
      <c r="A8078" s="1" t="s">
        <v>13562</v>
      </c>
    </row>
    <row r="8079">
      <c r="A8079" s="1" t="s">
        <v>13563</v>
      </c>
    </row>
    <row r="8080">
      <c r="A8080" s="1" t="s">
        <v>6133</v>
      </c>
    </row>
    <row r="8081">
      <c r="A8081" s="1" t="s">
        <v>11752</v>
      </c>
    </row>
    <row r="8082">
      <c r="A8082" s="1" t="s">
        <v>5691</v>
      </c>
    </row>
    <row r="8083">
      <c r="A8083" s="1" t="s">
        <v>8115</v>
      </c>
    </row>
    <row r="8084">
      <c r="A8084" s="1" t="s">
        <v>13564</v>
      </c>
    </row>
    <row r="8085">
      <c r="A8085" s="1" t="s">
        <v>13565</v>
      </c>
      <c r="B8085" s="2">
        <v>1.0</v>
      </c>
    </row>
    <row r="8086">
      <c r="A8086" s="1" t="s">
        <v>13566</v>
      </c>
      <c r="B8086" s="2">
        <v>1.0</v>
      </c>
    </row>
    <row r="8087">
      <c r="A8087" s="1" t="s">
        <v>13567</v>
      </c>
      <c r="B8087" s="2">
        <v>0.0</v>
      </c>
    </row>
    <row r="8088">
      <c r="A8088" s="1" t="s">
        <v>13568</v>
      </c>
      <c r="B8088" s="2">
        <v>1.0</v>
      </c>
    </row>
    <row r="8089">
      <c r="A8089" s="1" t="s">
        <v>13569</v>
      </c>
      <c r="B8089" s="2">
        <v>0.0</v>
      </c>
    </row>
    <row r="8090">
      <c r="A8090" s="1" t="s">
        <v>13570</v>
      </c>
    </row>
    <row r="8091">
      <c r="A8091" s="1" t="s">
        <v>4762</v>
      </c>
      <c r="B8091" s="2">
        <v>1.0</v>
      </c>
    </row>
    <row r="8092">
      <c r="A8092" s="1" t="s">
        <v>13571</v>
      </c>
      <c r="B8092" s="2">
        <v>0.0</v>
      </c>
    </row>
    <row r="8093">
      <c r="A8093" s="1" t="s">
        <v>13572</v>
      </c>
      <c r="B8093" s="2">
        <v>0.0</v>
      </c>
    </row>
    <row r="8094">
      <c r="A8094" s="1" t="s">
        <v>13573</v>
      </c>
      <c r="B8094" s="2">
        <v>1.0</v>
      </c>
    </row>
    <row r="8095">
      <c r="A8095" s="1" t="s">
        <v>13574</v>
      </c>
      <c r="B8095" s="2">
        <v>0.0</v>
      </c>
    </row>
    <row r="8096">
      <c r="A8096" s="1" t="s">
        <v>13575</v>
      </c>
    </row>
    <row r="8097">
      <c r="A8097" s="7"/>
    </row>
    <row r="8098">
      <c r="A8098" s="1" t="s">
        <v>13576</v>
      </c>
      <c r="B8098" s="2">
        <v>0.0</v>
      </c>
    </row>
    <row r="8099">
      <c r="A8099" s="1" t="s">
        <v>13577</v>
      </c>
      <c r="B8099" s="2">
        <v>1.0</v>
      </c>
    </row>
    <row r="8100">
      <c r="A8100" s="1" t="s">
        <v>13578</v>
      </c>
      <c r="B8100" s="2">
        <v>0.0</v>
      </c>
    </row>
    <row r="8101">
      <c r="A8101" s="1" t="s">
        <v>13579</v>
      </c>
      <c r="B8101" s="2">
        <v>1.0</v>
      </c>
    </row>
    <row r="8102">
      <c r="A8102" s="1" t="s">
        <v>13580</v>
      </c>
      <c r="B8102" s="2">
        <v>0.0</v>
      </c>
    </row>
    <row r="8103">
      <c r="A8103" s="1" t="s">
        <v>13581</v>
      </c>
      <c r="B8103" s="2">
        <v>0.0</v>
      </c>
    </row>
    <row r="8104">
      <c r="A8104" s="1" t="s">
        <v>13582</v>
      </c>
      <c r="B8104" s="2">
        <v>0.0</v>
      </c>
    </row>
    <row r="8105">
      <c r="A8105" s="1" t="s">
        <v>13583</v>
      </c>
      <c r="B8105" s="2">
        <v>0.0</v>
      </c>
    </row>
    <row r="8106">
      <c r="A8106" s="1" t="s">
        <v>13584</v>
      </c>
      <c r="B8106" s="2">
        <v>1.0</v>
      </c>
    </row>
    <row r="8107">
      <c r="A8107" s="1" t="s">
        <v>13585</v>
      </c>
      <c r="B8107" s="2">
        <v>1.0</v>
      </c>
    </row>
    <row r="8108">
      <c r="A8108" s="1" t="s">
        <v>13586</v>
      </c>
      <c r="B8108" s="2">
        <v>1.0</v>
      </c>
    </row>
    <row r="8109">
      <c r="A8109" s="1" t="s">
        <v>13587</v>
      </c>
      <c r="B8109" s="2">
        <v>0.0</v>
      </c>
    </row>
    <row r="8110">
      <c r="A8110" s="1" t="s">
        <v>13588</v>
      </c>
    </row>
    <row r="8111">
      <c r="A8111" s="1" t="s">
        <v>13589</v>
      </c>
    </row>
    <row r="8112">
      <c r="A8112" s="1" t="s">
        <v>13590</v>
      </c>
    </row>
    <row r="8113">
      <c r="A8113" s="1" t="s">
        <v>13591</v>
      </c>
    </row>
    <row r="8114">
      <c r="A8114" s="1" t="s">
        <v>13592</v>
      </c>
    </row>
    <row r="8115">
      <c r="A8115" s="1" t="s">
        <v>13593</v>
      </c>
      <c r="B8115" s="2">
        <v>0.0</v>
      </c>
    </row>
    <row r="8116">
      <c r="A8116" s="1" t="s">
        <v>13594</v>
      </c>
    </row>
    <row r="8117">
      <c r="A8117" s="7"/>
    </row>
    <row r="8118">
      <c r="A8118" s="1" t="s">
        <v>5220</v>
      </c>
      <c r="B8118" s="2">
        <v>1.0</v>
      </c>
    </row>
    <row r="8119">
      <c r="A8119" s="1" t="s">
        <v>13595</v>
      </c>
      <c r="B8119" s="2">
        <v>1.0</v>
      </c>
    </row>
    <row r="8120">
      <c r="A8120" s="1" t="s">
        <v>13596</v>
      </c>
      <c r="B8120" s="2">
        <v>0.0</v>
      </c>
    </row>
    <row r="8121">
      <c r="A8121" s="1" t="s">
        <v>13597</v>
      </c>
      <c r="B8121" s="2">
        <v>0.0</v>
      </c>
    </row>
    <row r="8122">
      <c r="A8122" s="1" t="s">
        <v>13598</v>
      </c>
      <c r="B8122" s="2">
        <v>0.0</v>
      </c>
    </row>
    <row r="8123">
      <c r="A8123" s="1" t="s">
        <v>13599</v>
      </c>
      <c r="B8123" s="2">
        <v>0.0</v>
      </c>
    </row>
    <row r="8124">
      <c r="A8124" s="1" t="s">
        <v>13600</v>
      </c>
      <c r="B8124" s="2">
        <v>0.0</v>
      </c>
    </row>
    <row r="8125">
      <c r="A8125" s="1" t="s">
        <v>13601</v>
      </c>
      <c r="B8125" s="2">
        <v>0.0</v>
      </c>
    </row>
    <row r="8126">
      <c r="A8126" s="1" t="s">
        <v>13602</v>
      </c>
      <c r="B8126" s="2">
        <v>0.0</v>
      </c>
    </row>
    <row r="8127">
      <c r="A8127" s="1" t="s">
        <v>13603</v>
      </c>
      <c r="B8127" s="2">
        <v>0.0</v>
      </c>
    </row>
    <row r="8128">
      <c r="A8128" s="1" t="s">
        <v>13604</v>
      </c>
      <c r="B8128" s="2">
        <v>1.0</v>
      </c>
    </row>
    <row r="8129">
      <c r="A8129" s="1" t="s">
        <v>13605</v>
      </c>
      <c r="B8129" s="2">
        <v>0.0</v>
      </c>
    </row>
    <row r="8130">
      <c r="A8130" s="1" t="s">
        <v>13606</v>
      </c>
      <c r="B8130" s="2">
        <v>0.0</v>
      </c>
    </row>
    <row r="8131">
      <c r="A8131" s="1" t="s">
        <v>13607</v>
      </c>
      <c r="B8131" s="2">
        <v>0.0</v>
      </c>
    </row>
    <row r="8132">
      <c r="A8132" s="1" t="s">
        <v>8626</v>
      </c>
    </row>
    <row r="8133">
      <c r="A8133" s="1" t="s">
        <v>6488</v>
      </c>
      <c r="B8133" s="2">
        <v>0.0</v>
      </c>
    </row>
    <row r="8134">
      <c r="A8134" s="1" t="s">
        <v>13608</v>
      </c>
      <c r="B8134" s="2">
        <v>0.0</v>
      </c>
    </row>
    <row r="8135">
      <c r="A8135" s="1" t="s">
        <v>13609</v>
      </c>
      <c r="B8135" s="2">
        <v>0.0</v>
      </c>
    </row>
    <row r="8136">
      <c r="A8136" s="1" t="s">
        <v>13610</v>
      </c>
      <c r="B8136" s="2">
        <v>0.0</v>
      </c>
    </row>
    <row r="8137">
      <c r="A8137" s="1" t="s">
        <v>13611</v>
      </c>
      <c r="B8137" s="2">
        <v>0.0</v>
      </c>
    </row>
    <row r="8138">
      <c r="A8138" s="1" t="s">
        <v>13612</v>
      </c>
      <c r="B8138" s="2">
        <v>1.0</v>
      </c>
    </row>
    <row r="8139">
      <c r="A8139" s="1" t="s">
        <v>13613</v>
      </c>
      <c r="B8139" s="2">
        <v>1.0</v>
      </c>
    </row>
    <row r="8140">
      <c r="A8140" s="1" t="s">
        <v>13614</v>
      </c>
      <c r="B8140" s="2">
        <v>0.0</v>
      </c>
    </row>
    <row r="8141">
      <c r="A8141" s="1" t="s">
        <v>13615</v>
      </c>
      <c r="B8141" s="2">
        <v>1.0</v>
      </c>
    </row>
    <row r="8142">
      <c r="A8142" s="1" t="s">
        <v>13616</v>
      </c>
    </row>
    <row r="8143">
      <c r="A8143" s="7"/>
    </row>
    <row r="8144">
      <c r="A8144" s="1" t="s">
        <v>13617</v>
      </c>
      <c r="B8144" s="2">
        <v>0.0</v>
      </c>
    </row>
    <row r="8145">
      <c r="A8145" s="1" t="s">
        <v>13618</v>
      </c>
    </row>
    <row r="8146">
      <c r="A8146" s="7"/>
    </row>
    <row r="8147">
      <c r="A8147" s="1" t="s">
        <v>13619</v>
      </c>
      <c r="B8147" s="2">
        <v>1.0</v>
      </c>
    </row>
    <row r="8148">
      <c r="A8148" s="1" t="s">
        <v>13620</v>
      </c>
      <c r="B8148" s="2">
        <v>1.0</v>
      </c>
    </row>
    <row r="8149">
      <c r="A8149" s="1" t="s">
        <v>13621</v>
      </c>
      <c r="B8149" s="2">
        <v>0.0</v>
      </c>
    </row>
    <row r="8150">
      <c r="A8150" s="1" t="s">
        <v>13622</v>
      </c>
      <c r="B8150" s="2">
        <v>1.0</v>
      </c>
    </row>
    <row r="8151">
      <c r="A8151" s="1" t="s">
        <v>13623</v>
      </c>
    </row>
    <row r="8152">
      <c r="A8152" s="1" t="s">
        <v>13624</v>
      </c>
    </row>
    <row r="8153">
      <c r="A8153" s="1" t="s">
        <v>13625</v>
      </c>
    </row>
    <row r="8154">
      <c r="A8154" s="1" t="s">
        <v>13626</v>
      </c>
    </row>
    <row r="8155">
      <c r="A8155" s="1" t="s">
        <v>13627</v>
      </c>
    </row>
    <row r="8156">
      <c r="A8156" s="7"/>
    </row>
    <row r="8157">
      <c r="A8157" s="1" t="s">
        <v>13628</v>
      </c>
      <c r="B8157" s="2">
        <v>1.0</v>
      </c>
    </row>
    <row r="8158">
      <c r="A8158" s="1" t="s">
        <v>13629</v>
      </c>
      <c r="B8158" s="2">
        <v>1.0</v>
      </c>
    </row>
    <row r="8159">
      <c r="A8159" s="1" t="s">
        <v>13630</v>
      </c>
      <c r="B8159" s="2">
        <v>0.0</v>
      </c>
    </row>
    <row r="8160">
      <c r="A8160" s="1" t="s">
        <v>13631</v>
      </c>
      <c r="B8160" s="2">
        <v>1.0</v>
      </c>
    </row>
    <row r="8161">
      <c r="A8161" s="1" t="s">
        <v>13632</v>
      </c>
      <c r="B8161" s="2">
        <v>0.0</v>
      </c>
    </row>
    <row r="8162">
      <c r="A8162" s="1" t="s">
        <v>13633</v>
      </c>
      <c r="B8162" s="2">
        <v>1.0</v>
      </c>
    </row>
    <row r="8163">
      <c r="A8163" s="1" t="s">
        <v>13634</v>
      </c>
      <c r="B8163" s="2">
        <v>1.0</v>
      </c>
    </row>
    <row r="8164">
      <c r="A8164" s="1" t="s">
        <v>13635</v>
      </c>
      <c r="B8164" s="2">
        <v>0.0</v>
      </c>
    </row>
    <row r="8165">
      <c r="A8165" s="1" t="s">
        <v>13636</v>
      </c>
      <c r="B8165" s="2">
        <v>0.0</v>
      </c>
    </row>
    <row r="8166">
      <c r="A8166" s="1" t="s">
        <v>13637</v>
      </c>
      <c r="B8166" s="2">
        <v>1.0</v>
      </c>
    </row>
    <row r="8167">
      <c r="A8167" s="1" t="s">
        <v>13638</v>
      </c>
    </row>
    <row r="8168">
      <c r="A8168" s="1" t="s">
        <v>7383</v>
      </c>
      <c r="B8168" s="2">
        <v>0.0</v>
      </c>
    </row>
    <row r="8169">
      <c r="A8169" s="1" t="s">
        <v>13639</v>
      </c>
      <c r="B8169" s="2">
        <v>1.0</v>
      </c>
    </row>
    <row r="8170">
      <c r="A8170" s="1" t="s">
        <v>10486</v>
      </c>
    </row>
    <row r="8171">
      <c r="A8171" s="1" t="s">
        <v>13640</v>
      </c>
      <c r="B8171" s="2">
        <v>0.0</v>
      </c>
    </row>
    <row r="8172">
      <c r="A8172" s="1" t="s">
        <v>13641</v>
      </c>
      <c r="B8172" s="2">
        <v>1.0</v>
      </c>
    </row>
    <row r="8173">
      <c r="A8173" s="1" t="s">
        <v>13642</v>
      </c>
      <c r="B8173" s="2">
        <v>1.0</v>
      </c>
    </row>
    <row r="8174">
      <c r="A8174" s="1" t="s">
        <v>13643</v>
      </c>
    </row>
    <row r="8175">
      <c r="A8175" s="7"/>
    </row>
    <row r="8176">
      <c r="A8176" s="1" t="s">
        <v>13644</v>
      </c>
      <c r="B8176" s="2">
        <v>0.0</v>
      </c>
    </row>
    <row r="8177">
      <c r="A8177" s="1" t="s">
        <v>13645</v>
      </c>
    </row>
    <row r="8178">
      <c r="A8178" s="1" t="s">
        <v>13646</v>
      </c>
    </row>
    <row r="8179">
      <c r="A8179" s="1" t="s">
        <v>13647</v>
      </c>
    </row>
    <row r="8180">
      <c r="A8180" s="1" t="s">
        <v>5195</v>
      </c>
    </row>
    <row r="8181">
      <c r="A8181" s="1" t="s">
        <v>5363</v>
      </c>
      <c r="B8181" s="2">
        <v>0.0</v>
      </c>
    </row>
    <row r="8182">
      <c r="A8182" s="1" t="s">
        <v>13648</v>
      </c>
      <c r="B8182" s="2">
        <v>0.0</v>
      </c>
    </row>
    <row r="8183">
      <c r="A8183" s="1" t="s">
        <v>13649</v>
      </c>
      <c r="B8183" s="2">
        <v>0.0</v>
      </c>
    </row>
    <row r="8184">
      <c r="A8184" s="1" t="s">
        <v>13650</v>
      </c>
      <c r="B8184" s="2">
        <v>1.0</v>
      </c>
    </row>
    <row r="8185">
      <c r="A8185" s="1" t="s">
        <v>13651</v>
      </c>
      <c r="B8185" s="2">
        <v>0.0</v>
      </c>
    </row>
    <row r="8186">
      <c r="A8186" s="1" t="s">
        <v>13652</v>
      </c>
      <c r="B8186" s="2">
        <v>0.0</v>
      </c>
    </row>
    <row r="8187">
      <c r="A8187" s="1" t="s">
        <v>13653</v>
      </c>
      <c r="B8187" s="2">
        <v>0.0</v>
      </c>
    </row>
    <row r="8188">
      <c r="A8188" s="1" t="s">
        <v>13654</v>
      </c>
    </row>
    <row r="8189">
      <c r="A8189" s="1" t="s">
        <v>13655</v>
      </c>
    </row>
    <row r="8190">
      <c r="A8190" s="1" t="s">
        <v>13656</v>
      </c>
    </row>
    <row r="8191">
      <c r="A8191" s="1" t="s">
        <v>13657</v>
      </c>
    </row>
    <row r="8192">
      <c r="A8192" s="1" t="s">
        <v>13658</v>
      </c>
      <c r="B8192" s="2">
        <v>1.0</v>
      </c>
    </row>
    <row r="8193">
      <c r="A8193" s="1" t="s">
        <v>13659</v>
      </c>
      <c r="B8193" s="2">
        <v>1.0</v>
      </c>
    </row>
    <row r="8194">
      <c r="A8194" s="1" t="s">
        <v>13660</v>
      </c>
      <c r="B8194" s="2">
        <v>1.0</v>
      </c>
    </row>
    <row r="8195">
      <c r="A8195" s="1" t="s">
        <v>13661</v>
      </c>
      <c r="B8195" s="2">
        <v>0.0</v>
      </c>
    </row>
    <row r="8196">
      <c r="A8196" s="1" t="s">
        <v>13662</v>
      </c>
      <c r="B8196" s="2">
        <v>0.0</v>
      </c>
    </row>
    <row r="8197">
      <c r="A8197" s="1" t="s">
        <v>13663</v>
      </c>
      <c r="B8197" s="2">
        <v>0.0</v>
      </c>
    </row>
    <row r="8198">
      <c r="A8198" s="1" t="s">
        <v>13664</v>
      </c>
      <c r="B8198" s="2">
        <v>1.0</v>
      </c>
    </row>
    <row r="8199">
      <c r="A8199" s="1" t="s">
        <v>13665</v>
      </c>
      <c r="B8199" s="2">
        <v>0.0</v>
      </c>
    </row>
    <row r="8200">
      <c r="A8200" s="1" t="s">
        <v>13666</v>
      </c>
      <c r="B8200" s="2">
        <v>0.0</v>
      </c>
    </row>
    <row r="8201">
      <c r="A8201" s="1" t="s">
        <v>13667</v>
      </c>
    </row>
    <row r="8202">
      <c r="A8202" s="7"/>
    </row>
    <row r="8203">
      <c r="A8203" s="1" t="s">
        <v>4483</v>
      </c>
      <c r="B8203" s="2">
        <v>0.0</v>
      </c>
    </row>
    <row r="8204">
      <c r="A8204" s="1" t="s">
        <v>13668</v>
      </c>
    </row>
    <row r="8205">
      <c r="A8205" s="1" t="s">
        <v>13669</v>
      </c>
      <c r="B8205" s="2">
        <v>0.0</v>
      </c>
    </row>
    <row r="8206">
      <c r="A8206" s="1" t="s">
        <v>13670</v>
      </c>
      <c r="B8206" s="2">
        <v>0.0</v>
      </c>
    </row>
    <row r="8207">
      <c r="A8207" s="1" t="s">
        <v>13671</v>
      </c>
    </row>
    <row r="8208">
      <c r="A8208" s="22" t="s">
        <v>13672</v>
      </c>
    </row>
    <row r="8209">
      <c r="A8209" s="1" t="s">
        <v>13673</v>
      </c>
      <c r="B8209" s="2">
        <v>0.0</v>
      </c>
    </row>
    <row r="8210">
      <c r="A8210" s="1" t="s">
        <v>13674</v>
      </c>
      <c r="B8210" s="2">
        <v>0.0</v>
      </c>
    </row>
    <row r="8211">
      <c r="A8211" s="1" t="s">
        <v>13675</v>
      </c>
      <c r="B8211" s="2">
        <v>1.0</v>
      </c>
    </row>
    <row r="8212">
      <c r="A8212" s="1" t="s">
        <v>13676</v>
      </c>
      <c r="B8212" s="2">
        <v>1.0</v>
      </c>
    </row>
    <row r="8213">
      <c r="A8213" s="1" t="s">
        <v>13677</v>
      </c>
      <c r="B8213" s="2">
        <v>0.0</v>
      </c>
    </row>
    <row r="8214">
      <c r="A8214" s="1" t="s">
        <v>13678</v>
      </c>
      <c r="B8214" s="2">
        <v>0.0</v>
      </c>
    </row>
    <row r="8215">
      <c r="A8215" s="1" t="s">
        <v>13679</v>
      </c>
      <c r="B8215" s="2">
        <v>0.0</v>
      </c>
    </row>
    <row r="8216">
      <c r="A8216" s="1" t="s">
        <v>13680</v>
      </c>
      <c r="B8216" s="2">
        <v>0.0</v>
      </c>
    </row>
    <row r="8217">
      <c r="A8217" s="1" t="s">
        <v>13681</v>
      </c>
      <c r="B8217" s="2">
        <v>0.0</v>
      </c>
    </row>
    <row r="8218">
      <c r="A8218" s="1" t="s">
        <v>13682</v>
      </c>
      <c r="B8218" s="2">
        <v>1.0</v>
      </c>
    </row>
    <row r="8219">
      <c r="A8219" s="1" t="s">
        <v>13683</v>
      </c>
    </row>
    <row r="8220">
      <c r="A8220" s="1" t="s">
        <v>394</v>
      </c>
      <c r="B8220" s="2">
        <v>0.0</v>
      </c>
    </row>
    <row r="8221">
      <c r="A8221" s="1" t="s">
        <v>13684</v>
      </c>
      <c r="B8221" s="2">
        <v>1.0</v>
      </c>
    </row>
    <row r="8222">
      <c r="A8222" s="1" t="s">
        <v>13685</v>
      </c>
      <c r="B8222" s="2">
        <v>1.0</v>
      </c>
    </row>
    <row r="8223">
      <c r="A8223" s="1" t="s">
        <v>13686</v>
      </c>
      <c r="B8223" s="2">
        <v>1.0</v>
      </c>
    </row>
    <row r="8224">
      <c r="A8224" s="1" t="s">
        <v>13687</v>
      </c>
    </row>
    <row r="8225">
      <c r="A8225" s="7"/>
    </row>
    <row r="8226">
      <c r="A8226" s="1" t="s">
        <v>4762</v>
      </c>
      <c r="B8226" s="2">
        <v>1.0</v>
      </c>
    </row>
    <row r="8227">
      <c r="A8227" s="1" t="s">
        <v>13688</v>
      </c>
    </row>
    <row r="8228">
      <c r="A8228" s="1" t="s">
        <v>13689</v>
      </c>
      <c r="B8228" s="2">
        <v>0.0</v>
      </c>
    </row>
    <row r="8229">
      <c r="A8229" s="1" t="s">
        <v>13690</v>
      </c>
      <c r="B8229" s="2">
        <v>1.0</v>
      </c>
    </row>
    <row r="8230">
      <c r="A8230" s="1" t="s">
        <v>13691</v>
      </c>
      <c r="B8230" s="2">
        <v>1.0</v>
      </c>
    </row>
    <row r="8231">
      <c r="A8231" s="1" t="s">
        <v>13692</v>
      </c>
      <c r="B8231" s="2">
        <v>0.0</v>
      </c>
    </row>
    <row r="8232">
      <c r="A8232" s="1" t="s">
        <v>13693</v>
      </c>
      <c r="B8232" s="2">
        <v>0.0</v>
      </c>
    </row>
    <row r="8233">
      <c r="A8233" s="1" t="s">
        <v>13694</v>
      </c>
      <c r="B8233" s="2">
        <v>1.0</v>
      </c>
    </row>
    <row r="8234">
      <c r="A8234" s="1" t="s">
        <v>13695</v>
      </c>
      <c r="B8234" s="2">
        <v>0.0</v>
      </c>
    </row>
    <row r="8235">
      <c r="A8235" s="1" t="s">
        <v>13696</v>
      </c>
      <c r="B8235" s="2">
        <v>0.0</v>
      </c>
    </row>
    <row r="8236">
      <c r="A8236" s="1" t="s">
        <v>13697</v>
      </c>
    </row>
    <row r="8237">
      <c r="A8237" s="1" t="s">
        <v>5925</v>
      </c>
      <c r="B8237" s="2">
        <v>1.0</v>
      </c>
    </row>
    <row r="8238">
      <c r="A8238" s="1" t="s">
        <v>13698</v>
      </c>
      <c r="B8238" s="2">
        <v>0.0</v>
      </c>
    </row>
    <row r="8239">
      <c r="A8239" s="1" t="s">
        <v>13699</v>
      </c>
      <c r="B8239" s="2">
        <v>0.0</v>
      </c>
    </row>
    <row r="8240">
      <c r="A8240" s="1" t="s">
        <v>13700</v>
      </c>
      <c r="B8240" s="2">
        <v>1.0</v>
      </c>
    </row>
    <row r="8241">
      <c r="A8241" s="1" t="s">
        <v>13701</v>
      </c>
    </row>
    <row r="8242">
      <c r="A8242" s="7"/>
    </row>
    <row r="8243">
      <c r="A8243" s="1" t="s">
        <v>7042</v>
      </c>
      <c r="B8243" s="2">
        <v>1.0</v>
      </c>
    </row>
    <row r="8244">
      <c r="A8244" s="1" t="s">
        <v>13702</v>
      </c>
      <c r="B8244" s="2">
        <v>1.0</v>
      </c>
    </row>
    <row r="8245">
      <c r="A8245" s="1" t="s">
        <v>13703</v>
      </c>
      <c r="B8245" s="2">
        <v>0.0</v>
      </c>
    </row>
    <row r="8246">
      <c r="A8246" s="1" t="s">
        <v>13704</v>
      </c>
      <c r="B8246" s="2">
        <v>0.0</v>
      </c>
    </row>
    <row r="8247">
      <c r="A8247" s="1" t="s">
        <v>13705</v>
      </c>
      <c r="B8247" s="2">
        <v>0.0</v>
      </c>
    </row>
    <row r="8248">
      <c r="A8248" s="1" t="s">
        <v>13706</v>
      </c>
      <c r="B8248" s="2">
        <v>1.0</v>
      </c>
    </row>
    <row r="8249">
      <c r="A8249" s="1" t="s">
        <v>13707</v>
      </c>
    </row>
    <row r="8250">
      <c r="A8250" s="1" t="s">
        <v>13708</v>
      </c>
    </row>
    <row r="8251">
      <c r="A8251" s="1" t="s">
        <v>13709</v>
      </c>
      <c r="B8251" s="2">
        <v>1.0</v>
      </c>
    </row>
    <row r="8252">
      <c r="A8252" s="1" t="s">
        <v>13710</v>
      </c>
      <c r="B8252" s="2">
        <v>1.0</v>
      </c>
    </row>
    <row r="8253">
      <c r="A8253" s="1" t="s">
        <v>13711</v>
      </c>
      <c r="B8253" s="2">
        <v>0.0</v>
      </c>
    </row>
    <row r="8254">
      <c r="A8254" s="1" t="s">
        <v>13712</v>
      </c>
      <c r="B8254" s="2">
        <v>0.0</v>
      </c>
    </row>
    <row r="8255">
      <c r="A8255" s="1" t="s">
        <v>13713</v>
      </c>
      <c r="B8255" s="2">
        <v>0.0</v>
      </c>
    </row>
    <row r="8256">
      <c r="A8256" s="1" t="s">
        <v>13714</v>
      </c>
      <c r="B8256" s="2">
        <v>1.0</v>
      </c>
    </row>
    <row r="8257">
      <c r="A8257" s="1" t="s">
        <v>13715</v>
      </c>
      <c r="B8257" s="2">
        <v>1.0</v>
      </c>
    </row>
    <row r="8258">
      <c r="A8258" s="1" t="s">
        <v>13716</v>
      </c>
      <c r="B8258" s="2">
        <v>1.0</v>
      </c>
    </row>
    <row r="8259">
      <c r="A8259" s="1" t="s">
        <v>13717</v>
      </c>
    </row>
    <row r="8260">
      <c r="A8260" s="7"/>
    </row>
    <row r="8261">
      <c r="A8261" s="1" t="s">
        <v>13718</v>
      </c>
      <c r="B8261" s="2">
        <v>0.0</v>
      </c>
    </row>
    <row r="8262">
      <c r="A8262" s="1" t="s">
        <v>13719</v>
      </c>
      <c r="B8262" s="2">
        <v>1.0</v>
      </c>
    </row>
    <row r="8263">
      <c r="A8263" s="1" t="s">
        <v>13720</v>
      </c>
      <c r="B8263" s="2">
        <v>0.0</v>
      </c>
    </row>
    <row r="8264">
      <c r="A8264" s="1" t="s">
        <v>13721</v>
      </c>
      <c r="B8264" s="2">
        <v>1.0</v>
      </c>
    </row>
    <row r="8265">
      <c r="A8265" s="1" t="s">
        <v>13722</v>
      </c>
      <c r="B8265" s="2">
        <v>1.0</v>
      </c>
    </row>
    <row r="8266">
      <c r="A8266" s="1" t="s">
        <v>13723</v>
      </c>
      <c r="B8266" s="2">
        <v>0.0</v>
      </c>
    </row>
    <row r="8267">
      <c r="A8267" s="1" t="s">
        <v>13724</v>
      </c>
      <c r="B8267" s="2">
        <v>1.0</v>
      </c>
    </row>
    <row r="8268">
      <c r="A8268" s="1" t="s">
        <v>13725</v>
      </c>
      <c r="B8268" s="2">
        <v>0.0</v>
      </c>
    </row>
    <row r="8269">
      <c r="A8269" s="1" t="s">
        <v>13726</v>
      </c>
      <c r="B8269" s="2">
        <v>1.0</v>
      </c>
    </row>
    <row r="8270">
      <c r="A8270" s="1" t="s">
        <v>13727</v>
      </c>
      <c r="B8270" s="2">
        <v>0.0</v>
      </c>
    </row>
    <row r="8271">
      <c r="A8271" s="1" t="s">
        <v>13728</v>
      </c>
      <c r="B8271" s="2">
        <v>1.0</v>
      </c>
    </row>
    <row r="8272">
      <c r="A8272" s="1" t="s">
        <v>13729</v>
      </c>
      <c r="B8272" s="2">
        <v>1.0</v>
      </c>
    </row>
    <row r="8273">
      <c r="A8273" s="1" t="s">
        <v>13730</v>
      </c>
      <c r="B8273" s="2">
        <v>0.0</v>
      </c>
    </row>
    <row r="8274">
      <c r="A8274" s="1" t="s">
        <v>13731</v>
      </c>
      <c r="B8274" s="2">
        <v>0.0</v>
      </c>
    </row>
    <row r="8275">
      <c r="A8275" s="1" t="s">
        <v>13732</v>
      </c>
      <c r="B8275" s="2">
        <v>0.0</v>
      </c>
    </row>
    <row r="8276">
      <c r="A8276" s="1" t="s">
        <v>13733</v>
      </c>
      <c r="B8276" s="2">
        <v>0.0</v>
      </c>
    </row>
    <row r="8277">
      <c r="A8277" s="1" t="s">
        <v>13734</v>
      </c>
      <c r="B8277" s="2">
        <v>1.0</v>
      </c>
    </row>
    <row r="8278">
      <c r="A8278" s="1" t="s">
        <v>13735</v>
      </c>
      <c r="B8278" s="2">
        <v>0.0</v>
      </c>
    </row>
    <row r="8279">
      <c r="A8279" s="1" t="s">
        <v>13736</v>
      </c>
      <c r="B8279" s="2">
        <v>0.0</v>
      </c>
    </row>
    <row r="8280">
      <c r="A8280" s="1" t="s">
        <v>8090</v>
      </c>
    </row>
    <row r="8281">
      <c r="A8281" s="1" t="s">
        <v>8091</v>
      </c>
    </row>
    <row r="8282">
      <c r="A8282" s="1" t="s">
        <v>13737</v>
      </c>
    </row>
    <row r="8283">
      <c r="A8283" s="1" t="s">
        <v>8093</v>
      </c>
    </row>
    <row r="8284">
      <c r="A8284" s="1" t="s">
        <v>13738</v>
      </c>
    </row>
    <row r="8285">
      <c r="A8285" s="7"/>
    </row>
    <row r="8286">
      <c r="A8286" s="1" t="s">
        <v>13739</v>
      </c>
      <c r="B8286" s="2">
        <v>0.0</v>
      </c>
    </row>
    <row r="8287">
      <c r="A8287" s="1" t="s">
        <v>13740</v>
      </c>
      <c r="B8287" s="2">
        <v>0.0</v>
      </c>
    </row>
    <row r="8288">
      <c r="A8288" s="1" t="s">
        <v>13741</v>
      </c>
      <c r="B8288" s="2">
        <v>1.0</v>
      </c>
    </row>
    <row r="8289">
      <c r="A8289" s="1" t="s">
        <v>13742</v>
      </c>
    </row>
    <row r="8290">
      <c r="A8290" s="1" t="s">
        <v>5052</v>
      </c>
      <c r="B8290" s="2">
        <v>0.0</v>
      </c>
    </row>
    <row r="8291">
      <c r="A8291" s="1" t="s">
        <v>13743</v>
      </c>
      <c r="B8291" s="2">
        <v>1.0</v>
      </c>
    </row>
    <row r="8292">
      <c r="A8292" s="1" t="s">
        <v>13744</v>
      </c>
    </row>
    <row r="8293">
      <c r="A8293" s="1" t="s">
        <v>9986</v>
      </c>
    </row>
    <row r="8294">
      <c r="A8294" s="1" t="s">
        <v>9987</v>
      </c>
    </row>
    <row r="8295">
      <c r="A8295" s="1" t="s">
        <v>7864</v>
      </c>
    </row>
    <row r="8296">
      <c r="A8296" s="1" t="s">
        <v>6854</v>
      </c>
    </row>
    <row r="8297">
      <c r="A8297" s="1" t="s">
        <v>9988</v>
      </c>
      <c r="B8297" s="2">
        <v>0.0</v>
      </c>
    </row>
    <row r="8298">
      <c r="A8298" s="1" t="s">
        <v>13745</v>
      </c>
      <c r="B8298" s="2">
        <v>0.0</v>
      </c>
    </row>
    <row r="8299">
      <c r="A8299" s="1" t="s">
        <v>13746</v>
      </c>
      <c r="B8299" s="2">
        <v>1.0</v>
      </c>
    </row>
    <row r="8300">
      <c r="A8300" s="1" t="s">
        <v>13747</v>
      </c>
      <c r="B8300" s="2">
        <v>1.0</v>
      </c>
    </row>
    <row r="8301">
      <c r="A8301" s="1" t="s">
        <v>13748</v>
      </c>
      <c r="B8301" s="2">
        <v>0.0</v>
      </c>
    </row>
    <row r="8302">
      <c r="A8302" s="1" t="s">
        <v>13749</v>
      </c>
      <c r="B8302" s="2">
        <v>1.0</v>
      </c>
    </row>
    <row r="8303">
      <c r="A8303" s="1" t="s">
        <v>13750</v>
      </c>
      <c r="B8303" s="2">
        <v>0.0</v>
      </c>
    </row>
    <row r="8304">
      <c r="A8304" s="1" t="s">
        <v>13751</v>
      </c>
      <c r="B8304" s="2">
        <v>0.0</v>
      </c>
    </row>
    <row r="8305">
      <c r="A8305" s="1" t="s">
        <v>13752</v>
      </c>
      <c r="B8305" s="2">
        <v>1.0</v>
      </c>
    </row>
    <row r="8306">
      <c r="A8306" s="1" t="s">
        <v>13753</v>
      </c>
      <c r="B8306" s="2">
        <v>1.0</v>
      </c>
    </row>
    <row r="8307">
      <c r="A8307" s="1" t="s">
        <v>13754</v>
      </c>
      <c r="B8307" s="2">
        <v>1.0</v>
      </c>
    </row>
    <row r="8308">
      <c r="A8308" s="1" t="s">
        <v>13755</v>
      </c>
      <c r="B8308" s="2">
        <v>0.0</v>
      </c>
    </row>
    <row r="8309">
      <c r="A8309" s="1" t="s">
        <v>13756</v>
      </c>
      <c r="B8309" s="2">
        <v>1.0</v>
      </c>
    </row>
    <row r="8310">
      <c r="A8310" s="1" t="s">
        <v>13757</v>
      </c>
      <c r="B8310" s="2">
        <v>0.0</v>
      </c>
    </row>
    <row r="8311">
      <c r="A8311" s="1" t="s">
        <v>13758</v>
      </c>
      <c r="B8311" s="2">
        <v>0.0</v>
      </c>
    </row>
    <row r="8312">
      <c r="A8312" s="1" t="s">
        <v>13759</v>
      </c>
      <c r="B8312" s="2">
        <v>0.0</v>
      </c>
    </row>
    <row r="8313">
      <c r="A8313" s="1" t="s">
        <v>13760</v>
      </c>
      <c r="B8313" s="2">
        <v>0.0</v>
      </c>
    </row>
    <row r="8314">
      <c r="A8314" s="1" t="s">
        <v>13761</v>
      </c>
      <c r="B8314" s="2">
        <v>1.0</v>
      </c>
    </row>
    <row r="8315">
      <c r="A8315" s="1" t="s">
        <v>13762</v>
      </c>
      <c r="B8315" s="2">
        <v>0.0</v>
      </c>
    </row>
    <row r="8316">
      <c r="A8316" s="1" t="s">
        <v>13763</v>
      </c>
      <c r="B8316" s="2">
        <v>0.0</v>
      </c>
    </row>
    <row r="8317">
      <c r="A8317" s="1" t="s">
        <v>13764</v>
      </c>
      <c r="B8317" s="2">
        <v>0.0</v>
      </c>
    </row>
    <row r="8318">
      <c r="A8318" s="1" t="s">
        <v>13765</v>
      </c>
      <c r="B8318" s="2">
        <v>0.0</v>
      </c>
    </row>
    <row r="8319">
      <c r="A8319" s="1" t="s">
        <v>13766</v>
      </c>
      <c r="B8319" s="2">
        <v>1.0</v>
      </c>
    </row>
    <row r="8320">
      <c r="A8320" s="1" t="s">
        <v>13767</v>
      </c>
      <c r="B8320" s="2">
        <v>1.0</v>
      </c>
    </row>
    <row r="8321">
      <c r="A8321" s="1" t="s">
        <v>13768</v>
      </c>
      <c r="B8321" s="2">
        <v>1.0</v>
      </c>
    </row>
    <row r="8322">
      <c r="A8322" s="1" t="s">
        <v>13769</v>
      </c>
      <c r="B8322" s="2">
        <v>0.0</v>
      </c>
    </row>
    <row r="8323">
      <c r="A8323" s="1" t="s">
        <v>13770</v>
      </c>
      <c r="B8323" s="2">
        <v>0.0</v>
      </c>
    </row>
    <row r="8324">
      <c r="A8324" s="1" t="s">
        <v>13771</v>
      </c>
      <c r="B8324" s="2">
        <v>0.0</v>
      </c>
    </row>
    <row r="8325">
      <c r="A8325" s="1" t="s">
        <v>13772</v>
      </c>
      <c r="B8325" s="2">
        <v>0.0</v>
      </c>
    </row>
    <row r="8326">
      <c r="A8326" s="1" t="s">
        <v>13773</v>
      </c>
      <c r="B8326" s="2">
        <v>0.0</v>
      </c>
    </row>
    <row r="8327">
      <c r="A8327" s="1" t="s">
        <v>13774</v>
      </c>
      <c r="B8327" s="2">
        <v>1.0</v>
      </c>
    </row>
    <row r="8328">
      <c r="A8328" s="1" t="s">
        <v>13775</v>
      </c>
      <c r="B8328" s="2">
        <v>0.0</v>
      </c>
    </row>
    <row r="8329">
      <c r="A8329" s="1" t="s">
        <v>13776</v>
      </c>
      <c r="B8329" s="2">
        <v>0.0</v>
      </c>
    </row>
    <row r="8330">
      <c r="A8330" s="1" t="s">
        <v>11055</v>
      </c>
    </row>
    <row r="8331">
      <c r="A8331" s="1" t="s">
        <v>13777</v>
      </c>
      <c r="B8331" s="2">
        <v>0.0</v>
      </c>
    </row>
    <row r="8332">
      <c r="A8332" s="1" t="s">
        <v>13778</v>
      </c>
      <c r="B8332" s="2">
        <v>1.0</v>
      </c>
    </row>
    <row r="8333">
      <c r="A8333" s="1" t="s">
        <v>13779</v>
      </c>
      <c r="B8333" s="2">
        <v>1.0</v>
      </c>
    </row>
    <row r="8334">
      <c r="A8334" s="1" t="s">
        <v>13780</v>
      </c>
      <c r="B8334" s="2">
        <v>0.0</v>
      </c>
    </row>
    <row r="8335">
      <c r="A8335" s="1" t="s">
        <v>13781</v>
      </c>
      <c r="B8335" s="2">
        <v>0.0</v>
      </c>
    </row>
    <row r="8336">
      <c r="A8336" s="1" t="s">
        <v>13782</v>
      </c>
      <c r="B8336" s="2">
        <v>1.0</v>
      </c>
    </row>
    <row r="8337">
      <c r="A8337" s="1" t="s">
        <v>13783</v>
      </c>
      <c r="B8337" s="2">
        <v>1.0</v>
      </c>
    </row>
    <row r="8338">
      <c r="A8338" s="1" t="s">
        <v>13784</v>
      </c>
      <c r="B8338" s="2">
        <v>1.0</v>
      </c>
    </row>
    <row r="8339">
      <c r="A8339" s="1" t="s">
        <v>13785</v>
      </c>
      <c r="B8339" s="2">
        <v>1.0</v>
      </c>
    </row>
    <row r="8340">
      <c r="A8340" s="1" t="s">
        <v>13786</v>
      </c>
      <c r="B8340" s="2">
        <v>0.0</v>
      </c>
    </row>
    <row r="8341">
      <c r="A8341" s="1" t="s">
        <v>13787</v>
      </c>
      <c r="B8341" s="2">
        <v>1.0</v>
      </c>
    </row>
    <row r="8342">
      <c r="A8342" s="1" t="s">
        <v>13788</v>
      </c>
    </row>
    <row r="8343">
      <c r="A8343" s="1" t="s">
        <v>398</v>
      </c>
      <c r="B8343" s="2">
        <v>0.0</v>
      </c>
    </row>
    <row r="8344">
      <c r="A8344" s="1" t="s">
        <v>13789</v>
      </c>
      <c r="B8344" s="2">
        <v>1.0</v>
      </c>
    </row>
    <row r="8345">
      <c r="A8345" s="1" t="s">
        <v>13790</v>
      </c>
      <c r="B8345" s="2">
        <v>1.0</v>
      </c>
    </row>
    <row r="8346">
      <c r="A8346" s="1" t="s">
        <v>13791</v>
      </c>
      <c r="B8346" s="2">
        <v>1.0</v>
      </c>
    </row>
    <row r="8347">
      <c r="A8347" s="1" t="s">
        <v>13792</v>
      </c>
      <c r="B8347" s="2">
        <v>1.0</v>
      </c>
    </row>
    <row r="8348">
      <c r="A8348" s="1" t="s">
        <v>13793</v>
      </c>
      <c r="B8348" s="2">
        <v>1.0</v>
      </c>
    </row>
    <row r="8349">
      <c r="A8349" s="1" t="s">
        <v>13794</v>
      </c>
      <c r="B8349" s="2">
        <v>1.0</v>
      </c>
    </row>
    <row r="8350">
      <c r="A8350" s="1" t="s">
        <v>13795</v>
      </c>
      <c r="B8350" s="2">
        <v>1.0</v>
      </c>
    </row>
    <row r="8351">
      <c r="A8351" s="1" t="s">
        <v>13796</v>
      </c>
      <c r="B8351" s="2">
        <v>0.0</v>
      </c>
    </row>
    <row r="8352">
      <c r="A8352" s="1" t="s">
        <v>13797</v>
      </c>
      <c r="B8352" s="2">
        <v>1.0</v>
      </c>
    </row>
    <row r="8353">
      <c r="A8353" s="1" t="s">
        <v>13798</v>
      </c>
    </row>
    <row r="8354">
      <c r="A8354" s="1" t="s">
        <v>4546</v>
      </c>
      <c r="B8354" s="2">
        <v>0.0</v>
      </c>
    </row>
    <row r="8355">
      <c r="A8355" s="1" t="s">
        <v>13799</v>
      </c>
      <c r="B8355" s="2">
        <v>0.0</v>
      </c>
    </row>
    <row r="8356">
      <c r="A8356" s="1" t="s">
        <v>13800</v>
      </c>
    </row>
    <row r="8357">
      <c r="A8357" s="1" t="s">
        <v>13801</v>
      </c>
      <c r="B8357" s="2">
        <v>1.0</v>
      </c>
    </row>
    <row r="8358">
      <c r="A8358" s="1" t="s">
        <v>13802</v>
      </c>
      <c r="B8358" s="2">
        <v>0.0</v>
      </c>
    </row>
    <row r="8359">
      <c r="A8359" s="1" t="s">
        <v>13803</v>
      </c>
      <c r="B8359" s="2">
        <v>0.0</v>
      </c>
    </row>
    <row r="8360">
      <c r="A8360" s="1" t="s">
        <v>13804</v>
      </c>
      <c r="B8360" s="2">
        <v>0.0</v>
      </c>
    </row>
    <row r="8361">
      <c r="A8361" s="1" t="s">
        <v>13805</v>
      </c>
      <c r="B8361" s="2">
        <v>0.0</v>
      </c>
    </row>
    <row r="8362">
      <c r="A8362" s="1" t="s">
        <v>13806</v>
      </c>
      <c r="B8362" s="2">
        <v>0.0</v>
      </c>
    </row>
    <row r="8363">
      <c r="A8363" s="1" t="s">
        <v>13807</v>
      </c>
      <c r="B8363" s="2">
        <v>1.0</v>
      </c>
    </row>
    <row r="8364">
      <c r="A8364" s="1" t="s">
        <v>13808</v>
      </c>
    </row>
    <row r="8365">
      <c r="A8365" s="7"/>
    </row>
    <row r="8366">
      <c r="A8366" s="1" t="s">
        <v>5195</v>
      </c>
      <c r="B8366" s="2">
        <v>0.0</v>
      </c>
    </row>
    <row r="8367">
      <c r="A8367" s="1" t="s">
        <v>13809</v>
      </c>
      <c r="B8367" s="2">
        <v>0.0</v>
      </c>
    </row>
    <row r="8368">
      <c r="A8368" s="1" t="s">
        <v>13810</v>
      </c>
      <c r="B8368" s="2">
        <v>0.0</v>
      </c>
    </row>
    <row r="8369">
      <c r="A8369" s="1" t="s">
        <v>13811</v>
      </c>
      <c r="B8369" s="2">
        <v>1.0</v>
      </c>
    </row>
    <row r="8370">
      <c r="A8370" s="1" t="s">
        <v>13812</v>
      </c>
      <c r="B8370" s="2">
        <v>1.0</v>
      </c>
    </row>
    <row r="8371">
      <c r="A8371" s="1" t="s">
        <v>13813</v>
      </c>
      <c r="B8371" s="2">
        <v>0.0</v>
      </c>
    </row>
    <row r="8372">
      <c r="A8372" s="1" t="s">
        <v>13814</v>
      </c>
      <c r="B8372" s="2">
        <v>0.0</v>
      </c>
    </row>
    <row r="8373">
      <c r="A8373" s="1" t="s">
        <v>13815</v>
      </c>
      <c r="B8373" s="2">
        <v>1.0</v>
      </c>
    </row>
    <row r="8374">
      <c r="A8374" s="1" t="s">
        <v>13816</v>
      </c>
    </row>
    <row r="8375">
      <c r="A8375" s="1" t="s">
        <v>5914</v>
      </c>
      <c r="B8375" s="2">
        <v>0.0</v>
      </c>
    </row>
    <row r="8376">
      <c r="A8376" s="1" t="s">
        <v>13817</v>
      </c>
      <c r="B8376" s="2">
        <v>0.0</v>
      </c>
    </row>
    <row r="8377">
      <c r="A8377" s="1" t="s">
        <v>13818</v>
      </c>
      <c r="B8377" s="2">
        <v>1.0</v>
      </c>
    </row>
    <row r="8378">
      <c r="A8378" s="1" t="s">
        <v>13819</v>
      </c>
      <c r="B8378" s="2">
        <v>0.0</v>
      </c>
    </row>
    <row r="8379">
      <c r="A8379" s="1" t="s">
        <v>13820</v>
      </c>
    </row>
    <row r="8380">
      <c r="A8380" s="1" t="s">
        <v>2055</v>
      </c>
      <c r="B8380" s="2">
        <v>0.0</v>
      </c>
    </row>
    <row r="8381">
      <c r="A8381" s="1" t="s">
        <v>13821</v>
      </c>
      <c r="B8381" s="2">
        <v>1.0</v>
      </c>
    </row>
    <row r="8382">
      <c r="A8382" s="1" t="s">
        <v>13822</v>
      </c>
      <c r="B8382" s="2">
        <v>0.0</v>
      </c>
    </row>
    <row r="8383">
      <c r="A8383" s="1" t="s">
        <v>13823</v>
      </c>
      <c r="B8383" s="2">
        <v>1.0</v>
      </c>
    </row>
    <row r="8384">
      <c r="A8384" s="1" t="s">
        <v>12714</v>
      </c>
      <c r="B8384" s="2">
        <v>1.0</v>
      </c>
    </row>
    <row r="8385">
      <c r="A8385" s="1" t="s">
        <v>13824</v>
      </c>
      <c r="B8385" s="2">
        <v>0.0</v>
      </c>
    </row>
    <row r="8386">
      <c r="A8386" s="1" t="s">
        <v>13825</v>
      </c>
      <c r="B8386" s="2">
        <v>1.0</v>
      </c>
    </row>
    <row r="8387">
      <c r="A8387" s="1" t="s">
        <v>13826</v>
      </c>
      <c r="B8387" s="2">
        <v>0.0</v>
      </c>
    </row>
    <row r="8388">
      <c r="A8388" s="1" t="s">
        <v>13827</v>
      </c>
      <c r="B8388" s="2">
        <v>0.0</v>
      </c>
    </row>
    <row r="8389">
      <c r="A8389" s="1" t="s">
        <v>13828</v>
      </c>
    </row>
    <row r="8390">
      <c r="A8390" s="1" t="s">
        <v>13829</v>
      </c>
    </row>
    <row r="8391">
      <c r="A8391" s="7"/>
    </row>
    <row r="8392">
      <c r="A8392" s="1" t="s">
        <v>13830</v>
      </c>
    </row>
    <row r="8393">
      <c r="A8393" s="1" t="s">
        <v>13831</v>
      </c>
    </row>
    <row r="8394">
      <c r="A8394" s="7"/>
    </row>
    <row r="8395">
      <c r="A8395" s="11" t="s">
        <v>13832</v>
      </c>
      <c r="B8395" s="2">
        <v>1.0</v>
      </c>
    </row>
    <row r="8396">
      <c r="A8396" s="1" t="s">
        <v>13833</v>
      </c>
      <c r="B8396" s="2">
        <v>1.0</v>
      </c>
    </row>
    <row r="8397">
      <c r="A8397" s="1" t="s">
        <v>13834</v>
      </c>
      <c r="B8397" s="2">
        <v>0.0</v>
      </c>
    </row>
    <row r="8398">
      <c r="A8398" s="1" t="s">
        <v>13835</v>
      </c>
      <c r="B8398" s="2">
        <v>0.0</v>
      </c>
    </row>
    <row r="8399">
      <c r="A8399" s="1" t="s">
        <v>13836</v>
      </c>
      <c r="B8399" s="2">
        <v>1.0</v>
      </c>
    </row>
    <row r="8400">
      <c r="A8400" s="1" t="s">
        <v>13837</v>
      </c>
      <c r="B8400" s="2">
        <v>1.0</v>
      </c>
    </row>
    <row r="8401">
      <c r="A8401" s="1" t="s">
        <v>13838</v>
      </c>
      <c r="B8401" s="2">
        <v>1.0</v>
      </c>
    </row>
    <row r="8402">
      <c r="A8402" s="1" t="s">
        <v>13839</v>
      </c>
      <c r="B8402" s="2">
        <v>0.0</v>
      </c>
    </row>
    <row r="8403">
      <c r="A8403" s="1" t="s">
        <v>13840</v>
      </c>
    </row>
    <row r="8404">
      <c r="A8404" s="1" t="s">
        <v>398</v>
      </c>
      <c r="B8404" s="2">
        <v>1.0</v>
      </c>
    </row>
    <row r="8405">
      <c r="A8405" s="1" t="s">
        <v>13841</v>
      </c>
      <c r="B8405" s="2">
        <v>1.0</v>
      </c>
    </row>
    <row r="8406">
      <c r="A8406" s="1" t="s">
        <v>13842</v>
      </c>
      <c r="B8406" s="2">
        <v>1.0</v>
      </c>
    </row>
    <row r="8407">
      <c r="A8407" s="1" t="s">
        <v>13843</v>
      </c>
      <c r="B8407" s="2">
        <v>1.0</v>
      </c>
    </row>
    <row r="8408">
      <c r="A8408" s="1" t="s">
        <v>13844</v>
      </c>
      <c r="B8408" s="2">
        <v>0.0</v>
      </c>
    </row>
    <row r="8409">
      <c r="A8409" s="1" t="s">
        <v>13845</v>
      </c>
      <c r="B8409" s="2">
        <v>1.0</v>
      </c>
    </row>
    <row r="8410">
      <c r="A8410" s="1" t="s">
        <v>13846</v>
      </c>
      <c r="B8410" s="2">
        <v>1.0</v>
      </c>
    </row>
    <row r="8411">
      <c r="A8411" s="1" t="s">
        <v>13847</v>
      </c>
      <c r="B8411" s="2">
        <v>0.0</v>
      </c>
    </row>
    <row r="8412">
      <c r="A8412" s="11" t="s">
        <v>13848</v>
      </c>
      <c r="B8412" s="2">
        <v>0.0</v>
      </c>
    </row>
    <row r="8413">
      <c r="A8413" s="1" t="s">
        <v>13849</v>
      </c>
      <c r="B8413" s="2">
        <v>0.0</v>
      </c>
    </row>
    <row r="8414">
      <c r="A8414" s="1" t="s">
        <v>13850</v>
      </c>
      <c r="B8414" s="2">
        <v>0.0</v>
      </c>
    </row>
    <row r="8415">
      <c r="A8415" s="1" t="s">
        <v>13851</v>
      </c>
      <c r="B8415" s="2">
        <v>1.0</v>
      </c>
    </row>
    <row r="8416">
      <c r="A8416" s="1" t="s">
        <v>13852</v>
      </c>
      <c r="B8416" s="2">
        <v>1.0</v>
      </c>
    </row>
    <row r="8417">
      <c r="A8417" s="1" t="s">
        <v>13853</v>
      </c>
      <c r="B8417" s="2">
        <v>1.0</v>
      </c>
    </row>
    <row r="8418">
      <c r="A8418" s="1" t="s">
        <v>13854</v>
      </c>
      <c r="B8418" s="2">
        <v>0.0</v>
      </c>
    </row>
    <row r="8419">
      <c r="A8419" s="1" t="s">
        <v>13855</v>
      </c>
      <c r="B8419" s="2">
        <v>0.0</v>
      </c>
    </row>
    <row r="8420">
      <c r="A8420" s="1" t="s">
        <v>13856</v>
      </c>
      <c r="B8420" s="2">
        <v>0.0</v>
      </c>
    </row>
    <row r="8421">
      <c r="A8421" s="1" t="s">
        <v>13857</v>
      </c>
      <c r="B8421" s="2">
        <v>0.0</v>
      </c>
    </row>
    <row r="8422">
      <c r="A8422" s="1" t="s">
        <v>13858</v>
      </c>
      <c r="B8422" s="2">
        <v>0.0</v>
      </c>
    </row>
    <row r="8423">
      <c r="A8423" s="1" t="s">
        <v>13859</v>
      </c>
      <c r="B8423" s="2">
        <v>0.0</v>
      </c>
    </row>
    <row r="8424">
      <c r="A8424" s="1" t="s">
        <v>13860</v>
      </c>
      <c r="B8424" s="2">
        <v>0.0</v>
      </c>
    </row>
    <row r="8425">
      <c r="A8425" s="1" t="s">
        <v>13861</v>
      </c>
      <c r="B8425" s="2">
        <v>1.0</v>
      </c>
    </row>
    <row r="8426">
      <c r="A8426" s="1" t="s">
        <v>13862</v>
      </c>
      <c r="B8426" s="2">
        <v>1.0</v>
      </c>
    </row>
    <row r="8427">
      <c r="A8427" s="1" t="s">
        <v>13863</v>
      </c>
      <c r="B8427" s="2">
        <v>1.0</v>
      </c>
    </row>
    <row r="8428">
      <c r="A8428" s="1" t="s">
        <v>13864</v>
      </c>
      <c r="B8428" s="2">
        <v>0.0</v>
      </c>
    </row>
    <row r="8429">
      <c r="A8429" s="1" t="s">
        <v>13865</v>
      </c>
      <c r="B8429" s="2">
        <v>0.0</v>
      </c>
    </row>
    <row r="8430">
      <c r="A8430" s="1" t="s">
        <v>13866</v>
      </c>
      <c r="B8430" s="2">
        <v>0.0</v>
      </c>
    </row>
    <row r="8431">
      <c r="A8431" s="1" t="s">
        <v>13867</v>
      </c>
      <c r="B8431" s="2">
        <v>1.0</v>
      </c>
    </row>
    <row r="8432">
      <c r="A8432" s="1" t="s">
        <v>13868</v>
      </c>
      <c r="B8432" s="2">
        <v>0.0</v>
      </c>
    </row>
    <row r="8433">
      <c r="A8433" s="1" t="s">
        <v>13869</v>
      </c>
    </row>
    <row r="8434">
      <c r="A8434" s="1" t="s">
        <v>5407</v>
      </c>
    </row>
    <row r="8435">
      <c r="A8435" s="7"/>
    </row>
    <row r="8436">
      <c r="A8436" s="1" t="s">
        <v>12404</v>
      </c>
    </row>
    <row r="8437">
      <c r="A8437" s="1" t="s">
        <v>13870</v>
      </c>
      <c r="B8437" s="2">
        <v>0.0</v>
      </c>
    </row>
    <row r="8438">
      <c r="A8438" s="1" t="s">
        <v>13871</v>
      </c>
      <c r="B8438" s="2">
        <v>0.0</v>
      </c>
    </row>
    <row r="8439">
      <c r="A8439" s="1" t="s">
        <v>13872</v>
      </c>
      <c r="B8439" s="2">
        <v>1.0</v>
      </c>
    </row>
    <row r="8440">
      <c r="A8440" s="1" t="s">
        <v>13873</v>
      </c>
      <c r="B8440" s="2">
        <v>0.0</v>
      </c>
    </row>
    <row r="8441">
      <c r="A8441" s="1" t="s">
        <v>13874</v>
      </c>
      <c r="B8441" s="2">
        <v>0.0</v>
      </c>
    </row>
    <row r="8442">
      <c r="A8442" s="1" t="s">
        <v>13875</v>
      </c>
      <c r="B8442" s="2">
        <v>1.0</v>
      </c>
    </row>
    <row r="8443">
      <c r="A8443" s="1" t="s">
        <v>13876</v>
      </c>
      <c r="B8443" s="2">
        <v>0.0</v>
      </c>
    </row>
    <row r="8444">
      <c r="A8444" s="1" t="s">
        <v>13877</v>
      </c>
    </row>
    <row r="8445">
      <c r="A8445" s="1" t="s">
        <v>4152</v>
      </c>
      <c r="B8445" s="2">
        <v>0.0</v>
      </c>
    </row>
    <row r="8446">
      <c r="A8446" s="1" t="s">
        <v>13878</v>
      </c>
      <c r="B8446" s="2">
        <v>0.0</v>
      </c>
    </row>
    <row r="8447">
      <c r="A8447" s="1" t="s">
        <v>13879</v>
      </c>
      <c r="B8447" s="2">
        <v>0.0</v>
      </c>
    </row>
    <row r="8448">
      <c r="A8448" s="1" t="s">
        <v>13880</v>
      </c>
      <c r="B8448" s="2">
        <v>1.0</v>
      </c>
    </row>
    <row r="8449">
      <c r="A8449" s="1" t="s">
        <v>13881</v>
      </c>
      <c r="B8449" s="2">
        <v>0.0</v>
      </c>
    </row>
    <row r="8450">
      <c r="A8450" s="1" t="s">
        <v>13882</v>
      </c>
      <c r="B8450" s="2">
        <v>1.0</v>
      </c>
    </row>
    <row r="8451">
      <c r="A8451" s="1" t="s">
        <v>13883</v>
      </c>
      <c r="B8451" s="2">
        <v>1.0</v>
      </c>
    </row>
    <row r="8452">
      <c r="A8452" s="1" t="s">
        <v>13884</v>
      </c>
      <c r="B8452" s="2">
        <v>0.0</v>
      </c>
    </row>
    <row r="8453">
      <c r="A8453" s="1" t="s">
        <v>13885</v>
      </c>
      <c r="B8453" s="2">
        <v>1.0</v>
      </c>
    </row>
    <row r="8454">
      <c r="A8454" s="1" t="s">
        <v>13886</v>
      </c>
      <c r="B8454" s="2">
        <v>1.0</v>
      </c>
    </row>
    <row r="8455">
      <c r="A8455" s="1" t="s">
        <v>13887</v>
      </c>
      <c r="B8455" s="2">
        <v>1.0</v>
      </c>
    </row>
    <row r="8456">
      <c r="A8456" s="1" t="s">
        <v>13888</v>
      </c>
      <c r="B8456" s="2">
        <v>0.0</v>
      </c>
    </row>
    <row r="8457">
      <c r="A8457" s="1" t="s">
        <v>13889</v>
      </c>
      <c r="B8457" s="2">
        <v>1.0</v>
      </c>
    </row>
    <row r="8458">
      <c r="A8458" s="1" t="s">
        <v>13890</v>
      </c>
      <c r="B8458" s="2">
        <v>0.0</v>
      </c>
    </row>
    <row r="8459">
      <c r="A8459" s="1" t="s">
        <v>11122</v>
      </c>
    </row>
    <row r="8460">
      <c r="A8460" s="1" t="s">
        <v>7905</v>
      </c>
    </row>
    <row r="8461">
      <c r="A8461" s="1" t="s">
        <v>9280</v>
      </c>
    </row>
    <row r="8462">
      <c r="A8462" s="1" t="s">
        <v>13891</v>
      </c>
    </row>
    <row r="8463">
      <c r="A8463" s="1" t="s">
        <v>13892</v>
      </c>
    </row>
    <row r="8464">
      <c r="A8464" s="7"/>
    </row>
    <row r="8465">
      <c r="A8465" s="1" t="s">
        <v>13893</v>
      </c>
      <c r="B8465" s="2">
        <v>0.0</v>
      </c>
    </row>
    <row r="8466">
      <c r="A8466" s="1" t="s">
        <v>13894</v>
      </c>
      <c r="B8466" s="2">
        <v>1.0</v>
      </c>
    </row>
    <row r="8467">
      <c r="A8467" s="1" t="s">
        <v>13895</v>
      </c>
      <c r="B8467" s="2">
        <v>0.0</v>
      </c>
    </row>
    <row r="8468">
      <c r="A8468" s="1" t="s">
        <v>13896</v>
      </c>
      <c r="B8468" s="2">
        <v>1.0</v>
      </c>
    </row>
    <row r="8469">
      <c r="A8469" s="1" t="s">
        <v>13897</v>
      </c>
      <c r="B8469" s="2">
        <v>0.0</v>
      </c>
    </row>
    <row r="8470">
      <c r="A8470" s="1" t="s">
        <v>13898</v>
      </c>
      <c r="B8470" s="2">
        <v>1.0</v>
      </c>
    </row>
    <row r="8471">
      <c r="A8471" s="1" t="s">
        <v>13899</v>
      </c>
      <c r="B8471" s="2">
        <v>1.0</v>
      </c>
    </row>
    <row r="8472">
      <c r="A8472" s="1" t="s">
        <v>13900</v>
      </c>
    </row>
    <row r="8473">
      <c r="A8473" s="1" t="s">
        <v>5914</v>
      </c>
      <c r="B8473" s="2">
        <v>0.0</v>
      </c>
    </row>
    <row r="8474">
      <c r="A8474" s="1" t="s">
        <v>13901</v>
      </c>
      <c r="B8474" s="2">
        <v>1.0</v>
      </c>
    </row>
    <row r="8475">
      <c r="A8475" s="1" t="s">
        <v>13902</v>
      </c>
      <c r="B8475" s="2">
        <v>0.0</v>
      </c>
    </row>
    <row r="8476">
      <c r="A8476" s="1" t="s">
        <v>13903</v>
      </c>
      <c r="B8476" s="2">
        <v>1.0</v>
      </c>
    </row>
    <row r="8477">
      <c r="A8477" s="1" t="s">
        <v>13904</v>
      </c>
      <c r="B8477" s="2">
        <v>0.0</v>
      </c>
    </row>
    <row r="8478">
      <c r="A8478" s="1" t="s">
        <v>13905</v>
      </c>
      <c r="B8478" s="2">
        <v>1.0</v>
      </c>
    </row>
    <row r="8479">
      <c r="A8479" s="1" t="s">
        <v>13906</v>
      </c>
      <c r="B8479" s="2">
        <v>1.0</v>
      </c>
    </row>
    <row r="8480">
      <c r="A8480" s="1" t="s">
        <v>13907</v>
      </c>
      <c r="B8480" s="2">
        <v>1.0</v>
      </c>
    </row>
    <row r="8481">
      <c r="A8481" s="1" t="s">
        <v>13908</v>
      </c>
      <c r="B8481" s="2">
        <v>0.0</v>
      </c>
    </row>
    <row r="8482">
      <c r="A8482" s="1" t="s">
        <v>13909</v>
      </c>
      <c r="B8482" s="2">
        <v>0.0</v>
      </c>
    </row>
    <row r="8483">
      <c r="A8483" s="1" t="s">
        <v>13910</v>
      </c>
      <c r="B8483" s="2">
        <v>0.0</v>
      </c>
    </row>
    <row r="8484">
      <c r="A8484" s="1" t="s">
        <v>13911</v>
      </c>
      <c r="B8484" s="2">
        <v>0.0</v>
      </c>
    </row>
    <row r="8485">
      <c r="A8485" s="1" t="s">
        <v>13912</v>
      </c>
      <c r="B8485" s="2">
        <v>0.0</v>
      </c>
    </row>
    <row r="8486">
      <c r="A8486" s="1" t="s">
        <v>13913</v>
      </c>
      <c r="B8486" s="2">
        <v>0.0</v>
      </c>
    </row>
    <row r="8487">
      <c r="A8487" s="1" t="s">
        <v>13914</v>
      </c>
      <c r="B8487" s="2">
        <v>0.0</v>
      </c>
    </row>
    <row r="8488">
      <c r="A8488" s="1" t="s">
        <v>13915</v>
      </c>
      <c r="B8488" s="2">
        <v>0.0</v>
      </c>
    </row>
    <row r="8489">
      <c r="A8489" s="1" t="s">
        <v>13916</v>
      </c>
      <c r="B8489" s="2">
        <v>1.0</v>
      </c>
    </row>
    <row r="8490">
      <c r="A8490" s="1" t="s">
        <v>13917</v>
      </c>
      <c r="B8490" s="2">
        <v>1.0</v>
      </c>
    </row>
    <row r="8491">
      <c r="A8491" s="1" t="s">
        <v>13918</v>
      </c>
      <c r="B8491" s="2">
        <v>1.0</v>
      </c>
    </row>
    <row r="8492">
      <c r="A8492" s="1" t="s">
        <v>13919</v>
      </c>
      <c r="B8492" s="2">
        <v>1.0</v>
      </c>
    </row>
    <row r="8493">
      <c r="A8493" s="1" t="s">
        <v>13920</v>
      </c>
      <c r="B8493" s="2">
        <v>0.0</v>
      </c>
    </row>
    <row r="8494">
      <c r="A8494" s="1" t="s">
        <v>13921</v>
      </c>
      <c r="B8494" s="2">
        <v>1.0</v>
      </c>
    </row>
    <row r="8495">
      <c r="A8495" s="1" t="s">
        <v>13922</v>
      </c>
      <c r="B8495" s="2">
        <v>0.0</v>
      </c>
    </row>
    <row r="8496">
      <c r="A8496" s="1" t="s">
        <v>13923</v>
      </c>
      <c r="B8496" s="2">
        <v>0.0</v>
      </c>
    </row>
    <row r="8497">
      <c r="A8497" s="1" t="s">
        <v>13924</v>
      </c>
      <c r="B8497" s="2">
        <v>1.0</v>
      </c>
    </row>
    <row r="8498">
      <c r="A8498" s="1" t="s">
        <v>13925</v>
      </c>
      <c r="B8498" s="2">
        <v>0.0</v>
      </c>
    </row>
    <row r="8499">
      <c r="A8499" s="1" t="s">
        <v>13926</v>
      </c>
      <c r="B8499" s="2">
        <v>0.0</v>
      </c>
    </row>
    <row r="8500">
      <c r="A8500" s="1" t="s">
        <v>13927</v>
      </c>
      <c r="B8500" s="2">
        <v>1.0</v>
      </c>
    </row>
    <row r="8501">
      <c r="A8501" s="1" t="s">
        <v>13928</v>
      </c>
      <c r="B8501" s="2">
        <v>0.0</v>
      </c>
    </row>
    <row r="8502">
      <c r="A8502" s="1" t="s">
        <v>13929</v>
      </c>
      <c r="B8502" s="2">
        <v>1.0</v>
      </c>
    </row>
    <row r="8503">
      <c r="A8503" s="1" t="s">
        <v>13930</v>
      </c>
      <c r="B8503" s="2">
        <v>0.0</v>
      </c>
    </row>
    <row r="8504">
      <c r="A8504" s="1" t="s">
        <v>13931</v>
      </c>
      <c r="B8504" s="2">
        <v>1.0</v>
      </c>
    </row>
    <row r="8505">
      <c r="A8505" s="1" t="s">
        <v>13932</v>
      </c>
      <c r="B8505" s="2">
        <v>1.0</v>
      </c>
    </row>
    <row r="8506">
      <c r="A8506" s="1" t="s">
        <v>13933</v>
      </c>
      <c r="B8506" s="2">
        <v>0.0</v>
      </c>
    </row>
    <row r="8507">
      <c r="A8507" s="1" t="s">
        <v>13934</v>
      </c>
      <c r="B8507" s="2">
        <v>1.0</v>
      </c>
    </row>
    <row r="8508">
      <c r="A8508" s="1" t="s">
        <v>13935</v>
      </c>
      <c r="B8508" s="2">
        <v>1.0</v>
      </c>
    </row>
    <row r="8509">
      <c r="A8509" s="1" t="s">
        <v>13936</v>
      </c>
      <c r="B8509" s="2">
        <v>0.0</v>
      </c>
    </row>
    <row r="8510">
      <c r="A8510" s="1" t="s">
        <v>13937</v>
      </c>
    </row>
    <row r="8511">
      <c r="A8511" s="1" t="s">
        <v>13938</v>
      </c>
    </row>
    <row r="8512">
      <c r="A8512" s="7"/>
    </row>
    <row r="8513">
      <c r="A8513" s="1" t="s">
        <v>13939</v>
      </c>
      <c r="B8513" s="2">
        <v>1.0</v>
      </c>
    </row>
    <row r="8514">
      <c r="A8514" s="1" t="s">
        <v>13940</v>
      </c>
      <c r="B8514" s="2">
        <v>0.0</v>
      </c>
    </row>
    <row r="8515">
      <c r="A8515" s="1" t="s">
        <v>13941</v>
      </c>
      <c r="B8515" s="2">
        <v>1.0</v>
      </c>
    </row>
    <row r="8516">
      <c r="A8516" s="1" t="s">
        <v>13942</v>
      </c>
      <c r="B8516" s="2">
        <v>1.0</v>
      </c>
    </row>
    <row r="8517">
      <c r="A8517" s="1" t="s">
        <v>13943</v>
      </c>
    </row>
    <row r="8518">
      <c r="A8518" s="1" t="s">
        <v>13944</v>
      </c>
    </row>
    <row r="8519">
      <c r="A8519" s="7"/>
    </row>
    <row r="8520">
      <c r="A8520" s="1" t="s">
        <v>13945</v>
      </c>
    </row>
    <row r="8521">
      <c r="A8521" s="7"/>
    </row>
    <row r="8522">
      <c r="A8522" s="1" t="s">
        <v>4023</v>
      </c>
      <c r="B8522" s="2">
        <v>0.0</v>
      </c>
    </row>
    <row r="8523">
      <c r="A8523" s="1" t="s">
        <v>13946</v>
      </c>
      <c r="B8523" s="2">
        <v>1.0</v>
      </c>
    </row>
    <row r="8524">
      <c r="A8524" s="1" t="s">
        <v>13947</v>
      </c>
      <c r="B8524" s="2">
        <v>0.0</v>
      </c>
    </row>
    <row r="8525">
      <c r="A8525" s="1" t="s">
        <v>13948</v>
      </c>
      <c r="B8525" s="2">
        <v>1.0</v>
      </c>
    </row>
    <row r="8526">
      <c r="A8526" s="1" t="s">
        <v>13949</v>
      </c>
      <c r="B8526" s="2">
        <v>0.0</v>
      </c>
    </row>
    <row r="8527">
      <c r="A8527" s="1" t="s">
        <v>13950</v>
      </c>
      <c r="B8527" s="2">
        <v>0.0</v>
      </c>
    </row>
    <row r="8528">
      <c r="A8528" s="1" t="s">
        <v>13951</v>
      </c>
      <c r="B8528" s="2">
        <v>1.0</v>
      </c>
    </row>
    <row r="8529">
      <c r="A8529" s="1" t="s">
        <v>13952</v>
      </c>
      <c r="B8529" s="2">
        <v>1.0</v>
      </c>
    </row>
    <row r="8530">
      <c r="A8530" s="1" t="s">
        <v>13953</v>
      </c>
      <c r="B8530" s="2">
        <v>1.0</v>
      </c>
    </row>
    <row r="8531">
      <c r="A8531" s="1" t="s">
        <v>13954</v>
      </c>
      <c r="B8531" s="2">
        <v>0.0</v>
      </c>
    </row>
    <row r="8532">
      <c r="A8532" s="1" t="s">
        <v>13955</v>
      </c>
      <c r="B8532" s="2">
        <v>1.0</v>
      </c>
    </row>
    <row r="8533">
      <c r="A8533" s="1" t="s">
        <v>13956</v>
      </c>
      <c r="B8533" s="2">
        <v>1.0</v>
      </c>
    </row>
    <row r="8534">
      <c r="A8534" s="1" t="s">
        <v>13957</v>
      </c>
      <c r="B8534" s="2">
        <v>0.0</v>
      </c>
    </row>
    <row r="8535">
      <c r="A8535" s="1" t="s">
        <v>13958</v>
      </c>
      <c r="B8535" s="2">
        <v>0.0</v>
      </c>
    </row>
    <row r="8536">
      <c r="A8536" s="1" t="s">
        <v>13959</v>
      </c>
      <c r="B8536" s="2">
        <v>0.0</v>
      </c>
    </row>
    <row r="8537">
      <c r="A8537" s="1" t="s">
        <v>13960</v>
      </c>
      <c r="B8537" s="2">
        <v>1.0</v>
      </c>
    </row>
    <row r="8538">
      <c r="A8538" s="1" t="s">
        <v>13961</v>
      </c>
      <c r="B8538" s="2">
        <v>1.0</v>
      </c>
    </row>
    <row r="8539">
      <c r="A8539" s="1" t="s">
        <v>13962</v>
      </c>
      <c r="B8539" s="2">
        <v>0.0</v>
      </c>
    </row>
    <row r="8540">
      <c r="A8540" s="1" t="s">
        <v>13963</v>
      </c>
      <c r="B8540" s="2">
        <v>1.0</v>
      </c>
    </row>
    <row r="8541">
      <c r="A8541" s="1" t="s">
        <v>13964</v>
      </c>
      <c r="B8541" s="2">
        <v>1.0</v>
      </c>
    </row>
    <row r="8542">
      <c r="A8542" s="1" t="s">
        <v>13965</v>
      </c>
      <c r="B8542" s="2">
        <v>1.0</v>
      </c>
    </row>
    <row r="8543">
      <c r="A8543" s="1" t="s">
        <v>13966</v>
      </c>
      <c r="B8543" s="2">
        <v>1.0</v>
      </c>
    </row>
    <row r="8544">
      <c r="A8544" s="1" t="s">
        <v>13967</v>
      </c>
      <c r="B8544" s="2">
        <v>1.0</v>
      </c>
    </row>
    <row r="8545">
      <c r="A8545" s="1" t="s">
        <v>13968</v>
      </c>
      <c r="B8545" s="2">
        <v>0.0</v>
      </c>
    </row>
    <row r="8546">
      <c r="A8546" s="1" t="s">
        <v>13969</v>
      </c>
      <c r="B8546" s="2">
        <v>0.0</v>
      </c>
    </row>
    <row r="8547">
      <c r="A8547" s="1" t="s">
        <v>13970</v>
      </c>
      <c r="B8547" s="2">
        <v>0.0</v>
      </c>
    </row>
    <row r="8548">
      <c r="A8548" s="1" t="s">
        <v>13971</v>
      </c>
    </row>
    <row r="8549">
      <c r="A8549" s="7"/>
    </row>
    <row r="8550">
      <c r="A8550" s="11" t="s">
        <v>13972</v>
      </c>
      <c r="B8550" s="2">
        <v>0.0</v>
      </c>
    </row>
    <row r="8551">
      <c r="A8551" s="1" t="s">
        <v>13973</v>
      </c>
    </row>
    <row r="8552">
      <c r="A8552" s="1" t="s">
        <v>13974</v>
      </c>
    </row>
    <row r="8553">
      <c r="A8553" s="1" t="s">
        <v>13975</v>
      </c>
      <c r="B8553" s="2">
        <v>1.0</v>
      </c>
    </row>
    <row r="8554">
      <c r="A8554" s="1" t="s">
        <v>13976</v>
      </c>
      <c r="B8554" s="2">
        <v>0.0</v>
      </c>
    </row>
    <row r="8555">
      <c r="A8555" s="1" t="s">
        <v>13977</v>
      </c>
      <c r="B8555" s="2">
        <v>1.0</v>
      </c>
    </row>
    <row r="8556">
      <c r="A8556" s="1" t="s">
        <v>13978</v>
      </c>
      <c r="B8556" s="2">
        <v>0.0</v>
      </c>
    </row>
    <row r="8557">
      <c r="A8557" s="1" t="s">
        <v>13979</v>
      </c>
      <c r="B8557" s="2">
        <v>1.0</v>
      </c>
    </row>
    <row r="8558">
      <c r="A8558" s="1" t="s">
        <v>13980</v>
      </c>
      <c r="B8558" s="2">
        <v>1.0</v>
      </c>
    </row>
    <row r="8559">
      <c r="A8559" s="1" t="s">
        <v>13981</v>
      </c>
      <c r="B8559" s="2">
        <v>0.0</v>
      </c>
    </row>
    <row r="8560">
      <c r="A8560" s="1" t="s">
        <v>13982</v>
      </c>
      <c r="B8560" s="2">
        <v>1.0</v>
      </c>
    </row>
    <row r="8561">
      <c r="A8561" s="1" t="s">
        <v>13983</v>
      </c>
      <c r="B8561" s="2">
        <v>0.0</v>
      </c>
    </row>
    <row r="8562">
      <c r="A8562" s="1" t="s">
        <v>13984</v>
      </c>
      <c r="B8562" s="2">
        <v>1.0</v>
      </c>
    </row>
    <row r="8563">
      <c r="A8563" s="1" t="s">
        <v>13985</v>
      </c>
      <c r="B8563" s="2">
        <v>0.0</v>
      </c>
    </row>
    <row r="8564">
      <c r="A8564" s="1" t="s">
        <v>13986</v>
      </c>
      <c r="B8564" s="2">
        <v>0.0</v>
      </c>
    </row>
    <row r="8565">
      <c r="A8565" s="1" t="s">
        <v>13987</v>
      </c>
      <c r="B8565" s="2">
        <v>0.0</v>
      </c>
    </row>
    <row r="8566">
      <c r="A8566" s="1" t="s">
        <v>13988</v>
      </c>
    </row>
    <row r="8567">
      <c r="A8567" s="7"/>
    </row>
    <row r="8568">
      <c r="A8568" s="1" t="s">
        <v>13989</v>
      </c>
    </row>
    <row r="8569">
      <c r="A8569" s="7"/>
    </row>
    <row r="8570">
      <c r="A8570" s="1" t="s">
        <v>13990</v>
      </c>
      <c r="B8570" s="2">
        <v>0.0</v>
      </c>
    </row>
    <row r="8571">
      <c r="A8571" s="1" t="s">
        <v>13991</v>
      </c>
    </row>
    <row r="8572">
      <c r="A8572" s="1" t="s">
        <v>4152</v>
      </c>
      <c r="B8572" s="2">
        <v>0.0</v>
      </c>
    </row>
    <row r="8573">
      <c r="A8573" s="1" t="s">
        <v>13992</v>
      </c>
      <c r="B8573" s="2">
        <v>0.0</v>
      </c>
    </row>
    <row r="8574">
      <c r="A8574" s="1" t="s">
        <v>13993</v>
      </c>
      <c r="B8574" s="2">
        <v>1.0</v>
      </c>
    </row>
    <row r="8575">
      <c r="A8575" s="1" t="s">
        <v>13994</v>
      </c>
      <c r="B8575" s="2">
        <v>1.0</v>
      </c>
    </row>
    <row r="8576">
      <c r="A8576" s="1" t="s">
        <v>13995</v>
      </c>
      <c r="B8576" s="2">
        <v>0.0</v>
      </c>
    </row>
    <row r="8577">
      <c r="A8577" s="1" t="s">
        <v>13996</v>
      </c>
      <c r="B8577" s="2">
        <v>0.0</v>
      </c>
    </row>
    <row r="8578">
      <c r="A8578" s="1" t="s">
        <v>13997</v>
      </c>
    </row>
    <row r="8579">
      <c r="A8579" s="1" t="s">
        <v>5880</v>
      </c>
      <c r="B8579" s="2">
        <v>0.0</v>
      </c>
    </row>
    <row r="8580">
      <c r="A8580" s="1" t="s">
        <v>13998</v>
      </c>
      <c r="B8580" s="2">
        <v>0.0</v>
      </c>
    </row>
    <row r="8581">
      <c r="A8581" s="1" t="s">
        <v>13999</v>
      </c>
      <c r="B8581" s="2">
        <v>1.0</v>
      </c>
    </row>
    <row r="8582">
      <c r="A8582" s="1" t="s">
        <v>14000</v>
      </c>
      <c r="B8582" s="2">
        <v>1.0</v>
      </c>
    </row>
    <row r="8583">
      <c r="A8583" s="1" t="s">
        <v>14001</v>
      </c>
      <c r="B8583" s="2">
        <v>0.0</v>
      </c>
    </row>
    <row r="8584">
      <c r="A8584" s="1" t="s">
        <v>14002</v>
      </c>
      <c r="B8584" s="2">
        <v>1.0</v>
      </c>
    </row>
    <row r="8585">
      <c r="A8585" s="1" t="s">
        <v>14003</v>
      </c>
      <c r="B8585" s="2">
        <v>1.0</v>
      </c>
    </row>
    <row r="8586">
      <c r="A8586" s="1" t="s">
        <v>14004</v>
      </c>
      <c r="B8586" s="2">
        <v>0.0</v>
      </c>
    </row>
    <row r="8587">
      <c r="A8587" s="1" t="s">
        <v>14005</v>
      </c>
      <c r="B8587" s="2">
        <v>0.0</v>
      </c>
    </row>
    <row r="8588">
      <c r="A8588" s="1" t="s">
        <v>14006</v>
      </c>
      <c r="B8588" s="2">
        <v>0.0</v>
      </c>
    </row>
    <row r="8589">
      <c r="A8589" s="1" t="s">
        <v>14007</v>
      </c>
      <c r="B8589" s="2">
        <v>0.0</v>
      </c>
    </row>
    <row r="8590">
      <c r="A8590" s="1" t="s">
        <v>14008</v>
      </c>
      <c r="B8590" s="2">
        <v>0.0</v>
      </c>
    </row>
    <row r="8591">
      <c r="A8591" s="1" t="s">
        <v>14009</v>
      </c>
      <c r="B8591" s="2">
        <v>0.0</v>
      </c>
    </row>
    <row r="8592">
      <c r="A8592" s="1" t="s">
        <v>14010</v>
      </c>
      <c r="B8592" s="2">
        <v>1.0</v>
      </c>
    </row>
    <row r="8593">
      <c r="A8593" s="1" t="s">
        <v>14011</v>
      </c>
    </row>
    <row r="8594">
      <c r="A8594" s="1" t="s">
        <v>14012</v>
      </c>
      <c r="B8594" s="2">
        <v>1.0</v>
      </c>
    </row>
    <row r="8595">
      <c r="A8595" s="1" t="s">
        <v>14013</v>
      </c>
      <c r="B8595" s="2">
        <v>0.0</v>
      </c>
    </row>
    <row r="8596">
      <c r="A8596" s="1" t="s">
        <v>14014</v>
      </c>
    </row>
    <row r="8597">
      <c r="A8597" s="1" t="s">
        <v>14015</v>
      </c>
      <c r="B8597" s="2">
        <v>0.0</v>
      </c>
    </row>
    <row r="8598">
      <c r="A8598" s="1" t="s">
        <v>14016</v>
      </c>
      <c r="B8598" s="2">
        <v>0.0</v>
      </c>
    </row>
    <row r="8599">
      <c r="A8599" s="1" t="s">
        <v>14017</v>
      </c>
      <c r="B8599" s="2">
        <v>0.0</v>
      </c>
    </row>
    <row r="8600">
      <c r="A8600" s="1" t="s">
        <v>14018</v>
      </c>
      <c r="B8600" s="2">
        <v>0.0</v>
      </c>
    </row>
    <row r="8601">
      <c r="A8601" s="1" t="s">
        <v>14019</v>
      </c>
      <c r="B8601" s="2">
        <v>0.0</v>
      </c>
    </row>
    <row r="8602">
      <c r="A8602" s="1" t="s">
        <v>14020</v>
      </c>
      <c r="B8602" s="2">
        <v>0.0</v>
      </c>
    </row>
    <row r="8603">
      <c r="A8603" s="1" t="s">
        <v>14021</v>
      </c>
      <c r="B8603" s="2">
        <v>1.0</v>
      </c>
    </row>
    <row r="8604">
      <c r="A8604" s="1" t="s">
        <v>14022</v>
      </c>
      <c r="B8604" s="2">
        <v>0.0</v>
      </c>
    </row>
    <row r="8605">
      <c r="A8605" s="1" t="s">
        <v>14023</v>
      </c>
      <c r="B8605" s="2">
        <v>1.0</v>
      </c>
    </row>
    <row r="8606">
      <c r="A8606" s="1" t="s">
        <v>14024</v>
      </c>
      <c r="B8606" s="2">
        <v>0.0</v>
      </c>
    </row>
    <row r="8607">
      <c r="A8607" s="1" t="s">
        <v>14025</v>
      </c>
      <c r="B8607" s="2">
        <v>0.0</v>
      </c>
    </row>
    <row r="8608">
      <c r="A8608" s="1" t="s">
        <v>14026</v>
      </c>
      <c r="B8608" s="2">
        <v>0.0</v>
      </c>
    </row>
    <row r="8609">
      <c r="A8609" s="1" t="s">
        <v>14027</v>
      </c>
      <c r="B8609" s="2">
        <v>0.0</v>
      </c>
    </row>
    <row r="8610">
      <c r="A8610" s="1" t="s">
        <v>14028</v>
      </c>
      <c r="B8610" s="2">
        <v>1.0</v>
      </c>
    </row>
    <row r="8611">
      <c r="A8611" s="1" t="s">
        <v>14029</v>
      </c>
      <c r="B8611" s="2">
        <v>0.0</v>
      </c>
    </row>
    <row r="8612">
      <c r="A8612" s="1" t="s">
        <v>14030</v>
      </c>
      <c r="B8612" s="2">
        <v>1.0</v>
      </c>
    </row>
    <row r="8613">
      <c r="A8613" s="1" t="s">
        <v>14031</v>
      </c>
      <c r="B8613" s="2">
        <v>1.0</v>
      </c>
    </row>
    <row r="8614">
      <c r="A8614" s="1" t="s">
        <v>14032</v>
      </c>
      <c r="B8614" s="2">
        <v>0.0</v>
      </c>
    </row>
    <row r="8615">
      <c r="A8615" s="1" t="s">
        <v>14033</v>
      </c>
      <c r="B8615" s="2">
        <v>1.0</v>
      </c>
    </row>
    <row r="8616">
      <c r="A8616" s="1" t="s">
        <v>14034</v>
      </c>
      <c r="B8616" s="2">
        <v>1.0</v>
      </c>
    </row>
    <row r="8617">
      <c r="A8617" s="1" t="s">
        <v>14035</v>
      </c>
      <c r="B8617" s="2">
        <v>0.0</v>
      </c>
    </row>
    <row r="8618">
      <c r="A8618" s="1" t="s">
        <v>14036</v>
      </c>
    </row>
    <row r="8619">
      <c r="A8619" s="7"/>
    </row>
    <row r="8620">
      <c r="A8620" s="1" t="s">
        <v>4186</v>
      </c>
      <c r="B8620" s="2">
        <v>0.0</v>
      </c>
    </row>
    <row r="8621">
      <c r="A8621" s="1" t="s">
        <v>14037</v>
      </c>
      <c r="B8621" s="2">
        <v>0.0</v>
      </c>
    </row>
    <row r="8622">
      <c r="A8622" s="1" t="s">
        <v>14038</v>
      </c>
      <c r="B8622" s="2">
        <v>1.0</v>
      </c>
    </row>
    <row r="8623">
      <c r="A8623" s="1" t="s">
        <v>14039</v>
      </c>
      <c r="B8623" s="2">
        <v>0.0</v>
      </c>
    </row>
    <row r="8624">
      <c r="A8624" s="1" t="s">
        <v>14040</v>
      </c>
      <c r="B8624" s="2">
        <v>1.0</v>
      </c>
    </row>
    <row r="8625">
      <c r="A8625" s="1" t="s">
        <v>14041</v>
      </c>
    </row>
    <row r="8626">
      <c r="A8626" s="1" t="s">
        <v>14042</v>
      </c>
      <c r="B8626" s="2">
        <v>0.0</v>
      </c>
    </row>
    <row r="8627">
      <c r="A8627" s="1" t="s">
        <v>14043</v>
      </c>
      <c r="B8627" s="2">
        <v>0.0</v>
      </c>
    </row>
    <row r="8628">
      <c r="A8628" s="1" t="s">
        <v>14044</v>
      </c>
      <c r="B8628" s="2">
        <v>0.0</v>
      </c>
    </row>
    <row r="8629">
      <c r="A8629" s="1" t="s">
        <v>14045</v>
      </c>
      <c r="B8629" s="2">
        <v>1.0</v>
      </c>
    </row>
    <row r="8630">
      <c r="A8630" s="1" t="s">
        <v>14046</v>
      </c>
    </row>
    <row r="8631">
      <c r="A8631" s="1" t="s">
        <v>4152</v>
      </c>
      <c r="B8631" s="2">
        <v>1.0</v>
      </c>
    </row>
    <row r="8632">
      <c r="A8632" s="1" t="s">
        <v>14047</v>
      </c>
      <c r="B8632" s="2">
        <v>1.0</v>
      </c>
    </row>
    <row r="8633">
      <c r="A8633" s="1" t="s">
        <v>14048</v>
      </c>
      <c r="B8633" s="2">
        <v>0.0</v>
      </c>
    </row>
    <row r="8634">
      <c r="A8634" s="1" t="s">
        <v>14049</v>
      </c>
      <c r="B8634" s="2">
        <v>0.0</v>
      </c>
    </row>
    <row r="8635">
      <c r="A8635" s="1" t="s">
        <v>14050</v>
      </c>
      <c r="B8635" s="2">
        <v>0.0</v>
      </c>
    </row>
    <row r="8636">
      <c r="A8636" s="1" t="s">
        <v>14051</v>
      </c>
      <c r="B8636" s="2">
        <v>1.0</v>
      </c>
    </row>
    <row r="8637">
      <c r="A8637" s="1" t="s">
        <v>14052</v>
      </c>
      <c r="B8637" s="2">
        <v>1.0</v>
      </c>
    </row>
    <row r="8638">
      <c r="A8638" s="1" t="s">
        <v>14053</v>
      </c>
      <c r="B8638" s="2">
        <v>0.0</v>
      </c>
    </row>
    <row r="8639">
      <c r="A8639" s="1" t="s">
        <v>14054</v>
      </c>
      <c r="B8639" s="2">
        <v>1.0</v>
      </c>
    </row>
    <row r="8640">
      <c r="A8640" s="1" t="s">
        <v>14055</v>
      </c>
      <c r="B8640" s="2">
        <v>0.0</v>
      </c>
    </row>
    <row r="8641">
      <c r="A8641" s="1" t="s">
        <v>14056</v>
      </c>
      <c r="B8641" s="2">
        <v>0.0</v>
      </c>
    </row>
    <row r="8642">
      <c r="A8642" s="1" t="s">
        <v>14057</v>
      </c>
      <c r="B8642" s="2">
        <v>1.0</v>
      </c>
    </row>
    <row r="8643">
      <c r="A8643" s="1" t="s">
        <v>14058</v>
      </c>
      <c r="B8643" s="2">
        <v>1.0</v>
      </c>
    </row>
    <row r="8644">
      <c r="A8644" s="1" t="s">
        <v>14059</v>
      </c>
      <c r="B8644" s="2">
        <v>0.0</v>
      </c>
    </row>
    <row r="8645">
      <c r="A8645" s="1" t="s">
        <v>14060</v>
      </c>
      <c r="B8645" s="2">
        <v>1.0</v>
      </c>
    </row>
    <row r="8646">
      <c r="A8646" s="1" t="s">
        <v>14061</v>
      </c>
      <c r="B8646" s="2">
        <v>1.0</v>
      </c>
    </row>
    <row r="8647">
      <c r="A8647" s="1" t="s">
        <v>14062</v>
      </c>
    </row>
    <row r="8648">
      <c r="A8648" s="1" t="s">
        <v>14063</v>
      </c>
    </row>
    <row r="8649">
      <c r="A8649" s="1" t="s">
        <v>14064</v>
      </c>
    </row>
    <row r="8650">
      <c r="A8650" s="1" t="s">
        <v>14065</v>
      </c>
      <c r="B8650" s="2">
        <v>1.0</v>
      </c>
    </row>
    <row r="8651">
      <c r="A8651" s="1" t="s">
        <v>14066</v>
      </c>
      <c r="B8651" s="2">
        <v>1.0</v>
      </c>
    </row>
    <row r="8652">
      <c r="A8652" s="1" t="s">
        <v>14067</v>
      </c>
      <c r="B8652" s="2">
        <v>1.0</v>
      </c>
    </row>
    <row r="8653">
      <c r="A8653" s="1" t="s">
        <v>14068</v>
      </c>
      <c r="B8653" s="2">
        <v>0.0</v>
      </c>
    </row>
    <row r="8654">
      <c r="A8654" s="1" t="s">
        <v>14069</v>
      </c>
      <c r="B8654" s="2">
        <v>0.0</v>
      </c>
    </row>
    <row r="8655">
      <c r="A8655" s="1" t="s">
        <v>14070</v>
      </c>
      <c r="B8655" s="2">
        <v>1.0</v>
      </c>
    </row>
    <row r="8656">
      <c r="A8656" s="1" t="s">
        <v>14071</v>
      </c>
      <c r="B8656" s="2">
        <v>1.0</v>
      </c>
    </row>
    <row r="8657">
      <c r="A8657" s="1" t="s">
        <v>14072</v>
      </c>
      <c r="B8657" s="2">
        <v>1.0</v>
      </c>
    </row>
    <row r="8658">
      <c r="A8658" s="1" t="s">
        <v>14073</v>
      </c>
      <c r="B8658" s="2">
        <v>1.0</v>
      </c>
    </row>
    <row r="8659">
      <c r="A8659" s="1" t="s">
        <v>14074</v>
      </c>
      <c r="B8659" s="2">
        <v>1.0</v>
      </c>
    </row>
    <row r="8660">
      <c r="A8660" s="1" t="s">
        <v>14075</v>
      </c>
      <c r="B8660" s="2">
        <v>1.0</v>
      </c>
    </row>
    <row r="8661">
      <c r="A8661" s="1" t="s">
        <v>14076</v>
      </c>
      <c r="B8661" s="2">
        <v>0.0</v>
      </c>
    </row>
    <row r="8662">
      <c r="A8662" s="1" t="s">
        <v>14077</v>
      </c>
      <c r="B8662" s="2">
        <v>1.0</v>
      </c>
    </row>
    <row r="8663">
      <c r="A8663" s="1" t="s">
        <v>14078</v>
      </c>
      <c r="B8663" s="2">
        <v>1.0</v>
      </c>
    </row>
    <row r="8664">
      <c r="A8664" s="1" t="s">
        <v>14079</v>
      </c>
      <c r="B8664" s="2">
        <v>0.0</v>
      </c>
    </row>
    <row r="8665">
      <c r="A8665" s="1" t="s">
        <v>14080</v>
      </c>
      <c r="B8665" s="2">
        <v>0.0</v>
      </c>
    </row>
    <row r="8666">
      <c r="A8666" s="1" t="s">
        <v>14081</v>
      </c>
    </row>
    <row r="8667">
      <c r="A8667" s="7"/>
    </row>
    <row r="8668">
      <c r="A8668" s="1" t="s">
        <v>14082</v>
      </c>
      <c r="B8668" s="2">
        <v>1.0</v>
      </c>
    </row>
    <row r="8669">
      <c r="A8669" s="1" t="s">
        <v>14083</v>
      </c>
      <c r="B8669" s="2">
        <v>0.0</v>
      </c>
    </row>
    <row r="8670">
      <c r="A8670" s="1" t="s">
        <v>14084</v>
      </c>
      <c r="B8670" s="2">
        <v>0.0</v>
      </c>
    </row>
    <row r="8671">
      <c r="A8671" s="1" t="s">
        <v>14085</v>
      </c>
      <c r="B8671" s="2">
        <v>0.0</v>
      </c>
    </row>
    <row r="8672">
      <c r="A8672" s="1" t="s">
        <v>14086</v>
      </c>
      <c r="B8672" s="2">
        <v>1.0</v>
      </c>
    </row>
    <row r="8673">
      <c r="A8673" s="1" t="s">
        <v>14087</v>
      </c>
      <c r="B8673" s="2">
        <v>0.0</v>
      </c>
    </row>
    <row r="8674">
      <c r="A8674" s="1" t="s">
        <v>14088</v>
      </c>
      <c r="B8674" s="2">
        <v>1.0</v>
      </c>
    </row>
    <row r="8675">
      <c r="A8675" s="1" t="s">
        <v>14089</v>
      </c>
      <c r="B8675" s="2">
        <v>0.0</v>
      </c>
    </row>
    <row r="8676">
      <c r="A8676" s="1" t="s">
        <v>14090</v>
      </c>
    </row>
    <row r="8677">
      <c r="A8677" s="1" t="s">
        <v>14091</v>
      </c>
    </row>
    <row r="8678">
      <c r="A8678" s="1" t="s">
        <v>14092</v>
      </c>
      <c r="B8678" s="2">
        <v>1.0</v>
      </c>
    </row>
    <row r="8679">
      <c r="A8679" s="1" t="s">
        <v>14093</v>
      </c>
      <c r="B8679" s="2">
        <v>1.0</v>
      </c>
    </row>
    <row r="8680">
      <c r="A8680" s="1" t="s">
        <v>14094</v>
      </c>
      <c r="B8680" s="2">
        <v>1.0</v>
      </c>
    </row>
    <row r="8681">
      <c r="A8681" s="1" t="s">
        <v>14095</v>
      </c>
      <c r="B8681" s="2">
        <v>1.0</v>
      </c>
    </row>
    <row r="8682">
      <c r="A8682" s="1" t="s">
        <v>14096</v>
      </c>
      <c r="B8682" s="2">
        <v>0.0</v>
      </c>
    </row>
    <row r="8683">
      <c r="A8683" s="1" t="s">
        <v>14097</v>
      </c>
    </row>
    <row r="8684">
      <c r="A8684" s="7"/>
    </row>
    <row r="8685">
      <c r="A8685" s="1" t="s">
        <v>935</v>
      </c>
      <c r="B8685" s="2">
        <v>1.0</v>
      </c>
    </row>
    <row r="8686">
      <c r="A8686" s="1" t="s">
        <v>14098</v>
      </c>
      <c r="B8686" s="2">
        <v>1.0</v>
      </c>
    </row>
    <row r="8687">
      <c r="A8687" s="1" t="s">
        <v>14099</v>
      </c>
      <c r="B8687" s="2">
        <v>1.0</v>
      </c>
    </row>
    <row r="8688">
      <c r="A8688" s="1" t="s">
        <v>14100</v>
      </c>
    </row>
    <row r="8689">
      <c r="A8689" s="1" t="s">
        <v>4784</v>
      </c>
      <c r="B8689" s="2">
        <v>1.0</v>
      </c>
    </row>
    <row r="8690">
      <c r="A8690" s="1" t="s">
        <v>14101</v>
      </c>
      <c r="B8690" s="2">
        <v>0.0</v>
      </c>
    </row>
    <row r="8691">
      <c r="A8691" s="1" t="s">
        <v>14102</v>
      </c>
      <c r="B8691" s="2">
        <v>0.0</v>
      </c>
    </row>
    <row r="8692">
      <c r="A8692" s="1" t="s">
        <v>14103</v>
      </c>
      <c r="B8692" s="2">
        <v>0.0</v>
      </c>
    </row>
    <row r="8693">
      <c r="A8693" s="1" t="s">
        <v>14104</v>
      </c>
      <c r="B8693" s="2">
        <v>0.0</v>
      </c>
    </row>
    <row r="8694">
      <c r="A8694" s="1" t="s">
        <v>14105</v>
      </c>
      <c r="B8694" s="2">
        <v>0.0</v>
      </c>
    </row>
    <row r="8695">
      <c r="A8695" s="1" t="s">
        <v>14106</v>
      </c>
      <c r="B8695" s="2">
        <v>1.0</v>
      </c>
    </row>
    <row r="8696">
      <c r="A8696" s="1" t="s">
        <v>14107</v>
      </c>
      <c r="B8696" s="2">
        <v>1.0</v>
      </c>
    </row>
    <row r="8697">
      <c r="A8697" s="1" t="s">
        <v>14108</v>
      </c>
      <c r="B8697" s="2">
        <v>0.0</v>
      </c>
    </row>
    <row r="8698">
      <c r="A8698" s="1" t="s">
        <v>14109</v>
      </c>
    </row>
    <row r="8699">
      <c r="A8699" s="1" t="s">
        <v>14110</v>
      </c>
      <c r="B8699" s="2">
        <v>1.0</v>
      </c>
    </row>
    <row r="8700">
      <c r="A8700" s="1" t="s">
        <v>2003</v>
      </c>
    </row>
    <row r="8701">
      <c r="A8701" s="7"/>
    </row>
    <row r="8702">
      <c r="A8702" s="1" t="s">
        <v>14111</v>
      </c>
      <c r="B8702" s="2">
        <v>0.0</v>
      </c>
    </row>
    <row r="8703">
      <c r="A8703" s="1" t="s">
        <v>14112</v>
      </c>
      <c r="B8703" s="2">
        <v>0.0</v>
      </c>
    </row>
    <row r="8704">
      <c r="A8704" s="1" t="s">
        <v>14113</v>
      </c>
      <c r="B8704" s="2">
        <v>1.0</v>
      </c>
    </row>
    <row r="8705">
      <c r="A8705" s="1" t="s">
        <v>14114</v>
      </c>
      <c r="B8705" s="2">
        <v>0.0</v>
      </c>
    </row>
    <row r="8706">
      <c r="A8706" s="1" t="s">
        <v>14115</v>
      </c>
      <c r="B8706" s="2">
        <v>0.0</v>
      </c>
    </row>
    <row r="8707">
      <c r="A8707" s="1" t="s">
        <v>14116</v>
      </c>
      <c r="B8707" s="2">
        <v>0.0</v>
      </c>
    </row>
    <row r="8708">
      <c r="A8708" s="1" t="s">
        <v>14117</v>
      </c>
      <c r="B8708" s="2">
        <v>0.0</v>
      </c>
    </row>
    <row r="8709">
      <c r="A8709" s="1" t="s">
        <v>14118</v>
      </c>
      <c r="B8709" s="2">
        <v>0.0</v>
      </c>
    </row>
    <row r="8710">
      <c r="A8710" s="1" t="s">
        <v>14119</v>
      </c>
      <c r="B8710" s="2">
        <v>1.0</v>
      </c>
    </row>
    <row r="8711">
      <c r="A8711" s="1" t="s">
        <v>14120</v>
      </c>
      <c r="B8711" s="2">
        <v>0.0</v>
      </c>
    </row>
    <row r="8712">
      <c r="A8712" s="1" t="s">
        <v>14121</v>
      </c>
      <c r="B8712" s="2">
        <v>1.0</v>
      </c>
    </row>
    <row r="8713">
      <c r="A8713" s="1" t="s">
        <v>14122</v>
      </c>
      <c r="B8713" s="2">
        <v>1.0</v>
      </c>
    </row>
    <row r="8714">
      <c r="A8714" s="1" t="s">
        <v>14123</v>
      </c>
      <c r="B8714" s="2">
        <v>0.0</v>
      </c>
    </row>
    <row r="8715">
      <c r="A8715" s="1" t="s">
        <v>14124</v>
      </c>
      <c r="B8715" s="2">
        <v>0.0</v>
      </c>
    </row>
    <row r="8716">
      <c r="A8716" s="1" t="s">
        <v>14125</v>
      </c>
    </row>
    <row r="8717">
      <c r="A8717" s="7"/>
    </row>
    <row r="8718">
      <c r="A8718" s="1" t="s">
        <v>14126</v>
      </c>
    </row>
    <row r="8719">
      <c r="A8719" s="1" t="s">
        <v>14127</v>
      </c>
    </row>
    <row r="8720">
      <c r="A8720" s="1" t="s">
        <v>14128</v>
      </c>
    </row>
    <row r="8721">
      <c r="A8721" s="7"/>
    </row>
    <row r="8722">
      <c r="A8722" s="1" t="s">
        <v>14129</v>
      </c>
      <c r="B8722" s="2">
        <v>1.0</v>
      </c>
    </row>
    <row r="8723">
      <c r="A8723" s="1" t="s">
        <v>14130</v>
      </c>
      <c r="B8723" s="2">
        <v>0.0</v>
      </c>
    </row>
    <row r="8724">
      <c r="A8724" s="1" t="s">
        <v>14131</v>
      </c>
      <c r="B8724" s="2">
        <v>0.0</v>
      </c>
    </row>
    <row r="8725">
      <c r="A8725" s="1" t="s">
        <v>14132</v>
      </c>
      <c r="B8725" s="2">
        <v>1.0</v>
      </c>
    </row>
    <row r="8726">
      <c r="A8726" s="1" t="s">
        <v>14133</v>
      </c>
      <c r="B8726" s="2">
        <v>0.0</v>
      </c>
    </row>
    <row r="8727">
      <c r="A8727" s="1" t="s">
        <v>14134</v>
      </c>
      <c r="B8727" s="2">
        <v>0.0</v>
      </c>
    </row>
    <row r="8728">
      <c r="A8728" s="1" t="s">
        <v>14135</v>
      </c>
      <c r="B8728" s="2">
        <v>0.0</v>
      </c>
    </row>
    <row r="8729">
      <c r="A8729" s="1" t="s">
        <v>14136</v>
      </c>
      <c r="B8729" s="2">
        <v>0.0</v>
      </c>
    </row>
    <row r="8730">
      <c r="A8730" s="1" t="s">
        <v>14137</v>
      </c>
      <c r="B8730" s="2">
        <v>1.0</v>
      </c>
    </row>
    <row r="8731">
      <c r="A8731" s="1" t="s">
        <v>14138</v>
      </c>
      <c r="B8731" s="2">
        <v>0.0</v>
      </c>
    </row>
    <row r="8732">
      <c r="A8732" s="1" t="s">
        <v>14139</v>
      </c>
      <c r="B8732" s="2">
        <v>1.0</v>
      </c>
    </row>
    <row r="8733">
      <c r="A8733" s="1" t="s">
        <v>14140</v>
      </c>
      <c r="B8733" s="2">
        <v>1.0</v>
      </c>
    </row>
    <row r="8734">
      <c r="A8734" s="1" t="s">
        <v>14141</v>
      </c>
      <c r="B8734" s="2">
        <v>1.0</v>
      </c>
    </row>
    <row r="8735">
      <c r="A8735" s="1" t="s">
        <v>14142</v>
      </c>
      <c r="B8735" s="2">
        <v>0.0</v>
      </c>
    </row>
    <row r="8736">
      <c r="A8736" s="1" t="s">
        <v>14143</v>
      </c>
      <c r="B8736" s="2">
        <v>0.0</v>
      </c>
    </row>
    <row r="8737">
      <c r="A8737" s="1" t="s">
        <v>14144</v>
      </c>
      <c r="B8737" s="2">
        <v>0.0</v>
      </c>
    </row>
    <row r="8738">
      <c r="A8738" s="1" t="s">
        <v>14145</v>
      </c>
      <c r="B8738" s="2">
        <v>1.0</v>
      </c>
    </row>
    <row r="8739">
      <c r="A8739" s="1" t="s">
        <v>14146</v>
      </c>
      <c r="B8739" s="2">
        <v>1.0</v>
      </c>
    </row>
    <row r="8740">
      <c r="A8740" s="1" t="s">
        <v>14147</v>
      </c>
      <c r="B8740" s="2">
        <v>1.0</v>
      </c>
    </row>
    <row r="8741">
      <c r="A8741" s="1" t="s">
        <v>14148</v>
      </c>
      <c r="B8741" s="2">
        <v>0.0</v>
      </c>
    </row>
    <row r="8742">
      <c r="A8742" s="1" t="s">
        <v>14149</v>
      </c>
      <c r="B8742" s="2">
        <v>0.0</v>
      </c>
    </row>
    <row r="8743">
      <c r="A8743" s="1" t="s">
        <v>14150</v>
      </c>
      <c r="B8743" s="2">
        <v>0.0</v>
      </c>
    </row>
    <row r="8744">
      <c r="A8744" s="1" t="s">
        <v>5620</v>
      </c>
      <c r="B8744" s="2">
        <v>0.0</v>
      </c>
    </row>
    <row r="8745">
      <c r="A8745" s="1" t="s">
        <v>14151</v>
      </c>
      <c r="B8745" s="2">
        <v>1.0</v>
      </c>
    </row>
    <row r="8746">
      <c r="A8746" s="1" t="s">
        <v>14152</v>
      </c>
      <c r="B8746" s="2">
        <v>0.0</v>
      </c>
    </row>
    <row r="8747">
      <c r="A8747" s="1" t="s">
        <v>14153</v>
      </c>
      <c r="B8747" s="2">
        <v>1.0</v>
      </c>
    </row>
    <row r="8748">
      <c r="A8748" s="1" t="s">
        <v>14154</v>
      </c>
      <c r="B8748" s="2">
        <v>1.0</v>
      </c>
    </row>
    <row r="8749">
      <c r="A8749" s="1" t="s">
        <v>14155</v>
      </c>
      <c r="B8749" s="2">
        <v>0.0</v>
      </c>
    </row>
    <row r="8750">
      <c r="A8750" s="1" t="s">
        <v>14156</v>
      </c>
    </row>
    <row r="8751">
      <c r="A8751" s="1" t="s">
        <v>14157</v>
      </c>
    </row>
    <row r="8752">
      <c r="A8752" s="1" t="s">
        <v>14158</v>
      </c>
      <c r="B8752" s="2">
        <v>0.0</v>
      </c>
    </row>
    <row r="8753">
      <c r="A8753" s="1" t="s">
        <v>14159</v>
      </c>
    </row>
    <row r="8754">
      <c r="A8754" s="1" t="s">
        <v>14160</v>
      </c>
    </row>
    <row r="8755">
      <c r="A8755" s="1" t="s">
        <v>14161</v>
      </c>
    </row>
    <row r="8756">
      <c r="A8756" s="1" t="s">
        <v>14162</v>
      </c>
    </row>
    <row r="8757">
      <c r="A8757" s="1" t="s">
        <v>14163</v>
      </c>
    </row>
    <row r="8758">
      <c r="A8758" s="1" t="s">
        <v>14164</v>
      </c>
      <c r="B8758" s="2">
        <v>0.0</v>
      </c>
    </row>
    <row r="8759">
      <c r="A8759" s="1" t="s">
        <v>14165</v>
      </c>
      <c r="B8759" s="2">
        <v>1.0</v>
      </c>
    </row>
    <row r="8760">
      <c r="A8760" s="1" t="s">
        <v>14166</v>
      </c>
      <c r="B8760" s="2">
        <v>0.0</v>
      </c>
    </row>
    <row r="8761">
      <c r="A8761" s="1" t="s">
        <v>14167</v>
      </c>
      <c r="B8761" s="2">
        <v>0.0</v>
      </c>
    </row>
    <row r="8762">
      <c r="A8762" s="1" t="s">
        <v>14168</v>
      </c>
      <c r="B8762" s="2">
        <v>0.0</v>
      </c>
    </row>
    <row r="8763">
      <c r="A8763" s="1" t="s">
        <v>14169</v>
      </c>
      <c r="B8763" s="2">
        <v>0.0</v>
      </c>
    </row>
    <row r="8764">
      <c r="A8764" s="1" t="s">
        <v>14170</v>
      </c>
      <c r="B8764" s="2">
        <v>1.0</v>
      </c>
    </row>
    <row r="8765">
      <c r="A8765" s="1" t="s">
        <v>14171</v>
      </c>
      <c r="B8765" s="2">
        <v>0.0</v>
      </c>
    </row>
    <row r="8766">
      <c r="A8766" s="1" t="s">
        <v>14172</v>
      </c>
      <c r="B8766" s="2">
        <v>1.0</v>
      </c>
    </row>
    <row r="8767">
      <c r="A8767" s="1" t="s">
        <v>14173</v>
      </c>
      <c r="B8767" s="2">
        <v>1.0</v>
      </c>
    </row>
    <row r="8768">
      <c r="A8768" s="1" t="s">
        <v>14174</v>
      </c>
    </row>
    <row r="8769">
      <c r="A8769" s="1" t="s">
        <v>9979</v>
      </c>
    </row>
    <row r="8770">
      <c r="A8770" s="1" t="s">
        <v>9980</v>
      </c>
    </row>
    <row r="8771">
      <c r="A8771" s="1" t="s">
        <v>9981</v>
      </c>
    </row>
    <row r="8772">
      <c r="A8772" s="1" t="s">
        <v>14175</v>
      </c>
      <c r="B8772" s="2">
        <v>1.0</v>
      </c>
    </row>
    <row r="8773">
      <c r="A8773" s="1" t="s">
        <v>14176</v>
      </c>
      <c r="B8773" s="2">
        <v>1.0</v>
      </c>
    </row>
    <row r="8774">
      <c r="A8774" s="1" t="s">
        <v>14177</v>
      </c>
      <c r="B8774" s="2">
        <v>0.0</v>
      </c>
    </row>
    <row r="8775">
      <c r="A8775" s="1" t="s">
        <v>14178</v>
      </c>
      <c r="B8775" s="2">
        <v>1.0</v>
      </c>
    </row>
    <row r="8776">
      <c r="A8776" s="1" t="s">
        <v>14179</v>
      </c>
      <c r="B8776" s="2">
        <v>0.0</v>
      </c>
    </row>
    <row r="8777">
      <c r="A8777" s="1" t="s">
        <v>14180</v>
      </c>
      <c r="B8777" s="2">
        <v>1.0</v>
      </c>
    </row>
    <row r="8778">
      <c r="A8778" s="1" t="s">
        <v>14181</v>
      </c>
      <c r="B8778" s="2">
        <v>0.0</v>
      </c>
    </row>
    <row r="8779">
      <c r="A8779" s="1" t="s">
        <v>14182</v>
      </c>
      <c r="B8779" s="2">
        <v>1.0</v>
      </c>
    </row>
    <row r="8780">
      <c r="A8780" s="1" t="s">
        <v>14183</v>
      </c>
      <c r="B8780" s="2">
        <v>0.0</v>
      </c>
    </row>
    <row r="8781">
      <c r="A8781" s="1" t="s">
        <v>14184</v>
      </c>
    </row>
    <row r="8782">
      <c r="A8782" s="1" t="s">
        <v>14185</v>
      </c>
    </row>
    <row r="8783">
      <c r="A8783" s="1" t="s">
        <v>14186</v>
      </c>
    </row>
    <row r="8784">
      <c r="A8784" s="7"/>
    </row>
    <row r="8785">
      <c r="A8785" s="1" t="s">
        <v>14187</v>
      </c>
    </row>
    <row r="8786">
      <c r="A8786" s="1" t="s">
        <v>14188</v>
      </c>
    </row>
    <row r="8787">
      <c r="A8787" s="1" t="s">
        <v>14189</v>
      </c>
      <c r="B8787" s="2">
        <v>0.0</v>
      </c>
    </row>
    <row r="8788">
      <c r="A8788" s="1" t="s">
        <v>14190</v>
      </c>
      <c r="B8788" s="2">
        <v>0.0</v>
      </c>
    </row>
    <row r="8789">
      <c r="A8789" s="1" t="s">
        <v>14191</v>
      </c>
      <c r="B8789" s="2">
        <v>0.0</v>
      </c>
    </row>
    <row r="8790">
      <c r="A8790" s="1" t="s">
        <v>14192</v>
      </c>
      <c r="B8790" s="2">
        <v>1.0</v>
      </c>
    </row>
    <row r="8791">
      <c r="A8791" s="1" t="s">
        <v>14193</v>
      </c>
      <c r="B8791" s="2">
        <v>0.0</v>
      </c>
    </row>
    <row r="8792">
      <c r="A8792" s="1" t="s">
        <v>14194</v>
      </c>
      <c r="B8792" s="2">
        <v>1.0</v>
      </c>
    </row>
    <row r="8793">
      <c r="A8793" s="1" t="s">
        <v>14195</v>
      </c>
      <c r="B8793" s="2">
        <v>1.0</v>
      </c>
    </row>
    <row r="8794">
      <c r="A8794" s="1" t="s">
        <v>14196</v>
      </c>
      <c r="B8794" s="2">
        <v>1.0</v>
      </c>
    </row>
    <row r="8795">
      <c r="A8795" s="1" t="s">
        <v>14197</v>
      </c>
      <c r="B8795" s="2">
        <v>0.0</v>
      </c>
    </row>
    <row r="8796">
      <c r="A8796" s="1" t="s">
        <v>14198</v>
      </c>
      <c r="B8796" s="2">
        <v>1.0</v>
      </c>
    </row>
    <row r="8797">
      <c r="A8797" s="1" t="s">
        <v>14199</v>
      </c>
      <c r="B8797" s="2">
        <v>0.0</v>
      </c>
    </row>
    <row r="8798">
      <c r="A8798" s="1" t="s">
        <v>14200</v>
      </c>
      <c r="B8798" s="2">
        <v>0.0</v>
      </c>
    </row>
    <row r="8799">
      <c r="A8799" s="1" t="s">
        <v>14201</v>
      </c>
      <c r="B8799" s="2">
        <v>1.0</v>
      </c>
    </row>
    <row r="8800">
      <c r="A8800" s="1" t="s">
        <v>14202</v>
      </c>
      <c r="B8800" s="2">
        <v>0.0</v>
      </c>
    </row>
    <row r="8801">
      <c r="A8801" s="1" t="s">
        <v>14203</v>
      </c>
      <c r="B8801" s="2">
        <v>0.0</v>
      </c>
    </row>
    <row r="8802">
      <c r="A8802" s="1" t="s">
        <v>14204</v>
      </c>
      <c r="B8802" s="2">
        <v>0.0</v>
      </c>
    </row>
    <row r="8803">
      <c r="A8803" s="1" t="s">
        <v>14205</v>
      </c>
    </row>
    <row r="8804">
      <c r="A8804" s="1" t="s">
        <v>14206</v>
      </c>
      <c r="B8804" s="2">
        <v>0.0</v>
      </c>
    </row>
    <row r="8805">
      <c r="A8805" s="1" t="s">
        <v>14207</v>
      </c>
      <c r="B8805" s="2">
        <v>1.0</v>
      </c>
    </row>
    <row r="8806">
      <c r="A8806" s="1" t="s">
        <v>14208</v>
      </c>
      <c r="B8806" s="2">
        <v>1.0</v>
      </c>
    </row>
    <row r="8807">
      <c r="A8807" s="1" t="s">
        <v>14209</v>
      </c>
    </row>
    <row r="8808">
      <c r="A8808" s="1" t="s">
        <v>14210</v>
      </c>
    </row>
    <row r="8809">
      <c r="A8809" s="1" t="s">
        <v>14211</v>
      </c>
    </row>
    <row r="8810">
      <c r="A8810" s="1" t="s">
        <v>14212</v>
      </c>
    </row>
    <row r="8811">
      <c r="A8811" s="7"/>
    </row>
    <row r="8812">
      <c r="A8812" s="1" t="s">
        <v>398</v>
      </c>
      <c r="B8812" s="2">
        <v>1.0</v>
      </c>
    </row>
    <row r="8813">
      <c r="A8813" s="1" t="s">
        <v>14213</v>
      </c>
      <c r="B8813" s="2">
        <v>1.0</v>
      </c>
    </row>
    <row r="8814">
      <c r="A8814" s="1" t="s">
        <v>14214</v>
      </c>
      <c r="B8814" s="2">
        <v>0.0</v>
      </c>
    </row>
    <row r="8815">
      <c r="A8815" s="1" t="s">
        <v>14215</v>
      </c>
    </row>
    <row r="8816">
      <c r="A8816" s="1" t="s">
        <v>4545</v>
      </c>
    </row>
    <row r="8817">
      <c r="A8817" s="1" t="s">
        <v>4546</v>
      </c>
      <c r="B8817" s="2">
        <v>0.0</v>
      </c>
    </row>
    <row r="8818">
      <c r="A8818" s="1" t="s">
        <v>14216</v>
      </c>
      <c r="B8818" s="2">
        <v>1.0</v>
      </c>
    </row>
    <row r="8819">
      <c r="A8819" s="1" t="s">
        <v>14217</v>
      </c>
      <c r="B8819" s="2">
        <v>1.0</v>
      </c>
    </row>
    <row r="8820">
      <c r="A8820" s="1" t="s">
        <v>14218</v>
      </c>
      <c r="B8820" s="2">
        <v>0.0</v>
      </c>
    </row>
    <row r="8821">
      <c r="A8821" s="1" t="s">
        <v>14219</v>
      </c>
      <c r="B8821" s="2">
        <v>1.0</v>
      </c>
    </row>
    <row r="8822">
      <c r="A8822" s="1" t="s">
        <v>14220</v>
      </c>
    </row>
    <row r="8823">
      <c r="A8823" s="7"/>
    </row>
    <row r="8824">
      <c r="A8824" s="1" t="s">
        <v>14221</v>
      </c>
    </row>
    <row r="8825">
      <c r="A8825" s="7"/>
    </row>
    <row r="8826">
      <c r="A8826" s="1" t="s">
        <v>14222</v>
      </c>
    </row>
    <row r="8827">
      <c r="A8827" s="7"/>
    </row>
    <row r="8828">
      <c r="A8828" s="1" t="s">
        <v>5220</v>
      </c>
      <c r="B8828" s="2">
        <v>0.0</v>
      </c>
    </row>
    <row r="8829">
      <c r="A8829" s="1" t="s">
        <v>14223</v>
      </c>
      <c r="B8829" s="2">
        <v>1.0</v>
      </c>
    </row>
    <row r="8830">
      <c r="A8830" s="1" t="s">
        <v>14224</v>
      </c>
      <c r="B8830" s="2">
        <v>0.0</v>
      </c>
    </row>
    <row r="8831">
      <c r="A8831" s="1" t="s">
        <v>14225</v>
      </c>
      <c r="B8831" s="2">
        <v>0.0</v>
      </c>
    </row>
    <row r="8832">
      <c r="A8832" s="1" t="s">
        <v>14226</v>
      </c>
    </row>
    <row r="8833">
      <c r="A8833" s="1" t="s">
        <v>4483</v>
      </c>
      <c r="B8833" s="2">
        <v>0.0</v>
      </c>
    </row>
    <row r="8834">
      <c r="A8834" s="1" t="s">
        <v>14227</v>
      </c>
    </row>
    <row r="8835">
      <c r="A8835" s="1" t="s">
        <v>14228</v>
      </c>
    </row>
    <row r="8836">
      <c r="A8836" s="1" t="s">
        <v>398</v>
      </c>
      <c r="B8836" s="2">
        <v>0.0</v>
      </c>
    </row>
    <row r="8837">
      <c r="A8837" s="1" t="s">
        <v>14229</v>
      </c>
      <c r="B8837" s="2">
        <v>0.0</v>
      </c>
    </row>
    <row r="8838">
      <c r="A8838" s="1" t="s">
        <v>14230</v>
      </c>
      <c r="B8838" s="2">
        <v>0.0</v>
      </c>
    </row>
    <row r="8839">
      <c r="A8839" s="1" t="s">
        <v>14231</v>
      </c>
      <c r="B8839" s="2">
        <v>0.0</v>
      </c>
    </row>
    <row r="8840">
      <c r="A8840" s="1" t="s">
        <v>14232</v>
      </c>
      <c r="B8840" s="2">
        <v>1.0</v>
      </c>
    </row>
    <row r="8841">
      <c r="A8841" s="1" t="s">
        <v>14233</v>
      </c>
      <c r="B8841" s="2">
        <v>1.0</v>
      </c>
    </row>
    <row r="8842">
      <c r="A8842" s="1" t="s">
        <v>14234</v>
      </c>
      <c r="B8842" s="2">
        <v>1.0</v>
      </c>
    </row>
    <row r="8843">
      <c r="A8843" s="1" t="s">
        <v>14235</v>
      </c>
      <c r="B8843" s="2">
        <v>0.0</v>
      </c>
    </row>
    <row r="8844">
      <c r="A8844" s="1" t="s">
        <v>14236</v>
      </c>
    </row>
    <row r="8845">
      <c r="A8845" s="7"/>
    </row>
    <row r="8846">
      <c r="A8846" s="1" t="s">
        <v>14237</v>
      </c>
    </row>
    <row r="8847">
      <c r="A8847" s="1" t="s">
        <v>14238</v>
      </c>
      <c r="B8847" s="2">
        <v>0.0</v>
      </c>
    </row>
    <row r="8848">
      <c r="A8848" s="1" t="s">
        <v>14239</v>
      </c>
      <c r="B8848" s="2">
        <v>0.0</v>
      </c>
    </row>
    <row r="8849">
      <c r="A8849" s="1" t="s">
        <v>14240</v>
      </c>
      <c r="B8849" s="2">
        <v>0.0</v>
      </c>
    </row>
    <row r="8850">
      <c r="A8850" s="1" t="s">
        <v>14241</v>
      </c>
      <c r="B8850" s="2">
        <v>0.0</v>
      </c>
    </row>
    <row r="8851">
      <c r="A8851" s="1" t="s">
        <v>14242</v>
      </c>
      <c r="B8851" s="2">
        <v>1.0</v>
      </c>
    </row>
    <row r="8852">
      <c r="A8852" s="1" t="s">
        <v>14243</v>
      </c>
      <c r="B8852" s="2">
        <v>0.0</v>
      </c>
    </row>
    <row r="8853">
      <c r="A8853" s="1" t="s">
        <v>14244</v>
      </c>
      <c r="B8853" s="2">
        <v>1.0</v>
      </c>
    </row>
    <row r="8854">
      <c r="A8854" s="1" t="s">
        <v>14245</v>
      </c>
      <c r="B8854" s="2">
        <v>0.0</v>
      </c>
    </row>
    <row r="8855">
      <c r="A8855" s="1" t="s">
        <v>14246</v>
      </c>
      <c r="B8855" s="2">
        <v>1.0</v>
      </c>
    </row>
    <row r="8856">
      <c r="A8856" s="1" t="s">
        <v>14247</v>
      </c>
      <c r="B8856" s="2">
        <v>0.0</v>
      </c>
    </row>
    <row r="8857">
      <c r="A8857" s="1" t="s">
        <v>14248</v>
      </c>
      <c r="B8857" s="2">
        <v>0.0</v>
      </c>
    </row>
    <row r="8858">
      <c r="A8858" s="1" t="s">
        <v>14249</v>
      </c>
      <c r="B8858" s="2">
        <v>1.0</v>
      </c>
    </row>
    <row r="8859">
      <c r="A8859" s="1" t="s">
        <v>14250</v>
      </c>
      <c r="B8859" s="2">
        <v>0.0</v>
      </c>
    </row>
    <row r="8860">
      <c r="A8860" s="1" t="s">
        <v>14251</v>
      </c>
      <c r="B8860" s="2">
        <v>1.0</v>
      </c>
    </row>
    <row r="8861">
      <c r="A8861" s="1" t="s">
        <v>14252</v>
      </c>
      <c r="B8861" s="2">
        <v>1.0</v>
      </c>
    </row>
    <row r="8862">
      <c r="A8862" s="1" t="s">
        <v>14253</v>
      </c>
    </row>
    <row r="8863">
      <c r="A8863" s="7"/>
    </row>
    <row r="8864">
      <c r="A8864" s="1" t="s">
        <v>14254</v>
      </c>
      <c r="B8864" s="2">
        <v>1.0</v>
      </c>
    </row>
    <row r="8865">
      <c r="A8865" s="1" t="s">
        <v>14255</v>
      </c>
      <c r="B8865" s="2">
        <v>0.0</v>
      </c>
    </row>
    <row r="8866">
      <c r="A8866" s="1" t="s">
        <v>14256</v>
      </c>
      <c r="B8866" s="2">
        <v>0.0</v>
      </c>
    </row>
    <row r="8867">
      <c r="A8867" s="1" t="s">
        <v>14257</v>
      </c>
      <c r="B8867" s="2">
        <v>1.0</v>
      </c>
    </row>
    <row r="8868">
      <c r="A8868" s="1" t="s">
        <v>14258</v>
      </c>
      <c r="B8868" s="2">
        <v>0.0</v>
      </c>
    </row>
    <row r="8869">
      <c r="A8869" s="1" t="s">
        <v>14259</v>
      </c>
      <c r="B8869" s="2">
        <v>0.0</v>
      </c>
    </row>
    <row r="8870">
      <c r="A8870" s="1" t="s">
        <v>14260</v>
      </c>
      <c r="B8870" s="2">
        <v>1.0</v>
      </c>
    </row>
    <row r="8871">
      <c r="A8871" s="1" t="s">
        <v>14261</v>
      </c>
      <c r="B8871" s="2">
        <v>0.0</v>
      </c>
    </row>
    <row r="8872">
      <c r="A8872" s="1" t="s">
        <v>14262</v>
      </c>
      <c r="B8872" s="2">
        <v>0.0</v>
      </c>
    </row>
    <row r="8873">
      <c r="A8873" s="1" t="s">
        <v>14263</v>
      </c>
      <c r="B8873" s="2">
        <v>0.0</v>
      </c>
    </row>
    <row r="8874">
      <c r="A8874" s="1" t="s">
        <v>14264</v>
      </c>
      <c r="B8874" s="2">
        <v>1.0</v>
      </c>
    </row>
    <row r="8875">
      <c r="A8875" s="1" t="s">
        <v>14265</v>
      </c>
      <c r="B8875" s="2">
        <v>1.0</v>
      </c>
    </row>
    <row r="8876">
      <c r="A8876" s="1" t="s">
        <v>14266</v>
      </c>
      <c r="B8876" s="2">
        <v>0.0</v>
      </c>
    </row>
    <row r="8877">
      <c r="A8877" s="1" t="s">
        <v>14267</v>
      </c>
      <c r="B8877" s="2">
        <v>1.0</v>
      </c>
    </row>
    <row r="8878">
      <c r="A8878" s="1" t="s">
        <v>14268</v>
      </c>
      <c r="B8878" s="2">
        <v>1.0</v>
      </c>
    </row>
    <row r="8879">
      <c r="A8879" s="1" t="s">
        <v>14269</v>
      </c>
      <c r="B8879" s="2">
        <v>1.0</v>
      </c>
    </row>
    <row r="8880">
      <c r="A8880" s="1" t="s">
        <v>14270</v>
      </c>
      <c r="B8880" s="2">
        <v>0.0</v>
      </c>
    </row>
    <row r="8881">
      <c r="A8881" s="1" t="s">
        <v>14271</v>
      </c>
      <c r="B8881" s="2">
        <v>0.0</v>
      </c>
    </row>
    <row r="8882">
      <c r="A8882" s="1" t="s">
        <v>14272</v>
      </c>
    </row>
    <row r="8883">
      <c r="A8883" s="7"/>
    </row>
    <row r="8884">
      <c r="A8884" s="1" t="s">
        <v>5363</v>
      </c>
      <c r="B8884" s="2">
        <v>0.0</v>
      </c>
    </row>
    <row r="8885">
      <c r="A8885" s="1" t="s">
        <v>14273</v>
      </c>
      <c r="B8885" s="2">
        <v>0.0</v>
      </c>
    </row>
    <row r="8886">
      <c r="A8886" s="1" t="s">
        <v>14274</v>
      </c>
      <c r="B8886" s="2">
        <v>0.0</v>
      </c>
    </row>
    <row r="8887">
      <c r="A8887" s="1" t="s">
        <v>14275</v>
      </c>
      <c r="B8887" s="2">
        <v>0.0</v>
      </c>
    </row>
    <row r="8888">
      <c r="A8888" s="1" t="s">
        <v>14276</v>
      </c>
    </row>
    <row r="8889">
      <c r="A8889" s="1" t="s">
        <v>4150</v>
      </c>
      <c r="B8889" s="2">
        <v>0.0</v>
      </c>
    </row>
    <row r="8890">
      <c r="A8890" s="1" t="s">
        <v>14277</v>
      </c>
      <c r="B8890" s="2">
        <v>0.0</v>
      </c>
    </row>
    <row r="8891">
      <c r="A8891" s="1" t="s">
        <v>14278</v>
      </c>
      <c r="B8891" s="2">
        <v>0.0</v>
      </c>
    </row>
    <row r="8892">
      <c r="A8892" s="1" t="s">
        <v>14279</v>
      </c>
      <c r="B8892" s="2">
        <v>0.0</v>
      </c>
    </row>
    <row r="8893">
      <c r="A8893" s="1" t="s">
        <v>14280</v>
      </c>
    </row>
    <row r="8894">
      <c r="A8894" s="7"/>
    </row>
    <row r="8895">
      <c r="A8895" s="1" t="s">
        <v>5036</v>
      </c>
      <c r="B8895" s="2">
        <v>1.0</v>
      </c>
    </row>
    <row r="8896">
      <c r="A8896" s="1" t="s">
        <v>14281</v>
      </c>
      <c r="B8896" s="2">
        <v>1.0</v>
      </c>
    </row>
    <row r="8897">
      <c r="A8897" s="1" t="s">
        <v>14282</v>
      </c>
    </row>
    <row r="8898">
      <c r="A8898" s="1" t="s">
        <v>14283</v>
      </c>
    </row>
    <row r="8899">
      <c r="A8899" s="1" t="s">
        <v>14284</v>
      </c>
    </row>
    <row r="8900">
      <c r="A8900" s="1" t="s">
        <v>14285</v>
      </c>
    </row>
    <row r="8901">
      <c r="A8901" s="1" t="s">
        <v>14286</v>
      </c>
    </row>
    <row r="8902">
      <c r="A8902" s="7"/>
    </row>
    <row r="8903">
      <c r="A8903" s="1" t="s">
        <v>14287</v>
      </c>
      <c r="B8903" s="2">
        <v>1.0</v>
      </c>
    </row>
    <row r="8904">
      <c r="A8904" s="1" t="s">
        <v>14288</v>
      </c>
      <c r="B8904" s="2">
        <v>1.0</v>
      </c>
    </row>
    <row r="8905">
      <c r="A8905" s="1" t="s">
        <v>14289</v>
      </c>
      <c r="B8905" s="2">
        <v>0.0</v>
      </c>
    </row>
    <row r="8906">
      <c r="A8906" s="1" t="s">
        <v>14290</v>
      </c>
      <c r="B8906" s="2">
        <v>0.0</v>
      </c>
    </row>
    <row r="8907">
      <c r="A8907" s="1" t="s">
        <v>14291</v>
      </c>
      <c r="B8907" s="2">
        <v>1.0</v>
      </c>
    </row>
    <row r="8908">
      <c r="A8908" s="1" t="s">
        <v>14292</v>
      </c>
      <c r="B8908" s="2">
        <v>0.0</v>
      </c>
    </row>
    <row r="8909">
      <c r="A8909" s="1" t="s">
        <v>14293</v>
      </c>
      <c r="B8909" s="2">
        <v>0.0</v>
      </c>
    </row>
    <row r="8910">
      <c r="A8910" s="1" t="s">
        <v>14294</v>
      </c>
      <c r="B8910" s="2">
        <v>1.0</v>
      </c>
    </row>
    <row r="8911">
      <c r="A8911" s="1" t="s">
        <v>14295</v>
      </c>
    </row>
    <row r="8912">
      <c r="A8912" s="1" t="s">
        <v>709</v>
      </c>
      <c r="B8912" s="2">
        <v>1.0</v>
      </c>
    </row>
    <row r="8913">
      <c r="A8913" s="1" t="s">
        <v>14296</v>
      </c>
      <c r="B8913" s="2">
        <v>1.0</v>
      </c>
    </row>
    <row r="8914">
      <c r="A8914" s="1" t="s">
        <v>14297</v>
      </c>
    </row>
    <row r="8915">
      <c r="A8915" s="7"/>
    </row>
    <row r="8916">
      <c r="A8916" s="1" t="s">
        <v>14298</v>
      </c>
    </row>
    <row r="8917">
      <c r="A8917" s="7"/>
    </row>
    <row r="8918">
      <c r="A8918" s="1" t="s">
        <v>14299</v>
      </c>
      <c r="B8918" s="2">
        <v>0.0</v>
      </c>
    </row>
    <row r="8919">
      <c r="A8919" s="1" t="s">
        <v>14300</v>
      </c>
      <c r="B8919" s="2">
        <v>1.0</v>
      </c>
    </row>
    <row r="8920">
      <c r="A8920" s="1" t="s">
        <v>14301</v>
      </c>
      <c r="B8920" s="2">
        <v>1.0</v>
      </c>
    </row>
    <row r="8921">
      <c r="A8921" s="1" t="s">
        <v>14302</v>
      </c>
      <c r="B8921" s="2">
        <v>0.0</v>
      </c>
    </row>
    <row r="8922">
      <c r="A8922" s="1" t="s">
        <v>14303</v>
      </c>
      <c r="B8922" s="2">
        <v>1.0</v>
      </c>
    </row>
    <row r="8923">
      <c r="A8923" s="1" t="s">
        <v>14304</v>
      </c>
      <c r="B8923" s="2">
        <v>0.0</v>
      </c>
    </row>
    <row r="8924">
      <c r="A8924" s="1" t="s">
        <v>14305</v>
      </c>
      <c r="B8924" s="2">
        <v>1.0</v>
      </c>
    </row>
    <row r="8925">
      <c r="A8925" s="1" t="s">
        <v>14306</v>
      </c>
      <c r="B8925" s="2">
        <v>0.0</v>
      </c>
    </row>
    <row r="8926">
      <c r="A8926" s="1" t="s">
        <v>14307</v>
      </c>
    </row>
    <row r="8927">
      <c r="A8927" s="1" t="s">
        <v>14308</v>
      </c>
    </row>
    <row r="8928">
      <c r="A8928" s="1" t="s">
        <v>14309</v>
      </c>
      <c r="B8928" s="2">
        <v>1.0</v>
      </c>
    </row>
    <row r="8929">
      <c r="A8929" s="1" t="s">
        <v>14310</v>
      </c>
      <c r="B8929" s="2">
        <v>1.0</v>
      </c>
    </row>
    <row r="8930">
      <c r="A8930" s="1" t="s">
        <v>14311</v>
      </c>
      <c r="B8930" s="2">
        <v>0.0</v>
      </c>
    </row>
    <row r="8931">
      <c r="A8931" s="1" t="s">
        <v>14312</v>
      </c>
      <c r="B8931" s="2">
        <v>1.0</v>
      </c>
    </row>
    <row r="8932">
      <c r="A8932" s="1" t="s">
        <v>14313</v>
      </c>
      <c r="B8932" s="2">
        <v>0.0</v>
      </c>
    </row>
    <row r="8933">
      <c r="A8933" s="1" t="s">
        <v>14314</v>
      </c>
      <c r="B8933" s="2">
        <v>1.0</v>
      </c>
    </row>
    <row r="8934">
      <c r="A8934" s="1" t="s">
        <v>14315</v>
      </c>
      <c r="B8934" s="2">
        <v>0.0</v>
      </c>
    </row>
    <row r="8935">
      <c r="A8935" s="1" t="s">
        <v>14316</v>
      </c>
      <c r="B8935" s="2">
        <v>0.0</v>
      </c>
    </row>
    <row r="8936">
      <c r="A8936" s="1" t="s">
        <v>14317</v>
      </c>
      <c r="B8936" s="2">
        <v>0.0</v>
      </c>
    </row>
    <row r="8937">
      <c r="A8937" s="1" t="s">
        <v>14318</v>
      </c>
      <c r="B8937" s="2">
        <v>1.0</v>
      </c>
    </row>
    <row r="8938">
      <c r="A8938" s="1" t="s">
        <v>14319</v>
      </c>
      <c r="B8938" s="2">
        <v>0.0</v>
      </c>
    </row>
    <row r="8939">
      <c r="A8939" s="1" t="s">
        <v>14320</v>
      </c>
    </row>
    <row r="8940">
      <c r="A8940" s="1" t="s">
        <v>14321</v>
      </c>
    </row>
    <row r="8941">
      <c r="A8941" s="7"/>
    </row>
    <row r="8942">
      <c r="A8942" s="1" t="s">
        <v>4784</v>
      </c>
      <c r="B8942" s="2">
        <v>1.0</v>
      </c>
    </row>
    <row r="8943">
      <c r="A8943" s="1" t="s">
        <v>14322</v>
      </c>
      <c r="B8943" s="2">
        <v>0.0</v>
      </c>
    </row>
    <row r="8944">
      <c r="A8944" s="1" t="s">
        <v>14323</v>
      </c>
      <c r="B8944" s="2">
        <v>0.0</v>
      </c>
    </row>
    <row r="8945">
      <c r="A8945" s="1" t="s">
        <v>14324</v>
      </c>
      <c r="B8945" s="2">
        <v>1.0</v>
      </c>
    </row>
    <row r="8946">
      <c r="A8946" s="1" t="s">
        <v>14325</v>
      </c>
      <c r="B8946" s="2">
        <v>0.0</v>
      </c>
    </row>
    <row r="8947">
      <c r="A8947" s="1" t="s">
        <v>14326</v>
      </c>
      <c r="B8947" s="2">
        <v>0.0</v>
      </c>
    </row>
    <row r="8948">
      <c r="A8948" s="1" t="s">
        <v>14327</v>
      </c>
      <c r="B8948" s="2">
        <v>1.0</v>
      </c>
    </row>
    <row r="8949">
      <c r="A8949" s="1" t="s">
        <v>14328</v>
      </c>
    </row>
    <row r="8950">
      <c r="A8950" s="1" t="s">
        <v>14329</v>
      </c>
      <c r="B8950" s="2">
        <v>1.0</v>
      </c>
    </row>
    <row r="8951">
      <c r="A8951" s="1" t="s">
        <v>14330</v>
      </c>
    </row>
    <row r="8952">
      <c r="A8952" s="1" t="s">
        <v>4186</v>
      </c>
      <c r="B8952" s="2">
        <v>0.0</v>
      </c>
    </row>
    <row r="8953">
      <c r="A8953" s="1" t="s">
        <v>14331</v>
      </c>
      <c r="B8953" s="2">
        <v>0.0</v>
      </c>
    </row>
    <row r="8954">
      <c r="A8954" s="1" t="s">
        <v>14332</v>
      </c>
      <c r="B8954" s="2">
        <v>1.0</v>
      </c>
    </row>
    <row r="8955">
      <c r="A8955" s="1" t="s">
        <v>14333</v>
      </c>
      <c r="B8955" s="2">
        <v>0.0</v>
      </c>
    </row>
    <row r="8956">
      <c r="A8956" s="1" t="s">
        <v>14334</v>
      </c>
    </row>
    <row r="8957">
      <c r="A8957" s="1" t="s">
        <v>14335</v>
      </c>
    </row>
    <row r="8958">
      <c r="A8958" s="1" t="s">
        <v>14336</v>
      </c>
    </row>
    <row r="8959">
      <c r="A8959" s="28">
        <v>44641.0</v>
      </c>
      <c r="B8959" s="2">
        <v>0.0</v>
      </c>
    </row>
    <row r="8960">
      <c r="A8960" s="1" t="s">
        <v>14337</v>
      </c>
    </row>
    <row r="8961">
      <c r="A8961" s="1" t="s">
        <v>1478</v>
      </c>
      <c r="B8961" s="2">
        <v>0.0</v>
      </c>
    </row>
    <row r="8962">
      <c r="A8962" s="1" t="s">
        <v>14338</v>
      </c>
      <c r="B8962" s="2">
        <v>0.0</v>
      </c>
    </row>
    <row r="8963">
      <c r="A8963" s="1" t="s">
        <v>14339</v>
      </c>
      <c r="B8963" s="2">
        <v>0.0</v>
      </c>
    </row>
    <row r="8964">
      <c r="A8964" s="1" t="s">
        <v>14340</v>
      </c>
      <c r="B8964" s="2">
        <v>0.0</v>
      </c>
    </row>
    <row r="8965">
      <c r="A8965" s="1" t="s">
        <v>14341</v>
      </c>
      <c r="B8965" s="2">
        <v>0.0</v>
      </c>
    </row>
    <row r="8966">
      <c r="A8966" s="1" t="s">
        <v>14342</v>
      </c>
      <c r="B8966" s="2">
        <v>1.0</v>
      </c>
    </row>
    <row r="8967">
      <c r="A8967" s="1" t="s">
        <v>14343</v>
      </c>
      <c r="B8967" s="2">
        <v>1.0</v>
      </c>
    </row>
    <row r="8968">
      <c r="A8968" s="1" t="s">
        <v>14344</v>
      </c>
      <c r="B8968" s="2">
        <v>1.0</v>
      </c>
    </row>
    <row r="8969">
      <c r="A8969" s="1" t="s">
        <v>14345</v>
      </c>
    </row>
    <row r="8970">
      <c r="A8970" s="1" t="s">
        <v>4483</v>
      </c>
      <c r="B8970" s="2">
        <v>0.0</v>
      </c>
    </row>
    <row r="8971">
      <c r="A8971" s="1" t="s">
        <v>14346</v>
      </c>
      <c r="B8971" s="2">
        <v>0.0</v>
      </c>
    </row>
    <row r="8972">
      <c r="A8972" s="1" t="s">
        <v>14347</v>
      </c>
      <c r="B8972" s="2">
        <v>0.0</v>
      </c>
    </row>
    <row r="8973">
      <c r="A8973" s="1" t="s">
        <v>14348</v>
      </c>
      <c r="B8973" s="2">
        <v>1.0</v>
      </c>
    </row>
    <row r="8974">
      <c r="A8974" s="1" t="s">
        <v>14349</v>
      </c>
      <c r="B8974" s="2">
        <v>0.0</v>
      </c>
    </row>
    <row r="8975">
      <c r="A8975" s="1" t="s">
        <v>14350</v>
      </c>
      <c r="B8975" s="2">
        <v>0.0</v>
      </c>
    </row>
    <row r="8976">
      <c r="A8976" s="1" t="s">
        <v>14351</v>
      </c>
      <c r="B8976" s="2">
        <v>0.0</v>
      </c>
    </row>
    <row r="8977">
      <c r="A8977" s="1" t="s">
        <v>14352</v>
      </c>
    </row>
    <row r="8978">
      <c r="A8978" s="7"/>
    </row>
    <row r="8979">
      <c r="A8979" s="1" t="s">
        <v>14353</v>
      </c>
      <c r="B8979" s="2">
        <v>1.0</v>
      </c>
    </row>
    <row r="8980">
      <c r="A8980" s="1" t="s">
        <v>14354</v>
      </c>
      <c r="B8980" s="2">
        <v>1.0</v>
      </c>
    </row>
    <row r="8981">
      <c r="A8981" s="1" t="s">
        <v>14355</v>
      </c>
      <c r="B8981" s="2">
        <v>0.0</v>
      </c>
    </row>
    <row r="8982">
      <c r="A8982" s="1" t="s">
        <v>14356</v>
      </c>
      <c r="B8982" s="2">
        <v>1.0</v>
      </c>
    </row>
    <row r="8983">
      <c r="A8983" s="1" t="s">
        <v>14357</v>
      </c>
      <c r="B8983" s="2">
        <v>1.0</v>
      </c>
    </row>
    <row r="8984">
      <c r="A8984" s="1" t="s">
        <v>14358</v>
      </c>
      <c r="B8984" s="2">
        <v>0.0</v>
      </c>
    </row>
    <row r="8985">
      <c r="A8985" s="1" t="s">
        <v>14359</v>
      </c>
      <c r="B8985" s="2">
        <v>1.0</v>
      </c>
    </row>
    <row r="8986">
      <c r="A8986" s="1" t="s">
        <v>14360</v>
      </c>
      <c r="B8986" s="2">
        <v>0.0</v>
      </c>
    </row>
    <row r="8987">
      <c r="A8987" s="1" t="s">
        <v>14361</v>
      </c>
      <c r="B8987" s="2">
        <v>0.0</v>
      </c>
    </row>
    <row r="8988">
      <c r="A8988" s="1" t="s">
        <v>14362</v>
      </c>
      <c r="B8988" s="2">
        <v>1.0</v>
      </c>
    </row>
    <row r="8989">
      <c r="A8989" s="1" t="s">
        <v>14363</v>
      </c>
      <c r="B8989" s="2">
        <v>1.0</v>
      </c>
    </row>
    <row r="8990">
      <c r="A8990" s="1" t="s">
        <v>14364</v>
      </c>
      <c r="B8990" s="2">
        <v>1.0</v>
      </c>
    </row>
    <row r="8991">
      <c r="A8991" s="1" t="s">
        <v>14365</v>
      </c>
      <c r="B8991" s="2">
        <v>0.0</v>
      </c>
    </row>
    <row r="8992">
      <c r="A8992" s="1" t="s">
        <v>14366</v>
      </c>
      <c r="B8992" s="2">
        <v>0.0</v>
      </c>
    </row>
    <row r="8993">
      <c r="A8993" s="1" t="s">
        <v>14367</v>
      </c>
      <c r="B8993" s="2">
        <v>0.0</v>
      </c>
    </row>
    <row r="8994">
      <c r="A8994" s="1" t="s">
        <v>14368</v>
      </c>
      <c r="B8994" s="2">
        <v>0.0</v>
      </c>
    </row>
    <row r="8995">
      <c r="A8995" s="1" t="s">
        <v>14369</v>
      </c>
      <c r="B8995" s="2">
        <v>0.0</v>
      </c>
    </row>
    <row r="8996">
      <c r="A8996" s="1" t="s">
        <v>14370</v>
      </c>
      <c r="B8996" s="2">
        <v>0.0</v>
      </c>
    </row>
    <row r="8997">
      <c r="A8997" s="1" t="s">
        <v>14371</v>
      </c>
      <c r="B8997" s="2">
        <v>1.0</v>
      </c>
    </row>
    <row r="8998">
      <c r="A8998" s="1" t="s">
        <v>14372</v>
      </c>
    </row>
    <row r="8999">
      <c r="A8999" s="1" t="s">
        <v>14373</v>
      </c>
      <c r="B8999" s="2">
        <v>0.0</v>
      </c>
    </row>
    <row r="9000">
      <c r="A9000" s="1" t="s">
        <v>14374</v>
      </c>
      <c r="B9000" s="2">
        <v>0.0</v>
      </c>
    </row>
    <row r="9001">
      <c r="A9001" s="1" t="s">
        <v>14375</v>
      </c>
      <c r="B9001" s="2">
        <v>0.0</v>
      </c>
    </row>
    <row r="9002">
      <c r="A9002" s="1" t="s">
        <v>14376</v>
      </c>
      <c r="B9002" s="2">
        <v>0.0</v>
      </c>
    </row>
    <row r="9003">
      <c r="A9003" s="1" t="s">
        <v>14377</v>
      </c>
      <c r="B9003" s="2">
        <v>1.0</v>
      </c>
    </row>
    <row r="9004">
      <c r="A9004" s="1" t="s">
        <v>14378</v>
      </c>
      <c r="B9004" s="2">
        <v>0.0</v>
      </c>
    </row>
    <row r="9005">
      <c r="A9005" s="1" t="s">
        <v>14379</v>
      </c>
      <c r="B9005" s="2">
        <v>0.0</v>
      </c>
    </row>
    <row r="9006">
      <c r="A9006" s="1" t="s">
        <v>14380</v>
      </c>
    </row>
    <row r="9007">
      <c r="A9007" s="7"/>
    </row>
    <row r="9008">
      <c r="A9008" s="1" t="s">
        <v>12020</v>
      </c>
      <c r="B9008" s="2">
        <v>0.0</v>
      </c>
    </row>
    <row r="9009">
      <c r="A9009" s="1" t="s">
        <v>14381</v>
      </c>
      <c r="B9009" s="2">
        <v>1.0</v>
      </c>
    </row>
    <row r="9010">
      <c r="A9010" s="1" t="s">
        <v>14382</v>
      </c>
      <c r="B9010" s="2">
        <v>0.0</v>
      </c>
    </row>
    <row r="9011">
      <c r="A9011" s="1" t="s">
        <v>14383</v>
      </c>
      <c r="B9011" s="2">
        <v>1.0</v>
      </c>
    </row>
    <row r="9012">
      <c r="A9012" s="1" t="s">
        <v>14384</v>
      </c>
      <c r="B9012" s="2">
        <v>1.0</v>
      </c>
    </row>
    <row r="9013">
      <c r="A9013" s="1" t="s">
        <v>14385</v>
      </c>
      <c r="B9013" s="2">
        <v>1.0</v>
      </c>
    </row>
    <row r="9014">
      <c r="A9014" s="1" t="s">
        <v>14386</v>
      </c>
      <c r="B9014" s="2">
        <v>0.0</v>
      </c>
    </row>
    <row r="9015">
      <c r="A9015" s="1" t="s">
        <v>14387</v>
      </c>
      <c r="B9015" s="2">
        <v>0.0</v>
      </c>
    </row>
    <row r="9016">
      <c r="A9016" s="1" t="s">
        <v>14388</v>
      </c>
      <c r="B9016" s="2">
        <v>1.0</v>
      </c>
    </row>
    <row r="9017">
      <c r="A9017" s="1" t="s">
        <v>14389</v>
      </c>
      <c r="B9017" s="2">
        <v>1.0</v>
      </c>
    </row>
    <row r="9018">
      <c r="A9018" s="1" t="s">
        <v>14390</v>
      </c>
      <c r="B9018" s="2">
        <v>1.0</v>
      </c>
    </row>
    <row r="9019">
      <c r="A9019" s="1" t="s">
        <v>14391</v>
      </c>
      <c r="B9019" s="2">
        <v>1.0</v>
      </c>
    </row>
    <row r="9020">
      <c r="A9020" s="1" t="s">
        <v>14392</v>
      </c>
    </row>
    <row r="9021">
      <c r="A9021" s="7"/>
    </row>
    <row r="9022">
      <c r="A9022" s="1" t="s">
        <v>7224</v>
      </c>
      <c r="B9022" s="2">
        <v>1.0</v>
      </c>
    </row>
    <row r="9023">
      <c r="A9023" s="1" t="s">
        <v>14393</v>
      </c>
      <c r="B9023" s="2">
        <v>1.0</v>
      </c>
    </row>
    <row r="9024">
      <c r="A9024" s="1" t="s">
        <v>14394</v>
      </c>
      <c r="B9024" s="2">
        <v>0.0</v>
      </c>
    </row>
    <row r="9025">
      <c r="A9025" s="1" t="s">
        <v>14395</v>
      </c>
      <c r="B9025" s="2">
        <v>0.0</v>
      </c>
    </row>
    <row r="9026">
      <c r="A9026" s="1" t="s">
        <v>14396</v>
      </c>
      <c r="B9026" s="2">
        <v>0.0</v>
      </c>
    </row>
    <row r="9027">
      <c r="A9027" s="1" t="s">
        <v>14397</v>
      </c>
      <c r="B9027" s="2">
        <v>0.0</v>
      </c>
    </row>
    <row r="9028">
      <c r="A9028" s="1" t="s">
        <v>14398</v>
      </c>
      <c r="B9028" s="2">
        <v>1.0</v>
      </c>
    </row>
    <row r="9029">
      <c r="A9029" s="1" t="s">
        <v>14399</v>
      </c>
      <c r="B9029" s="2">
        <v>1.0</v>
      </c>
    </row>
    <row r="9030">
      <c r="A9030" s="1" t="s">
        <v>14400</v>
      </c>
      <c r="B9030" s="2">
        <v>1.0</v>
      </c>
    </row>
    <row r="9031">
      <c r="A9031" s="1" t="s">
        <v>14401</v>
      </c>
      <c r="B9031" s="2">
        <v>1.0</v>
      </c>
    </row>
    <row r="9032">
      <c r="A9032" s="1" t="s">
        <v>14402</v>
      </c>
      <c r="B9032" s="2">
        <v>0.0</v>
      </c>
    </row>
    <row r="9033">
      <c r="A9033" s="1" t="s">
        <v>14403</v>
      </c>
      <c r="B9033" s="2">
        <v>0.0</v>
      </c>
    </row>
    <row r="9034">
      <c r="A9034" s="1" t="s">
        <v>14404</v>
      </c>
      <c r="B9034" s="2">
        <v>1.0</v>
      </c>
    </row>
    <row r="9035">
      <c r="A9035" s="1" t="s">
        <v>14405</v>
      </c>
      <c r="B9035" s="2">
        <v>1.0</v>
      </c>
    </row>
    <row r="9036">
      <c r="A9036" s="1" t="s">
        <v>14406</v>
      </c>
      <c r="B9036" s="2">
        <v>0.0</v>
      </c>
    </row>
    <row r="9037">
      <c r="A9037" s="1" t="s">
        <v>14407</v>
      </c>
      <c r="B9037" s="2">
        <v>0.0</v>
      </c>
    </row>
    <row r="9038">
      <c r="A9038" s="1" t="s">
        <v>14408</v>
      </c>
      <c r="B9038" s="2">
        <v>1.0</v>
      </c>
    </row>
    <row r="9039">
      <c r="A9039" s="1" t="s">
        <v>14409</v>
      </c>
    </row>
    <row r="9040">
      <c r="A9040" s="1" t="s">
        <v>4784</v>
      </c>
      <c r="B9040" s="2">
        <v>1.0</v>
      </c>
    </row>
    <row r="9041">
      <c r="A9041" s="1" t="s">
        <v>14410</v>
      </c>
      <c r="B9041" s="2">
        <v>0.0</v>
      </c>
    </row>
    <row r="9042">
      <c r="A9042" s="1" t="s">
        <v>14411</v>
      </c>
      <c r="B9042" s="2">
        <v>0.0</v>
      </c>
    </row>
    <row r="9043">
      <c r="A9043" s="1" t="s">
        <v>14412</v>
      </c>
      <c r="B9043" s="2">
        <v>1.0</v>
      </c>
    </row>
    <row r="9044">
      <c r="A9044" s="1" t="s">
        <v>14413</v>
      </c>
    </row>
    <row r="9045">
      <c r="A9045" s="1" t="s">
        <v>14414</v>
      </c>
      <c r="B9045" s="2">
        <v>1.0</v>
      </c>
    </row>
    <row r="9046">
      <c r="A9046" s="1" t="s">
        <v>14415</v>
      </c>
      <c r="B9046" s="2">
        <v>0.0</v>
      </c>
    </row>
    <row r="9047">
      <c r="A9047" s="1" t="s">
        <v>14416</v>
      </c>
      <c r="B9047" s="2">
        <v>1.0</v>
      </c>
    </row>
    <row r="9048">
      <c r="A9048" s="1" t="s">
        <v>14417</v>
      </c>
      <c r="B9048" s="2">
        <v>0.0</v>
      </c>
    </row>
    <row r="9049">
      <c r="A9049" s="1" t="s">
        <v>14418</v>
      </c>
      <c r="B9049" s="2">
        <v>0.0</v>
      </c>
    </row>
    <row r="9050">
      <c r="A9050" s="1" t="s">
        <v>14419</v>
      </c>
      <c r="B9050" s="2">
        <v>0.0</v>
      </c>
    </row>
    <row r="9051">
      <c r="A9051" s="1" t="s">
        <v>14420</v>
      </c>
      <c r="B9051" s="2">
        <v>0.0</v>
      </c>
    </row>
    <row r="9052">
      <c r="A9052" s="1" t="s">
        <v>14421</v>
      </c>
      <c r="B9052" s="2">
        <v>1.0</v>
      </c>
    </row>
    <row r="9053">
      <c r="A9053" s="1" t="s">
        <v>14422</v>
      </c>
      <c r="B9053" s="2">
        <v>1.0</v>
      </c>
    </row>
    <row r="9054">
      <c r="A9054" s="1" t="s">
        <v>14423</v>
      </c>
      <c r="B9054" s="2">
        <v>0.0</v>
      </c>
    </row>
    <row r="9055">
      <c r="A9055" s="1" t="s">
        <v>14424</v>
      </c>
      <c r="B9055" s="2">
        <v>0.0</v>
      </c>
    </row>
    <row r="9056">
      <c r="A9056" s="1" t="s">
        <v>14425</v>
      </c>
      <c r="B9056" s="2">
        <v>0.0</v>
      </c>
    </row>
    <row r="9057">
      <c r="A9057" s="1" t="s">
        <v>14426</v>
      </c>
      <c r="B9057" s="2">
        <v>0.0</v>
      </c>
    </row>
    <row r="9058">
      <c r="A9058" s="1" t="s">
        <v>14427</v>
      </c>
      <c r="B9058" s="2">
        <v>1.0</v>
      </c>
    </row>
    <row r="9059">
      <c r="A9059" s="1" t="s">
        <v>14428</v>
      </c>
      <c r="B9059" s="2">
        <v>1.0</v>
      </c>
    </row>
    <row r="9060">
      <c r="A9060" s="1" t="s">
        <v>14429</v>
      </c>
      <c r="B9060" s="2">
        <v>0.0</v>
      </c>
    </row>
    <row r="9061">
      <c r="A9061" s="1" t="s">
        <v>14430</v>
      </c>
      <c r="B9061" s="2">
        <v>1.0</v>
      </c>
    </row>
    <row r="9062">
      <c r="A9062" s="1" t="s">
        <v>14431</v>
      </c>
      <c r="B9062" s="2">
        <v>0.0</v>
      </c>
    </row>
    <row r="9063">
      <c r="A9063" s="1" t="s">
        <v>14432</v>
      </c>
      <c r="B9063" s="2">
        <v>0.0</v>
      </c>
    </row>
    <row r="9064">
      <c r="A9064" s="1" t="s">
        <v>14433</v>
      </c>
      <c r="B9064" s="2">
        <v>1.0</v>
      </c>
    </row>
    <row r="9065">
      <c r="A9065" s="1" t="s">
        <v>14434</v>
      </c>
      <c r="B9065" s="2">
        <v>0.0</v>
      </c>
    </row>
    <row r="9066">
      <c r="A9066" s="1" t="s">
        <v>14435</v>
      </c>
      <c r="B9066" s="2">
        <v>0.0</v>
      </c>
    </row>
    <row r="9067">
      <c r="A9067" s="1" t="s">
        <v>14436</v>
      </c>
      <c r="B9067" s="2">
        <v>0.0</v>
      </c>
    </row>
    <row r="9068">
      <c r="A9068" s="1" t="s">
        <v>14437</v>
      </c>
      <c r="B9068" s="2">
        <v>0.0</v>
      </c>
    </row>
    <row r="9069">
      <c r="A9069" s="1" t="s">
        <v>14438</v>
      </c>
      <c r="B9069" s="2">
        <v>1.0</v>
      </c>
    </row>
    <row r="9070">
      <c r="A9070" s="1" t="s">
        <v>14439</v>
      </c>
      <c r="B9070" s="2">
        <v>1.0</v>
      </c>
    </row>
    <row r="9071">
      <c r="A9071" s="1" t="s">
        <v>14440</v>
      </c>
      <c r="B9071" s="2">
        <v>0.0</v>
      </c>
    </row>
    <row r="9072">
      <c r="A9072" s="1" t="s">
        <v>14441</v>
      </c>
      <c r="B9072" s="2">
        <v>1.0</v>
      </c>
    </row>
    <row r="9073">
      <c r="A9073" s="1" t="s">
        <v>14442</v>
      </c>
      <c r="B9073" s="2">
        <v>0.0</v>
      </c>
    </row>
    <row r="9074">
      <c r="A9074" s="1" t="s">
        <v>14443</v>
      </c>
      <c r="B9074" s="2">
        <v>0.0</v>
      </c>
    </row>
    <row r="9075">
      <c r="A9075" s="1" t="s">
        <v>14444</v>
      </c>
      <c r="B9075" s="2">
        <v>1.0</v>
      </c>
    </row>
    <row r="9076">
      <c r="A9076" s="1" t="s">
        <v>14445</v>
      </c>
      <c r="B9076" s="2">
        <v>1.0</v>
      </c>
    </row>
    <row r="9077">
      <c r="A9077" s="1" t="s">
        <v>14446</v>
      </c>
    </row>
    <row r="9078">
      <c r="A9078" s="1" t="s">
        <v>14447</v>
      </c>
    </row>
    <row r="9079">
      <c r="A9079" s="1" t="s">
        <v>14448</v>
      </c>
      <c r="B9079" s="2">
        <v>0.0</v>
      </c>
    </row>
    <row r="9080">
      <c r="A9080" s="1" t="s">
        <v>14449</v>
      </c>
      <c r="B9080" s="2">
        <v>1.0</v>
      </c>
    </row>
    <row r="9081">
      <c r="A9081" s="1" t="s">
        <v>14450</v>
      </c>
      <c r="B9081" s="2">
        <v>1.0</v>
      </c>
    </row>
    <row r="9082">
      <c r="A9082" s="1" t="s">
        <v>14451</v>
      </c>
      <c r="B9082" s="2">
        <v>1.0</v>
      </c>
    </row>
    <row r="9083">
      <c r="A9083" s="1" t="s">
        <v>14452</v>
      </c>
      <c r="B9083" s="2">
        <v>1.0</v>
      </c>
    </row>
    <row r="9084">
      <c r="A9084" s="1" t="s">
        <v>14453</v>
      </c>
      <c r="B9084" s="2">
        <v>1.0</v>
      </c>
    </row>
    <row r="9085">
      <c r="A9085" s="1" t="s">
        <v>14454</v>
      </c>
      <c r="B9085" s="2">
        <v>0.0</v>
      </c>
    </row>
    <row r="9086">
      <c r="A9086" s="1" t="s">
        <v>14455</v>
      </c>
      <c r="B9086" s="2">
        <v>1.0</v>
      </c>
    </row>
    <row r="9087">
      <c r="A9087" s="1" t="s">
        <v>14456</v>
      </c>
      <c r="B9087" s="2">
        <v>1.0</v>
      </c>
    </row>
    <row r="9088">
      <c r="A9088" s="1" t="s">
        <v>14457</v>
      </c>
      <c r="B9088" s="2">
        <v>0.0</v>
      </c>
    </row>
    <row r="9089">
      <c r="A9089" s="1" t="s">
        <v>14458</v>
      </c>
      <c r="B9089" s="2">
        <v>0.0</v>
      </c>
    </row>
    <row r="9090">
      <c r="A9090" s="1" t="s">
        <v>14459</v>
      </c>
    </row>
    <row r="9091">
      <c r="A9091" s="1" t="s">
        <v>14460</v>
      </c>
      <c r="B9091" s="2">
        <v>1.0</v>
      </c>
    </row>
    <row r="9092">
      <c r="A9092" s="1" t="s">
        <v>14461</v>
      </c>
      <c r="B9092" s="2">
        <v>0.0</v>
      </c>
    </row>
    <row r="9093">
      <c r="A9093" s="1" t="s">
        <v>14462</v>
      </c>
      <c r="B9093" s="2">
        <v>0.0</v>
      </c>
    </row>
    <row r="9094">
      <c r="A9094" s="1" t="s">
        <v>14463</v>
      </c>
      <c r="B9094" s="2">
        <v>1.0</v>
      </c>
    </row>
    <row r="9095">
      <c r="A9095" s="1" t="s">
        <v>14464</v>
      </c>
      <c r="B9095" s="2">
        <v>0.0</v>
      </c>
    </row>
    <row r="9096">
      <c r="A9096" s="1" t="s">
        <v>14465</v>
      </c>
      <c r="B9096" s="2">
        <v>0.0</v>
      </c>
    </row>
    <row r="9097">
      <c r="A9097" s="1" t="s">
        <v>14466</v>
      </c>
      <c r="B9097" s="2">
        <v>0.0</v>
      </c>
    </row>
    <row r="9098">
      <c r="A9098" s="1" t="s">
        <v>14467</v>
      </c>
      <c r="B9098" s="2">
        <v>0.0</v>
      </c>
    </row>
    <row r="9099">
      <c r="A9099" s="1" t="s">
        <v>14468</v>
      </c>
      <c r="B9099" s="2">
        <v>0.0</v>
      </c>
    </row>
    <row r="9100">
      <c r="A9100" s="1" t="s">
        <v>14469</v>
      </c>
      <c r="B9100" s="2">
        <v>1.0</v>
      </c>
    </row>
    <row r="9101">
      <c r="A9101" s="1" t="s">
        <v>14470</v>
      </c>
      <c r="B9101" s="2">
        <v>0.0</v>
      </c>
    </row>
    <row r="9102">
      <c r="A9102" s="1" t="s">
        <v>14471</v>
      </c>
      <c r="B9102" s="2">
        <v>1.0</v>
      </c>
    </row>
    <row r="9103">
      <c r="A9103" s="1" t="s">
        <v>14472</v>
      </c>
      <c r="B9103" s="2">
        <v>1.0</v>
      </c>
    </row>
    <row r="9104">
      <c r="A9104" s="1" t="s">
        <v>14473</v>
      </c>
    </row>
    <row r="9105">
      <c r="A9105" s="1" t="s">
        <v>14474</v>
      </c>
    </row>
    <row r="9106">
      <c r="A9106" s="1" t="s">
        <v>14475</v>
      </c>
    </row>
    <row r="9107">
      <c r="A9107" s="1" t="s">
        <v>14476</v>
      </c>
    </row>
    <row r="9108">
      <c r="A9108" s="1" t="s">
        <v>14477</v>
      </c>
    </row>
    <row r="9109">
      <c r="A9109" s="1" t="s">
        <v>6854</v>
      </c>
    </row>
    <row r="9110">
      <c r="A9110" s="1" t="s">
        <v>9988</v>
      </c>
    </row>
    <row r="9111">
      <c r="A9111" s="1" t="s">
        <v>14478</v>
      </c>
      <c r="B9111" s="2">
        <v>0.0</v>
      </c>
    </row>
    <row r="9112">
      <c r="A9112" s="1" t="s">
        <v>14479</v>
      </c>
      <c r="B9112" s="2">
        <v>1.0</v>
      </c>
    </row>
    <row r="9113">
      <c r="A9113" s="1" t="s">
        <v>14480</v>
      </c>
      <c r="B9113" s="2">
        <v>0.0</v>
      </c>
    </row>
    <row r="9114">
      <c r="A9114" s="1" t="s">
        <v>14481</v>
      </c>
      <c r="B9114" s="2">
        <v>0.0</v>
      </c>
    </row>
    <row r="9115">
      <c r="A9115" s="1" t="s">
        <v>14482</v>
      </c>
      <c r="B9115" s="2">
        <v>1.0</v>
      </c>
    </row>
    <row r="9116">
      <c r="A9116" s="1" t="s">
        <v>14483</v>
      </c>
      <c r="B9116" s="2">
        <v>1.0</v>
      </c>
    </row>
    <row r="9117">
      <c r="A9117" s="1" t="s">
        <v>14484</v>
      </c>
      <c r="B9117" s="2">
        <v>0.0</v>
      </c>
    </row>
    <row r="9118">
      <c r="A9118" s="1" t="s">
        <v>14485</v>
      </c>
      <c r="B9118" s="2">
        <v>1.0</v>
      </c>
    </row>
    <row r="9119">
      <c r="A9119" s="1" t="s">
        <v>14486</v>
      </c>
      <c r="B9119" s="2">
        <v>1.0</v>
      </c>
    </row>
    <row r="9120">
      <c r="A9120" s="1" t="s">
        <v>14487</v>
      </c>
    </row>
    <row r="9121">
      <c r="A9121" s="1" t="s">
        <v>14488</v>
      </c>
      <c r="B9121" s="2">
        <v>1.0</v>
      </c>
    </row>
    <row r="9122">
      <c r="A9122" s="1" t="s">
        <v>14489</v>
      </c>
      <c r="B9122" s="2">
        <v>1.0</v>
      </c>
    </row>
    <row r="9123">
      <c r="A9123" s="1" t="s">
        <v>14490</v>
      </c>
      <c r="B9123" s="2">
        <v>0.0</v>
      </c>
    </row>
    <row r="9124">
      <c r="A9124" s="1" t="s">
        <v>14491</v>
      </c>
    </row>
    <row r="9125">
      <c r="A9125" s="1" t="s">
        <v>14492</v>
      </c>
    </row>
    <row r="9126">
      <c r="A9126" s="1" t="s">
        <v>4410</v>
      </c>
    </row>
    <row r="9127">
      <c r="A9127" s="1" t="s">
        <v>14493</v>
      </c>
      <c r="B9127" s="2">
        <v>0.0</v>
      </c>
    </row>
    <row r="9128">
      <c r="A9128" s="1" t="s">
        <v>14494</v>
      </c>
      <c r="B9128" s="2">
        <v>0.0</v>
      </c>
    </row>
    <row r="9129">
      <c r="A9129" s="1" t="s">
        <v>14495</v>
      </c>
      <c r="B9129" s="2">
        <v>0.0</v>
      </c>
    </row>
    <row r="9130">
      <c r="A9130" s="1" t="s">
        <v>6965</v>
      </c>
      <c r="B9130" s="2">
        <v>1.0</v>
      </c>
    </row>
    <row r="9131">
      <c r="A9131" s="1" t="s">
        <v>14496</v>
      </c>
    </row>
    <row r="9132">
      <c r="A9132" s="1" t="s">
        <v>14497</v>
      </c>
      <c r="B9132" s="2">
        <v>0.0</v>
      </c>
    </row>
    <row r="9133">
      <c r="A9133" s="1" t="s">
        <v>14498</v>
      </c>
      <c r="B9133" s="2">
        <v>0.0</v>
      </c>
    </row>
    <row r="9134">
      <c r="A9134" s="1" t="s">
        <v>14499</v>
      </c>
      <c r="B9134" s="2">
        <v>0.0</v>
      </c>
    </row>
    <row r="9135">
      <c r="A9135" s="1" t="s">
        <v>14500</v>
      </c>
    </row>
    <row r="9136">
      <c r="A9136" s="1" t="s">
        <v>6237</v>
      </c>
    </row>
    <row r="9137">
      <c r="A9137" s="1" t="s">
        <v>14501</v>
      </c>
    </row>
    <row r="9138">
      <c r="A9138" s="1" t="s">
        <v>6239</v>
      </c>
    </row>
    <row r="9139">
      <c r="A9139" s="1" t="s">
        <v>2607</v>
      </c>
      <c r="B9139" s="2">
        <v>0.0</v>
      </c>
    </row>
    <row r="9140">
      <c r="A9140" s="1" t="s">
        <v>14502</v>
      </c>
      <c r="B9140" s="2">
        <v>0.0</v>
      </c>
    </row>
    <row r="9141">
      <c r="A9141" s="1" t="s">
        <v>14503</v>
      </c>
      <c r="B9141" s="2">
        <v>0.0</v>
      </c>
    </row>
    <row r="9142">
      <c r="A9142" s="1" t="s">
        <v>14504</v>
      </c>
      <c r="B9142" s="2">
        <v>0.0</v>
      </c>
    </row>
    <row r="9143">
      <c r="A9143" s="1" t="s">
        <v>14505</v>
      </c>
      <c r="B9143" s="2">
        <v>0.0</v>
      </c>
    </row>
    <row r="9144">
      <c r="A9144" s="1" t="s">
        <v>14506</v>
      </c>
      <c r="B9144" s="2">
        <v>1.0</v>
      </c>
    </row>
    <row r="9145">
      <c r="A9145" s="1" t="s">
        <v>14507</v>
      </c>
      <c r="B9145" s="2">
        <v>1.0</v>
      </c>
    </row>
    <row r="9146">
      <c r="A9146" s="1" t="s">
        <v>13562</v>
      </c>
    </row>
    <row r="9147">
      <c r="A9147" s="1" t="s">
        <v>13563</v>
      </c>
    </row>
    <row r="9148">
      <c r="A9148" s="1" t="s">
        <v>6133</v>
      </c>
    </row>
    <row r="9149">
      <c r="A9149" s="1" t="s">
        <v>11752</v>
      </c>
    </row>
    <row r="9150">
      <c r="A9150" s="1" t="s">
        <v>5691</v>
      </c>
    </row>
    <row r="9151">
      <c r="A9151" s="1" t="s">
        <v>8115</v>
      </c>
    </row>
    <row r="9152">
      <c r="A9152" s="1" t="s">
        <v>13564</v>
      </c>
    </row>
    <row r="9153">
      <c r="A9153" s="1" t="s">
        <v>13565</v>
      </c>
      <c r="B9153" s="2">
        <v>0.0</v>
      </c>
    </row>
    <row r="9154">
      <c r="A9154" s="1" t="s">
        <v>14508</v>
      </c>
    </row>
    <row r="9155">
      <c r="A9155" s="1" t="s">
        <v>11209</v>
      </c>
    </row>
    <row r="9156">
      <c r="A9156" s="1" t="s">
        <v>8092</v>
      </c>
    </row>
    <row r="9157">
      <c r="A9157" s="1" t="s">
        <v>11210</v>
      </c>
    </row>
    <row r="9158">
      <c r="A9158" s="1" t="s">
        <v>11211</v>
      </c>
    </row>
    <row r="9159">
      <c r="A9159" s="7"/>
    </row>
    <row r="9160">
      <c r="A9160" s="1" t="s">
        <v>14509</v>
      </c>
      <c r="B9160" s="2">
        <v>0.0</v>
      </c>
    </row>
    <row r="9161">
      <c r="A9161" s="1" t="s">
        <v>14510</v>
      </c>
      <c r="B9161" s="2">
        <v>1.0</v>
      </c>
    </row>
    <row r="9162">
      <c r="A9162" s="1" t="s">
        <v>14511</v>
      </c>
      <c r="B9162" s="2">
        <v>0.0</v>
      </c>
    </row>
    <row r="9163">
      <c r="A9163" s="1" t="s">
        <v>4150</v>
      </c>
    </row>
    <row r="9164">
      <c r="A9164" s="1" t="s">
        <v>14512</v>
      </c>
      <c r="B9164" s="2">
        <v>0.0</v>
      </c>
    </row>
    <row r="9165">
      <c r="A9165" s="1" t="s">
        <v>14513</v>
      </c>
    </row>
    <row r="9166">
      <c r="A9166" s="7"/>
    </row>
    <row r="9167">
      <c r="A9167" s="1" t="s">
        <v>14514</v>
      </c>
      <c r="B9167" s="2">
        <v>0.0</v>
      </c>
    </row>
    <row r="9168">
      <c r="A9168" s="1" t="s">
        <v>14515</v>
      </c>
      <c r="B9168" s="2">
        <v>1.0</v>
      </c>
    </row>
    <row r="9169">
      <c r="A9169" s="1" t="s">
        <v>14516</v>
      </c>
      <c r="B9169" s="2">
        <v>1.0</v>
      </c>
    </row>
    <row r="9170">
      <c r="A9170" s="1" t="s">
        <v>14517</v>
      </c>
      <c r="B9170" s="2">
        <v>1.0</v>
      </c>
    </row>
    <row r="9171">
      <c r="A9171" s="1" t="s">
        <v>14518</v>
      </c>
      <c r="B9171" s="2">
        <v>0.0</v>
      </c>
    </row>
    <row r="9172">
      <c r="A9172" s="1" t="s">
        <v>14519</v>
      </c>
      <c r="B9172" s="2">
        <v>1.0</v>
      </c>
    </row>
    <row r="9173">
      <c r="A9173" s="1" t="s">
        <v>14520</v>
      </c>
      <c r="B9173" s="2">
        <v>0.0</v>
      </c>
    </row>
    <row r="9174">
      <c r="A9174" s="1" t="s">
        <v>14521</v>
      </c>
      <c r="B9174" s="2">
        <v>1.0</v>
      </c>
    </row>
    <row r="9175">
      <c r="A9175" s="1" t="s">
        <v>14522</v>
      </c>
      <c r="B9175" s="2">
        <v>0.0</v>
      </c>
    </row>
    <row r="9176">
      <c r="A9176" s="1" t="s">
        <v>14523</v>
      </c>
      <c r="B9176" s="2">
        <v>0.0</v>
      </c>
    </row>
    <row r="9177">
      <c r="A9177" s="1" t="s">
        <v>14524</v>
      </c>
      <c r="B9177" s="2">
        <v>0.0</v>
      </c>
    </row>
    <row r="9178">
      <c r="A9178" s="1" t="s">
        <v>14525</v>
      </c>
      <c r="B9178" s="2">
        <v>1.0</v>
      </c>
    </row>
    <row r="9179">
      <c r="A9179" s="1" t="s">
        <v>14526</v>
      </c>
      <c r="B9179" s="2">
        <v>1.0</v>
      </c>
    </row>
    <row r="9180">
      <c r="A9180" s="1" t="s">
        <v>14527</v>
      </c>
      <c r="B9180" s="2">
        <v>0.0</v>
      </c>
    </row>
    <row r="9181">
      <c r="A9181" s="1" t="s">
        <v>14528</v>
      </c>
      <c r="B9181" s="2">
        <v>0.0</v>
      </c>
    </row>
    <row r="9182">
      <c r="A9182" s="1" t="s">
        <v>14529</v>
      </c>
      <c r="B9182" s="2">
        <v>1.0</v>
      </c>
    </row>
    <row r="9183">
      <c r="A9183" s="1" t="s">
        <v>14530</v>
      </c>
      <c r="B9183" s="2">
        <v>0.0</v>
      </c>
    </row>
    <row r="9184">
      <c r="A9184" s="1" t="s">
        <v>14531</v>
      </c>
      <c r="B9184" s="2">
        <v>1.0</v>
      </c>
    </row>
    <row r="9185">
      <c r="A9185" s="1" t="s">
        <v>14532</v>
      </c>
      <c r="B9185" s="2">
        <v>1.0</v>
      </c>
    </row>
    <row r="9186">
      <c r="A9186" s="1" t="s">
        <v>14533</v>
      </c>
      <c r="B9186" s="2">
        <v>1.0</v>
      </c>
    </row>
    <row r="9187">
      <c r="A9187" s="1" t="s">
        <v>14534</v>
      </c>
      <c r="B9187" s="2">
        <v>1.0</v>
      </c>
    </row>
    <row r="9188">
      <c r="A9188" s="1" t="s">
        <v>14535</v>
      </c>
      <c r="B9188" s="2">
        <v>1.0</v>
      </c>
    </row>
    <row r="9189">
      <c r="A9189" s="1" t="s">
        <v>14536</v>
      </c>
      <c r="B9189" s="2">
        <v>0.0</v>
      </c>
    </row>
    <row r="9190">
      <c r="A9190" s="1" t="s">
        <v>14537</v>
      </c>
      <c r="B9190" s="2">
        <v>0.0</v>
      </c>
    </row>
    <row r="9191">
      <c r="A9191" s="1" t="s">
        <v>14538</v>
      </c>
      <c r="B9191" s="2">
        <v>0.0</v>
      </c>
    </row>
    <row r="9192">
      <c r="A9192" s="1" t="s">
        <v>14539</v>
      </c>
      <c r="B9192" s="2">
        <v>0.0</v>
      </c>
    </row>
    <row r="9193">
      <c r="A9193" s="1" t="s">
        <v>14540</v>
      </c>
      <c r="B9193" s="2">
        <v>1.0</v>
      </c>
    </row>
    <row r="9194">
      <c r="A9194" s="1" t="s">
        <v>14541</v>
      </c>
      <c r="B9194" s="2">
        <v>1.0</v>
      </c>
    </row>
    <row r="9195">
      <c r="A9195" s="1" t="s">
        <v>14542</v>
      </c>
      <c r="B9195" s="2">
        <v>1.0</v>
      </c>
    </row>
    <row r="9196">
      <c r="A9196" s="1" t="s">
        <v>14543</v>
      </c>
      <c r="B9196" s="2">
        <v>1.0</v>
      </c>
    </row>
    <row r="9197">
      <c r="A9197" s="1" t="s">
        <v>14544</v>
      </c>
      <c r="B9197" s="2">
        <v>1.0</v>
      </c>
    </row>
    <row r="9198">
      <c r="A9198" s="1" t="s">
        <v>14545</v>
      </c>
      <c r="B9198" s="2">
        <v>0.0</v>
      </c>
    </row>
    <row r="9199">
      <c r="A9199" s="1" t="s">
        <v>14546</v>
      </c>
      <c r="B9199" s="2">
        <v>1.0</v>
      </c>
    </row>
    <row r="9200">
      <c r="A9200" s="1" t="s">
        <v>14547</v>
      </c>
      <c r="B9200" s="2">
        <v>1.0</v>
      </c>
    </row>
    <row r="9201">
      <c r="A9201" s="1" t="s">
        <v>14548</v>
      </c>
      <c r="B9201" s="2">
        <v>1.0</v>
      </c>
    </row>
    <row r="9202">
      <c r="A9202" s="1" t="s">
        <v>14549</v>
      </c>
      <c r="B9202" s="2">
        <v>0.0</v>
      </c>
    </row>
    <row r="9203">
      <c r="A9203" s="1" t="s">
        <v>14550</v>
      </c>
      <c r="B9203" s="2">
        <v>0.0</v>
      </c>
    </row>
    <row r="9204">
      <c r="A9204" s="1" t="s">
        <v>14551</v>
      </c>
      <c r="B9204" s="2">
        <v>1.0</v>
      </c>
    </row>
    <row r="9205">
      <c r="A9205" s="1" t="s">
        <v>14552</v>
      </c>
      <c r="B9205" s="2">
        <v>0.0</v>
      </c>
    </row>
    <row r="9206">
      <c r="A9206" s="1" t="s">
        <v>14553</v>
      </c>
      <c r="B9206" s="2">
        <v>1.0</v>
      </c>
    </row>
    <row r="9207">
      <c r="A9207" s="1" t="s">
        <v>13252</v>
      </c>
      <c r="B9207" s="2">
        <v>0.0</v>
      </c>
    </row>
    <row r="9208">
      <c r="A9208" s="1" t="s">
        <v>14554</v>
      </c>
    </row>
    <row r="9209">
      <c r="A9209" s="1" t="s">
        <v>14555</v>
      </c>
      <c r="B9209" s="2">
        <v>1.0</v>
      </c>
    </row>
    <row r="9210">
      <c r="A9210" s="1" t="s">
        <v>14556</v>
      </c>
      <c r="B9210" s="2">
        <v>1.0</v>
      </c>
    </row>
    <row r="9211">
      <c r="A9211" s="1" t="s">
        <v>14557</v>
      </c>
    </row>
    <row r="9212">
      <c r="A9212" s="7"/>
    </row>
    <row r="9213">
      <c r="A9213" s="1" t="s">
        <v>4483</v>
      </c>
      <c r="B9213" s="2">
        <v>0.0</v>
      </c>
    </row>
    <row r="9214">
      <c r="A9214" s="1" t="s">
        <v>14558</v>
      </c>
      <c r="B9214" s="2">
        <v>1.0</v>
      </c>
    </row>
    <row r="9215">
      <c r="A9215" s="1" t="s">
        <v>14559</v>
      </c>
    </row>
    <row r="9216">
      <c r="A9216" s="7"/>
    </row>
    <row r="9217">
      <c r="A9217" s="1" t="s">
        <v>14560</v>
      </c>
      <c r="B9217" s="2">
        <v>0.0</v>
      </c>
    </row>
    <row r="9218">
      <c r="A9218" s="1" t="s">
        <v>14561</v>
      </c>
      <c r="B9218" s="2">
        <v>0.0</v>
      </c>
    </row>
    <row r="9219">
      <c r="A9219" s="1" t="s">
        <v>14562</v>
      </c>
      <c r="B9219" s="2">
        <v>0.0</v>
      </c>
    </row>
    <row r="9220">
      <c r="A9220" s="1" t="s">
        <v>14563</v>
      </c>
      <c r="B9220" s="2">
        <v>0.0</v>
      </c>
    </row>
    <row r="9221">
      <c r="A9221" s="1" t="s">
        <v>14564</v>
      </c>
      <c r="B9221" s="2">
        <v>1.0</v>
      </c>
    </row>
    <row r="9222">
      <c r="A9222" s="1" t="s">
        <v>14565</v>
      </c>
      <c r="B9222" s="2">
        <v>1.0</v>
      </c>
    </row>
    <row r="9223">
      <c r="A9223" s="1" t="s">
        <v>14566</v>
      </c>
    </row>
    <row r="9224">
      <c r="A9224" s="1" t="s">
        <v>398</v>
      </c>
      <c r="B9224" s="2">
        <v>1.0</v>
      </c>
    </row>
    <row r="9225">
      <c r="A9225" s="1" t="s">
        <v>14567</v>
      </c>
      <c r="B9225" s="2">
        <v>0.0</v>
      </c>
    </row>
    <row r="9226">
      <c r="A9226" s="1" t="s">
        <v>14568</v>
      </c>
      <c r="B9226" s="2">
        <v>1.0</v>
      </c>
    </row>
    <row r="9227">
      <c r="A9227" s="1" t="s">
        <v>14569</v>
      </c>
      <c r="B9227" s="2">
        <v>0.0</v>
      </c>
    </row>
    <row r="9228">
      <c r="A9228" s="1" t="s">
        <v>14570</v>
      </c>
      <c r="B9228" s="2">
        <v>1.0</v>
      </c>
    </row>
    <row r="9229">
      <c r="A9229" s="1" t="s">
        <v>14571</v>
      </c>
      <c r="B9229" s="2">
        <v>1.0</v>
      </c>
    </row>
    <row r="9230">
      <c r="A9230" s="1" t="s">
        <v>14572</v>
      </c>
    </row>
    <row r="9231">
      <c r="A9231" s="7"/>
    </row>
    <row r="9232">
      <c r="A9232" s="1" t="s">
        <v>14573</v>
      </c>
      <c r="B9232" s="2">
        <v>0.0</v>
      </c>
    </row>
    <row r="9233">
      <c r="A9233" s="1" t="s">
        <v>14574</v>
      </c>
      <c r="B9233" s="2">
        <v>0.0</v>
      </c>
    </row>
    <row r="9234">
      <c r="A9234" s="1" t="s">
        <v>14575</v>
      </c>
      <c r="B9234" s="2">
        <v>1.0</v>
      </c>
    </row>
    <row r="9235">
      <c r="A9235" s="1" t="s">
        <v>14576</v>
      </c>
      <c r="B9235" s="2">
        <v>0.0</v>
      </c>
    </row>
    <row r="9236">
      <c r="A9236" s="1" t="s">
        <v>14577</v>
      </c>
      <c r="B9236" s="2">
        <v>0.0</v>
      </c>
    </row>
    <row r="9237">
      <c r="A9237" s="1" t="s">
        <v>14578</v>
      </c>
      <c r="B9237" s="2">
        <v>0.0</v>
      </c>
    </row>
    <row r="9238">
      <c r="A9238" s="1" t="s">
        <v>14579</v>
      </c>
      <c r="B9238" s="2">
        <v>0.0</v>
      </c>
    </row>
    <row r="9239">
      <c r="A9239" s="1" t="s">
        <v>14580</v>
      </c>
    </row>
    <row r="9240">
      <c r="A9240" s="7"/>
    </row>
    <row r="9241">
      <c r="A9241" s="1" t="s">
        <v>14581</v>
      </c>
    </row>
    <row r="9242">
      <c r="A9242" s="1" t="s">
        <v>6161</v>
      </c>
      <c r="B9242" s="2">
        <v>0.0</v>
      </c>
    </row>
    <row r="9243">
      <c r="A9243" s="1" t="s">
        <v>14582</v>
      </c>
      <c r="B9243" s="2">
        <v>1.0</v>
      </c>
    </row>
    <row r="9244">
      <c r="A9244" s="1" t="s">
        <v>14583</v>
      </c>
      <c r="B9244" s="2">
        <v>0.0</v>
      </c>
    </row>
    <row r="9245">
      <c r="A9245" s="1" t="s">
        <v>14584</v>
      </c>
      <c r="B9245" s="2">
        <v>0.0</v>
      </c>
    </row>
    <row r="9246">
      <c r="A9246" s="1" t="s">
        <v>14585</v>
      </c>
      <c r="B9246" s="2">
        <v>1.0</v>
      </c>
    </row>
    <row r="9247">
      <c r="A9247" s="1" t="s">
        <v>14586</v>
      </c>
      <c r="B9247" s="2">
        <v>0.0</v>
      </c>
    </row>
    <row r="9248">
      <c r="A9248" s="1" t="s">
        <v>14587</v>
      </c>
      <c r="B9248" s="2">
        <v>1.0</v>
      </c>
    </row>
    <row r="9249">
      <c r="A9249" s="1" t="s">
        <v>14588</v>
      </c>
      <c r="B9249" s="2">
        <v>0.0</v>
      </c>
    </row>
    <row r="9250">
      <c r="A9250" s="1" t="s">
        <v>14589</v>
      </c>
      <c r="B9250" s="2">
        <v>1.0</v>
      </c>
    </row>
    <row r="9251">
      <c r="A9251" s="1" t="s">
        <v>14590</v>
      </c>
      <c r="B9251" s="2">
        <v>0.0</v>
      </c>
    </row>
    <row r="9252">
      <c r="A9252" s="1" t="s">
        <v>14591</v>
      </c>
      <c r="B9252" s="2">
        <v>1.0</v>
      </c>
    </row>
    <row r="9253">
      <c r="A9253" s="1" t="s">
        <v>14592</v>
      </c>
      <c r="B9253" s="2">
        <v>0.0</v>
      </c>
    </row>
    <row r="9254">
      <c r="A9254" s="1" t="s">
        <v>14593</v>
      </c>
      <c r="B9254" s="2">
        <v>0.0</v>
      </c>
    </row>
    <row r="9255">
      <c r="A9255" s="1" t="s">
        <v>14594</v>
      </c>
      <c r="B9255" s="2">
        <v>0.0</v>
      </c>
    </row>
    <row r="9256">
      <c r="A9256" s="1" t="s">
        <v>14595</v>
      </c>
      <c r="B9256" s="2">
        <v>0.0</v>
      </c>
    </row>
    <row r="9257">
      <c r="A9257" s="1" t="s">
        <v>14596</v>
      </c>
      <c r="B9257" s="2">
        <v>1.0</v>
      </c>
    </row>
    <row r="9258">
      <c r="A9258" s="1" t="s">
        <v>14597</v>
      </c>
      <c r="B9258" s="2">
        <v>1.0</v>
      </c>
    </row>
    <row r="9259">
      <c r="A9259" s="1" t="s">
        <v>14598</v>
      </c>
      <c r="B9259" s="2">
        <v>1.0</v>
      </c>
    </row>
    <row r="9260">
      <c r="A9260" s="1" t="s">
        <v>14599</v>
      </c>
      <c r="B9260" s="2">
        <v>0.0</v>
      </c>
    </row>
    <row r="9261">
      <c r="A9261" s="1" t="s">
        <v>14600</v>
      </c>
      <c r="B9261" s="2">
        <v>1.0</v>
      </c>
    </row>
    <row r="9262">
      <c r="A9262" s="1" t="s">
        <v>14601</v>
      </c>
      <c r="B9262" s="2">
        <v>1.0</v>
      </c>
    </row>
    <row r="9263">
      <c r="A9263" s="1" t="s">
        <v>14602</v>
      </c>
      <c r="B9263" s="2">
        <v>0.0</v>
      </c>
    </row>
    <row r="9264">
      <c r="A9264" s="1" t="s">
        <v>14603</v>
      </c>
      <c r="B9264" s="2">
        <v>0.0</v>
      </c>
    </row>
    <row r="9265">
      <c r="A9265" s="1" t="s">
        <v>14604</v>
      </c>
      <c r="B9265" s="2">
        <v>1.0</v>
      </c>
    </row>
    <row r="9266">
      <c r="A9266" s="1" t="s">
        <v>14605</v>
      </c>
      <c r="B9266" s="2">
        <v>1.0</v>
      </c>
    </row>
    <row r="9267">
      <c r="A9267" s="1" t="s">
        <v>14606</v>
      </c>
      <c r="B9267" s="2">
        <v>0.0</v>
      </c>
    </row>
    <row r="9268">
      <c r="A9268" s="1" t="s">
        <v>14607</v>
      </c>
      <c r="B9268" s="2">
        <v>1.0</v>
      </c>
    </row>
    <row r="9269">
      <c r="A9269" s="1" t="s">
        <v>14608</v>
      </c>
      <c r="B9269" s="2">
        <v>1.0</v>
      </c>
    </row>
    <row r="9270">
      <c r="A9270" s="1" t="s">
        <v>14609</v>
      </c>
      <c r="B9270" s="2">
        <v>0.0</v>
      </c>
    </row>
    <row r="9271">
      <c r="A9271" s="1" t="s">
        <v>14610</v>
      </c>
      <c r="B9271" s="2">
        <v>0.0</v>
      </c>
    </row>
    <row r="9272">
      <c r="A9272" s="1" t="s">
        <v>14611</v>
      </c>
      <c r="B9272" s="2">
        <v>1.0</v>
      </c>
    </row>
    <row r="9273">
      <c r="A9273" s="1" t="s">
        <v>14612</v>
      </c>
      <c r="B9273" s="2">
        <v>0.0</v>
      </c>
    </row>
    <row r="9274">
      <c r="A9274" s="1" t="s">
        <v>14613</v>
      </c>
      <c r="B9274" s="2">
        <v>1.0</v>
      </c>
    </row>
    <row r="9275">
      <c r="A9275" s="1" t="s">
        <v>14614</v>
      </c>
      <c r="B9275" s="2">
        <v>0.0</v>
      </c>
    </row>
    <row r="9276">
      <c r="A9276" s="1" t="s">
        <v>14615</v>
      </c>
      <c r="B9276" s="2">
        <v>1.0</v>
      </c>
    </row>
    <row r="9277">
      <c r="A9277" s="1" t="s">
        <v>14616</v>
      </c>
      <c r="B9277" s="2">
        <v>0.0</v>
      </c>
    </row>
    <row r="9278">
      <c r="A9278" s="1" t="s">
        <v>14617</v>
      </c>
      <c r="B9278" s="2">
        <v>0.0</v>
      </c>
    </row>
    <row r="9279">
      <c r="A9279" s="1" t="s">
        <v>14618</v>
      </c>
      <c r="B9279" s="2">
        <v>0.0</v>
      </c>
    </row>
    <row r="9280">
      <c r="A9280" s="1" t="s">
        <v>14619</v>
      </c>
      <c r="B9280" s="2">
        <v>0.0</v>
      </c>
    </row>
    <row r="9281">
      <c r="A9281" s="1" t="s">
        <v>14620</v>
      </c>
      <c r="B9281" s="2">
        <v>1.0</v>
      </c>
    </row>
    <row r="9282">
      <c r="A9282" s="1" t="s">
        <v>14621</v>
      </c>
      <c r="B9282" s="2">
        <v>1.0</v>
      </c>
    </row>
    <row r="9283">
      <c r="A9283" s="1" t="s">
        <v>14622</v>
      </c>
      <c r="B9283" s="2">
        <v>0.0</v>
      </c>
    </row>
    <row r="9284">
      <c r="A9284" s="1" t="s">
        <v>14623</v>
      </c>
      <c r="B9284" s="2">
        <v>0.0</v>
      </c>
    </row>
    <row r="9285">
      <c r="A9285" s="1" t="s">
        <v>14624</v>
      </c>
      <c r="B9285" s="2">
        <v>0.0</v>
      </c>
    </row>
    <row r="9286">
      <c r="A9286" s="1" t="s">
        <v>14625</v>
      </c>
      <c r="B9286" s="2">
        <v>1.0</v>
      </c>
    </row>
    <row r="9287">
      <c r="A9287" s="1" t="s">
        <v>14626</v>
      </c>
      <c r="B9287" s="2">
        <v>1.0</v>
      </c>
    </row>
    <row r="9288">
      <c r="A9288" s="1" t="s">
        <v>14627</v>
      </c>
      <c r="B9288" s="2">
        <v>1.0</v>
      </c>
    </row>
    <row r="9289">
      <c r="A9289" s="1" t="s">
        <v>14628</v>
      </c>
      <c r="B9289" s="2">
        <v>1.0</v>
      </c>
    </row>
    <row r="9290">
      <c r="A9290" s="1" t="s">
        <v>14629</v>
      </c>
      <c r="B9290" s="2">
        <v>0.0</v>
      </c>
    </row>
    <row r="9291">
      <c r="A9291" s="1" t="s">
        <v>14630</v>
      </c>
      <c r="B9291" s="2">
        <v>0.0</v>
      </c>
    </row>
    <row r="9292">
      <c r="A9292" s="1" t="s">
        <v>14631</v>
      </c>
      <c r="B9292" s="2">
        <v>1.0</v>
      </c>
    </row>
    <row r="9293">
      <c r="A9293" s="1" t="s">
        <v>14632</v>
      </c>
      <c r="B9293" s="2">
        <v>0.0</v>
      </c>
    </row>
    <row r="9294">
      <c r="A9294" s="1" t="s">
        <v>14633</v>
      </c>
      <c r="B9294" s="2">
        <v>1.0</v>
      </c>
    </row>
    <row r="9295">
      <c r="A9295" s="1" t="s">
        <v>14634</v>
      </c>
      <c r="B9295" s="2">
        <v>1.0</v>
      </c>
    </row>
    <row r="9296">
      <c r="A9296" s="1" t="s">
        <v>14635</v>
      </c>
      <c r="B9296" s="2">
        <v>1.0</v>
      </c>
    </row>
    <row r="9297">
      <c r="A9297" s="1" t="s">
        <v>14636</v>
      </c>
      <c r="B9297" s="2">
        <v>1.0</v>
      </c>
    </row>
    <row r="9298">
      <c r="A9298" s="1" t="s">
        <v>14637</v>
      </c>
    </row>
    <row r="9299">
      <c r="A9299" s="1" t="s">
        <v>14638</v>
      </c>
    </row>
    <row r="9300">
      <c r="A9300" s="1" t="s">
        <v>14639</v>
      </c>
    </row>
    <row r="9301">
      <c r="A9301" s="7"/>
    </row>
    <row r="9302">
      <c r="A9302" s="1" t="s">
        <v>14640</v>
      </c>
      <c r="B9302" s="2">
        <v>1.0</v>
      </c>
    </row>
    <row r="9303">
      <c r="A9303" s="1" t="s">
        <v>14641</v>
      </c>
      <c r="B9303" s="2">
        <v>1.0</v>
      </c>
    </row>
    <row r="9304">
      <c r="A9304" s="1" t="s">
        <v>14642</v>
      </c>
      <c r="B9304" s="2">
        <v>0.0</v>
      </c>
    </row>
    <row r="9305">
      <c r="A9305" s="1" t="s">
        <v>14643</v>
      </c>
      <c r="B9305" s="2">
        <v>1.0</v>
      </c>
    </row>
    <row r="9306">
      <c r="A9306" s="1" t="s">
        <v>14644</v>
      </c>
      <c r="B9306" s="2">
        <v>0.0</v>
      </c>
    </row>
    <row r="9307">
      <c r="A9307" s="1" t="s">
        <v>14645</v>
      </c>
      <c r="B9307" s="2">
        <v>0.0</v>
      </c>
    </row>
    <row r="9308">
      <c r="A9308" s="1" t="s">
        <v>14646</v>
      </c>
      <c r="B9308" s="2">
        <v>1.0</v>
      </c>
    </row>
    <row r="9309">
      <c r="A9309" s="1" t="s">
        <v>14647</v>
      </c>
      <c r="B9309" s="2">
        <v>0.0</v>
      </c>
    </row>
    <row r="9310">
      <c r="A9310" s="1" t="s">
        <v>14648</v>
      </c>
    </row>
    <row r="9311">
      <c r="A9311" s="1" t="s">
        <v>14649</v>
      </c>
    </row>
    <row r="9312">
      <c r="A9312" s="1" t="s">
        <v>14650</v>
      </c>
      <c r="B9312" s="2">
        <v>1.0</v>
      </c>
    </row>
    <row r="9313">
      <c r="A9313" s="1" t="s">
        <v>14651</v>
      </c>
      <c r="B9313" s="2">
        <v>0.0</v>
      </c>
    </row>
    <row r="9314">
      <c r="A9314" s="1" t="s">
        <v>14652</v>
      </c>
      <c r="B9314" s="2">
        <v>1.0</v>
      </c>
    </row>
    <row r="9315">
      <c r="A9315" s="1" t="s">
        <v>14653</v>
      </c>
      <c r="B9315" s="2">
        <v>0.0</v>
      </c>
    </row>
    <row r="9316">
      <c r="A9316" s="1" t="s">
        <v>14654</v>
      </c>
      <c r="B9316" s="2">
        <v>0.0</v>
      </c>
    </row>
    <row r="9317">
      <c r="A9317" s="1" t="s">
        <v>14655</v>
      </c>
      <c r="B9317" s="2">
        <v>1.0</v>
      </c>
    </row>
    <row r="9318">
      <c r="A9318" s="1" t="s">
        <v>14656</v>
      </c>
      <c r="B9318" s="2">
        <v>1.0</v>
      </c>
    </row>
    <row r="9319">
      <c r="A9319" s="1" t="s">
        <v>14657</v>
      </c>
      <c r="B9319" s="2">
        <v>0.0</v>
      </c>
    </row>
    <row r="9320">
      <c r="A9320" s="1" t="s">
        <v>14658</v>
      </c>
      <c r="B9320" s="2">
        <v>0.0</v>
      </c>
    </row>
    <row r="9321">
      <c r="A9321" s="1" t="s">
        <v>14659</v>
      </c>
      <c r="B9321" s="2">
        <v>1.0</v>
      </c>
    </row>
    <row r="9322">
      <c r="A9322" s="1" t="s">
        <v>14660</v>
      </c>
      <c r="B9322" s="2">
        <v>0.0</v>
      </c>
    </row>
    <row r="9323">
      <c r="A9323" s="1" t="s">
        <v>14661</v>
      </c>
      <c r="B9323" s="2">
        <v>0.0</v>
      </c>
    </row>
    <row r="9324">
      <c r="A9324" s="1" t="s">
        <v>14662</v>
      </c>
      <c r="B9324" s="2">
        <v>1.0</v>
      </c>
    </row>
    <row r="9325">
      <c r="A9325" s="1" t="s">
        <v>14663</v>
      </c>
    </row>
    <row r="9326">
      <c r="A9326" s="1" t="s">
        <v>4150</v>
      </c>
      <c r="B9326" s="2">
        <v>0.0</v>
      </c>
    </row>
    <row r="9327">
      <c r="A9327" s="1" t="s">
        <v>14664</v>
      </c>
      <c r="B9327" s="2">
        <v>0.0</v>
      </c>
    </row>
    <row r="9328">
      <c r="A9328" s="1" t="s">
        <v>14665</v>
      </c>
      <c r="B9328" s="2">
        <v>0.0</v>
      </c>
    </row>
    <row r="9329">
      <c r="A9329" s="1" t="s">
        <v>14666</v>
      </c>
    </row>
    <row r="9330">
      <c r="A9330" s="7"/>
    </row>
    <row r="9331">
      <c r="A9331" s="1" t="s">
        <v>14667</v>
      </c>
      <c r="B9331" s="2">
        <v>0.0</v>
      </c>
    </row>
    <row r="9332">
      <c r="A9332" s="1" t="s">
        <v>14668</v>
      </c>
      <c r="B9332" s="2">
        <v>1.0</v>
      </c>
    </row>
    <row r="9333">
      <c r="A9333" s="1" t="s">
        <v>14669</v>
      </c>
      <c r="B9333" s="2">
        <v>0.0</v>
      </c>
    </row>
    <row r="9334">
      <c r="A9334" s="1" t="s">
        <v>14670</v>
      </c>
      <c r="B9334" s="2">
        <v>1.0</v>
      </c>
    </row>
    <row r="9335">
      <c r="A9335" s="1" t="s">
        <v>14671</v>
      </c>
      <c r="B9335" s="2">
        <v>1.0</v>
      </c>
    </row>
    <row r="9336">
      <c r="A9336" s="1" t="s">
        <v>14672</v>
      </c>
      <c r="B9336" s="2">
        <v>0.0</v>
      </c>
    </row>
    <row r="9337">
      <c r="A9337" s="1" t="s">
        <v>14673</v>
      </c>
      <c r="B9337" s="2">
        <v>1.0</v>
      </c>
    </row>
    <row r="9338">
      <c r="A9338" s="1" t="s">
        <v>14674</v>
      </c>
    </row>
    <row r="9339">
      <c r="A9339" s="1" t="s">
        <v>14675</v>
      </c>
      <c r="B9339" s="2">
        <v>1.0</v>
      </c>
    </row>
    <row r="9340">
      <c r="A9340" s="1" t="s">
        <v>14676</v>
      </c>
      <c r="B9340" s="2">
        <v>1.0</v>
      </c>
    </row>
    <row r="9341">
      <c r="A9341" s="1" t="s">
        <v>14677</v>
      </c>
      <c r="B9341" s="2">
        <v>1.0</v>
      </c>
    </row>
    <row r="9342">
      <c r="A9342" s="1" t="s">
        <v>14678</v>
      </c>
      <c r="B9342" s="2">
        <v>1.0</v>
      </c>
    </row>
    <row r="9343">
      <c r="A9343" s="1" t="s">
        <v>14679</v>
      </c>
      <c r="B9343" s="2">
        <v>0.0</v>
      </c>
    </row>
    <row r="9344">
      <c r="A9344" s="1" t="s">
        <v>14680</v>
      </c>
    </row>
    <row r="9345">
      <c r="A9345" s="1" t="s">
        <v>14681</v>
      </c>
      <c r="B9345" s="2">
        <v>0.0</v>
      </c>
    </row>
    <row r="9346">
      <c r="A9346" s="1" t="s">
        <v>14682</v>
      </c>
      <c r="B9346" s="2">
        <v>0.0</v>
      </c>
    </row>
    <row r="9347">
      <c r="A9347" s="1" t="s">
        <v>14683</v>
      </c>
      <c r="B9347" s="2">
        <v>0.0</v>
      </c>
    </row>
    <row r="9348">
      <c r="A9348" s="1" t="s">
        <v>14684</v>
      </c>
      <c r="B9348" s="2">
        <v>1.0</v>
      </c>
    </row>
    <row r="9349">
      <c r="A9349" s="1" t="s">
        <v>14685</v>
      </c>
      <c r="B9349" s="2">
        <v>0.0</v>
      </c>
    </row>
    <row r="9350">
      <c r="A9350" s="1" t="s">
        <v>14686</v>
      </c>
      <c r="B9350" s="2">
        <v>0.0</v>
      </c>
    </row>
    <row r="9351">
      <c r="A9351" s="1" t="s">
        <v>14687</v>
      </c>
      <c r="B9351" s="2">
        <v>0.0</v>
      </c>
    </row>
    <row r="9352">
      <c r="A9352" s="1" t="s">
        <v>14688</v>
      </c>
    </row>
    <row r="9353">
      <c r="A9353" s="1" t="s">
        <v>14689</v>
      </c>
    </row>
    <row r="9354">
      <c r="A9354" s="1" t="s">
        <v>14690</v>
      </c>
      <c r="B9354" s="2">
        <v>0.0</v>
      </c>
    </row>
    <row r="9355">
      <c r="A9355" s="1" t="s">
        <v>14691</v>
      </c>
      <c r="B9355" s="2">
        <v>1.0</v>
      </c>
    </row>
    <row r="9356">
      <c r="A9356" s="1" t="s">
        <v>14692</v>
      </c>
      <c r="B9356" s="2">
        <v>0.0</v>
      </c>
    </row>
    <row r="9357">
      <c r="A9357" s="1" t="s">
        <v>14693</v>
      </c>
      <c r="B9357" s="2">
        <v>1.0</v>
      </c>
    </row>
    <row r="9358">
      <c r="A9358" s="1" t="s">
        <v>14694</v>
      </c>
      <c r="B9358" s="2">
        <v>1.0</v>
      </c>
    </row>
    <row r="9359">
      <c r="A9359" s="1" t="s">
        <v>14695</v>
      </c>
      <c r="B9359" s="2">
        <v>0.0</v>
      </c>
    </row>
    <row r="9360">
      <c r="A9360" s="1" t="s">
        <v>14696</v>
      </c>
      <c r="B9360" s="2">
        <v>1.0</v>
      </c>
    </row>
    <row r="9361">
      <c r="A9361" s="1" t="s">
        <v>14697</v>
      </c>
      <c r="B9361" s="2">
        <v>0.0</v>
      </c>
    </row>
    <row r="9362">
      <c r="A9362" s="1" t="s">
        <v>14698</v>
      </c>
    </row>
    <row r="9363">
      <c r="A9363" s="1" t="s">
        <v>14699</v>
      </c>
      <c r="B9363" s="2">
        <v>0.0</v>
      </c>
    </row>
    <row r="9364">
      <c r="A9364" s="1" t="s">
        <v>14700</v>
      </c>
      <c r="B9364" s="2">
        <v>0.0</v>
      </c>
    </row>
    <row r="9365">
      <c r="A9365" s="1" t="s">
        <v>14701</v>
      </c>
      <c r="B9365" s="2">
        <v>1.0</v>
      </c>
    </row>
    <row r="9366">
      <c r="A9366" s="1" t="s">
        <v>14702</v>
      </c>
      <c r="B9366" s="2">
        <v>0.0</v>
      </c>
    </row>
    <row r="9367">
      <c r="A9367" s="1" t="s">
        <v>14703</v>
      </c>
      <c r="B9367" s="2">
        <v>1.0</v>
      </c>
    </row>
    <row r="9368">
      <c r="A9368" s="1" t="s">
        <v>14704</v>
      </c>
      <c r="B9368" s="2">
        <v>1.0</v>
      </c>
    </row>
    <row r="9369">
      <c r="A9369" s="1" t="s">
        <v>14705</v>
      </c>
      <c r="B9369" s="2">
        <v>1.0</v>
      </c>
    </row>
    <row r="9370">
      <c r="A9370" s="1" t="s">
        <v>14706</v>
      </c>
      <c r="B9370" s="2">
        <v>0.0</v>
      </c>
    </row>
    <row r="9371">
      <c r="A9371" s="1" t="s">
        <v>14707</v>
      </c>
      <c r="B9371" s="2">
        <v>0.0</v>
      </c>
    </row>
    <row r="9372">
      <c r="A9372" s="1" t="s">
        <v>14708</v>
      </c>
      <c r="B9372" s="2">
        <v>0.0</v>
      </c>
    </row>
    <row r="9373">
      <c r="A9373" s="1" t="s">
        <v>14709</v>
      </c>
      <c r="B9373" s="2">
        <v>0.0</v>
      </c>
    </row>
    <row r="9374">
      <c r="A9374" s="1" t="s">
        <v>14710</v>
      </c>
      <c r="B9374" s="2">
        <v>0.0</v>
      </c>
    </row>
    <row r="9375">
      <c r="A9375" s="1" t="s">
        <v>14711</v>
      </c>
      <c r="B9375" s="2">
        <v>0.0</v>
      </c>
    </row>
    <row r="9376">
      <c r="A9376" s="1" t="s">
        <v>13479</v>
      </c>
      <c r="B9376" s="2">
        <v>1.0</v>
      </c>
    </row>
    <row r="9377">
      <c r="A9377" s="1" t="s">
        <v>14712</v>
      </c>
      <c r="B9377" s="2">
        <v>0.0</v>
      </c>
    </row>
    <row r="9378">
      <c r="A9378" s="1" t="s">
        <v>14713</v>
      </c>
      <c r="B9378" s="2">
        <v>1.0</v>
      </c>
    </row>
    <row r="9379">
      <c r="A9379" s="1" t="s">
        <v>14714</v>
      </c>
    </row>
    <row r="9380">
      <c r="A9380" s="7"/>
    </row>
    <row r="9381">
      <c r="A9381" s="1" t="s">
        <v>14715</v>
      </c>
      <c r="B9381" s="2">
        <v>1.0</v>
      </c>
    </row>
    <row r="9382">
      <c r="A9382" s="1" t="s">
        <v>14716</v>
      </c>
      <c r="B9382" s="2">
        <v>0.0</v>
      </c>
    </row>
    <row r="9383">
      <c r="A9383" s="1" t="s">
        <v>14717</v>
      </c>
    </row>
    <row r="9384">
      <c r="A9384" s="7"/>
    </row>
    <row r="9385">
      <c r="A9385" s="1" t="s">
        <v>14718</v>
      </c>
    </row>
    <row r="9386">
      <c r="A9386" s="1" t="s">
        <v>14719</v>
      </c>
    </row>
    <row r="9387">
      <c r="A9387" s="1" t="s">
        <v>14720</v>
      </c>
      <c r="B9387" s="2">
        <v>0.0</v>
      </c>
    </row>
    <row r="9388">
      <c r="A9388" s="1" t="s">
        <v>14540</v>
      </c>
      <c r="B9388" s="2">
        <v>0.0</v>
      </c>
    </row>
    <row r="9389">
      <c r="A9389" s="1" t="s">
        <v>14721</v>
      </c>
      <c r="B9389" s="2">
        <v>0.0</v>
      </c>
    </row>
    <row r="9390">
      <c r="A9390" s="1" t="s">
        <v>14722</v>
      </c>
      <c r="B9390" s="2">
        <v>0.0</v>
      </c>
    </row>
    <row r="9391">
      <c r="A9391" s="1" t="s">
        <v>14723</v>
      </c>
      <c r="B9391" s="2">
        <v>0.0</v>
      </c>
    </row>
    <row r="9392">
      <c r="A9392" s="1" t="s">
        <v>14724</v>
      </c>
      <c r="B9392" s="2">
        <v>1.0</v>
      </c>
    </row>
    <row r="9393">
      <c r="A9393" s="1" t="s">
        <v>6446</v>
      </c>
    </row>
    <row r="9394">
      <c r="A9394" s="1" t="s">
        <v>3728</v>
      </c>
    </row>
    <row r="9395">
      <c r="A9395" s="1" t="s">
        <v>6447</v>
      </c>
    </row>
    <row r="9396">
      <c r="A9396" s="7"/>
    </row>
    <row r="9397">
      <c r="A9397" s="1" t="s">
        <v>14725</v>
      </c>
    </row>
    <row r="9398">
      <c r="A9398" s="1" t="s">
        <v>14726</v>
      </c>
      <c r="B9398" s="2">
        <v>0.0</v>
      </c>
    </row>
    <row r="9399">
      <c r="A9399" s="1" t="s">
        <v>14727</v>
      </c>
      <c r="B9399" s="2">
        <v>1.0</v>
      </c>
    </row>
    <row r="9400">
      <c r="A9400" s="1" t="s">
        <v>14728</v>
      </c>
    </row>
    <row r="9401">
      <c r="A9401" s="7"/>
    </row>
    <row r="9402">
      <c r="A9402" s="1" t="s">
        <v>14729</v>
      </c>
      <c r="B9402" s="2">
        <v>0.0</v>
      </c>
    </row>
    <row r="9403">
      <c r="A9403" s="1" t="s">
        <v>14730</v>
      </c>
      <c r="B9403" s="2">
        <v>0.0</v>
      </c>
    </row>
    <row r="9404">
      <c r="A9404" s="1" t="s">
        <v>14731</v>
      </c>
      <c r="B9404" s="2">
        <v>1.0</v>
      </c>
    </row>
    <row r="9405">
      <c r="A9405" s="1" t="s">
        <v>14732</v>
      </c>
      <c r="B9405" s="2">
        <v>0.0</v>
      </c>
    </row>
    <row r="9406">
      <c r="A9406" s="1" t="s">
        <v>14733</v>
      </c>
    </row>
    <row r="9407">
      <c r="A9407" s="7"/>
    </row>
    <row r="9408">
      <c r="A9408" s="1" t="s">
        <v>14734</v>
      </c>
      <c r="B9408" s="2">
        <v>0.0</v>
      </c>
    </row>
    <row r="9409">
      <c r="A9409" s="1" t="s">
        <v>14735</v>
      </c>
      <c r="B9409" s="2">
        <v>0.0</v>
      </c>
    </row>
    <row r="9410">
      <c r="A9410" s="1" t="s">
        <v>14736</v>
      </c>
      <c r="B9410" s="2">
        <v>1.0</v>
      </c>
    </row>
    <row r="9411">
      <c r="A9411" s="1" t="s">
        <v>14737</v>
      </c>
      <c r="B9411" s="2">
        <v>1.0</v>
      </c>
    </row>
    <row r="9412">
      <c r="A9412" s="1" t="s">
        <v>14738</v>
      </c>
    </row>
    <row r="9413">
      <c r="A9413" s="1" t="s">
        <v>14739</v>
      </c>
    </row>
    <row r="9414">
      <c r="A9414" s="1" t="s">
        <v>14740</v>
      </c>
      <c r="B9414" s="2">
        <v>1.0</v>
      </c>
    </row>
    <row r="9415">
      <c r="A9415" s="1" t="s">
        <v>14741</v>
      </c>
      <c r="B9415" s="2">
        <v>0.0</v>
      </c>
    </row>
    <row r="9416">
      <c r="A9416" s="1" t="s">
        <v>14742</v>
      </c>
      <c r="B9416" s="2">
        <v>0.0</v>
      </c>
    </row>
    <row r="9417">
      <c r="A9417" s="1" t="s">
        <v>14743</v>
      </c>
      <c r="B9417" s="2">
        <v>1.0</v>
      </c>
    </row>
    <row r="9418">
      <c r="A9418" s="1" t="s">
        <v>14744</v>
      </c>
      <c r="B9418" s="2">
        <v>0.0</v>
      </c>
    </row>
    <row r="9419">
      <c r="A9419" s="1" t="s">
        <v>14745</v>
      </c>
      <c r="B9419" s="2">
        <v>1.0</v>
      </c>
    </row>
    <row r="9420">
      <c r="A9420" s="1" t="s">
        <v>14746</v>
      </c>
      <c r="B9420" s="2">
        <v>1.0</v>
      </c>
    </row>
    <row r="9421">
      <c r="A9421" s="1" t="s">
        <v>14747</v>
      </c>
      <c r="B9421" s="2">
        <v>1.0</v>
      </c>
    </row>
    <row r="9422">
      <c r="A9422" s="1" t="s">
        <v>14748</v>
      </c>
      <c r="B9422" s="2">
        <v>1.0</v>
      </c>
    </row>
    <row r="9423">
      <c r="A9423" s="1" t="s">
        <v>7052</v>
      </c>
    </row>
    <row r="9424">
      <c r="A9424" s="22" t="s">
        <v>7053</v>
      </c>
      <c r="B9424" s="2">
        <v>0.0</v>
      </c>
    </row>
    <row r="9425">
      <c r="A9425" s="1" t="s">
        <v>14749</v>
      </c>
    </row>
    <row r="9426">
      <c r="A9426" s="1" t="s">
        <v>14750</v>
      </c>
    </row>
    <row r="9427">
      <c r="A9427" s="7"/>
    </row>
    <row r="9428">
      <c r="A9428" s="1" t="s">
        <v>14751</v>
      </c>
    </row>
    <row r="9429">
      <c r="A9429" s="7"/>
    </row>
    <row r="9430">
      <c r="A9430" s="1" t="s">
        <v>14752</v>
      </c>
      <c r="B9430" s="2">
        <v>0.0</v>
      </c>
    </row>
    <row r="9431">
      <c r="A9431" s="1" t="s">
        <v>14753</v>
      </c>
      <c r="B9431" s="2">
        <v>0.0</v>
      </c>
    </row>
    <row r="9432">
      <c r="A9432" s="1" t="s">
        <v>14754</v>
      </c>
      <c r="B9432" s="2">
        <v>1.0</v>
      </c>
    </row>
    <row r="9433">
      <c r="A9433" s="1" t="s">
        <v>14755</v>
      </c>
      <c r="B9433" s="2">
        <v>0.0</v>
      </c>
    </row>
    <row r="9434">
      <c r="A9434" s="1" t="s">
        <v>14756</v>
      </c>
      <c r="B9434" s="2">
        <v>0.0</v>
      </c>
    </row>
    <row r="9435">
      <c r="A9435" s="1" t="s">
        <v>14757</v>
      </c>
      <c r="B9435" s="2">
        <v>0.0</v>
      </c>
    </row>
    <row r="9436">
      <c r="A9436" s="1" t="s">
        <v>14758</v>
      </c>
      <c r="B9436" s="2">
        <v>1.0</v>
      </c>
    </row>
    <row r="9437">
      <c r="A9437" s="1" t="s">
        <v>14759</v>
      </c>
      <c r="B9437" s="2">
        <v>0.0</v>
      </c>
    </row>
    <row r="9438">
      <c r="A9438" s="1" t="s">
        <v>14760</v>
      </c>
      <c r="B9438" s="2">
        <v>0.0</v>
      </c>
    </row>
    <row r="9439">
      <c r="A9439" s="1" t="s">
        <v>14761</v>
      </c>
    </row>
    <row r="9440">
      <c r="A9440" s="1" t="s">
        <v>14762</v>
      </c>
    </row>
    <row r="9441">
      <c r="A9441" s="1" t="s">
        <v>5220</v>
      </c>
    </row>
    <row r="9442">
      <c r="A9442" s="1" t="s">
        <v>14763</v>
      </c>
    </row>
    <row r="9443">
      <c r="A9443" s="1" t="s">
        <v>14764</v>
      </c>
      <c r="B9443" s="2">
        <v>0.0</v>
      </c>
    </row>
    <row r="9444">
      <c r="A9444" s="1" t="s">
        <v>14765</v>
      </c>
      <c r="B9444" s="2">
        <v>0.0</v>
      </c>
    </row>
    <row r="9445">
      <c r="A9445" s="1" t="s">
        <v>14766</v>
      </c>
    </row>
    <row r="9446">
      <c r="A9446" s="7"/>
    </row>
    <row r="9447">
      <c r="A9447" s="1" t="s">
        <v>14767</v>
      </c>
      <c r="B9447" s="2">
        <v>1.0</v>
      </c>
    </row>
    <row r="9448">
      <c r="A9448" s="1" t="s">
        <v>14768</v>
      </c>
      <c r="B9448" s="2">
        <v>1.0</v>
      </c>
    </row>
    <row r="9449">
      <c r="A9449" s="1" t="s">
        <v>14769</v>
      </c>
      <c r="B9449" s="2">
        <v>1.0</v>
      </c>
    </row>
    <row r="9450">
      <c r="A9450" s="1" t="s">
        <v>14770</v>
      </c>
      <c r="B9450" s="2">
        <v>0.0</v>
      </c>
    </row>
    <row r="9451">
      <c r="A9451" s="1" t="s">
        <v>14771</v>
      </c>
      <c r="B9451" s="2">
        <v>0.0</v>
      </c>
    </row>
    <row r="9452">
      <c r="A9452" s="1" t="s">
        <v>14772</v>
      </c>
      <c r="B9452" s="2">
        <v>1.0</v>
      </c>
    </row>
    <row r="9453">
      <c r="A9453" s="1" t="s">
        <v>14773</v>
      </c>
    </row>
    <row r="9454">
      <c r="A9454" s="1" t="s">
        <v>14774</v>
      </c>
      <c r="B9454" s="2">
        <v>0.0</v>
      </c>
    </row>
    <row r="9455">
      <c r="A9455" s="1" t="s">
        <v>14775</v>
      </c>
      <c r="B9455" s="2">
        <v>1.0</v>
      </c>
    </row>
    <row r="9456">
      <c r="A9456" s="1" t="s">
        <v>14776</v>
      </c>
      <c r="B9456" s="2">
        <v>0.0</v>
      </c>
    </row>
    <row r="9457">
      <c r="A9457" s="1" t="s">
        <v>14777</v>
      </c>
    </row>
    <row r="9458">
      <c r="A9458" s="7"/>
    </row>
    <row r="9459">
      <c r="A9459" s="1" t="s">
        <v>14778</v>
      </c>
    </row>
    <row r="9460">
      <c r="A9460" s="7"/>
    </row>
    <row r="9461">
      <c r="A9461" s="1" t="s">
        <v>14779</v>
      </c>
    </row>
    <row r="9462">
      <c r="A9462" s="7"/>
    </row>
    <row r="9463">
      <c r="A9463" s="1" t="s">
        <v>14780</v>
      </c>
    </row>
    <row r="9464">
      <c r="A9464" s="7"/>
    </row>
    <row r="9465">
      <c r="A9465" s="1" t="s">
        <v>14781</v>
      </c>
    </row>
    <row r="9466">
      <c r="A9466" s="7"/>
    </row>
    <row r="9467">
      <c r="A9467" s="1" t="s">
        <v>14782</v>
      </c>
    </row>
    <row r="9468">
      <c r="A9468" s="7"/>
    </row>
    <row r="9469">
      <c r="A9469" s="1" t="s">
        <v>14783</v>
      </c>
      <c r="B9469" s="2">
        <v>1.0</v>
      </c>
    </row>
    <row r="9470">
      <c r="A9470" s="1" t="s">
        <v>14784</v>
      </c>
      <c r="B9470" s="2">
        <v>0.0</v>
      </c>
    </row>
    <row r="9471">
      <c r="A9471" s="1" t="s">
        <v>14785</v>
      </c>
      <c r="B9471" s="2">
        <v>1.0</v>
      </c>
    </row>
    <row r="9472">
      <c r="A9472" s="1" t="s">
        <v>14786</v>
      </c>
      <c r="B9472" s="2">
        <v>0.0</v>
      </c>
    </row>
    <row r="9473">
      <c r="A9473" s="1" t="s">
        <v>14787</v>
      </c>
      <c r="B9473" s="2">
        <v>1.0</v>
      </c>
    </row>
    <row r="9474">
      <c r="A9474" s="1" t="s">
        <v>14788</v>
      </c>
      <c r="B9474" s="2">
        <v>0.0</v>
      </c>
    </row>
    <row r="9475">
      <c r="A9475" s="1" t="s">
        <v>14789</v>
      </c>
      <c r="B9475" s="2">
        <v>0.0</v>
      </c>
    </row>
    <row r="9476">
      <c r="A9476" s="1" t="s">
        <v>14790</v>
      </c>
      <c r="B9476" s="2">
        <v>1.0</v>
      </c>
    </row>
    <row r="9477">
      <c r="A9477" s="1" t="s">
        <v>14791</v>
      </c>
      <c r="B9477" s="2">
        <v>0.0</v>
      </c>
    </row>
    <row r="9478">
      <c r="A9478" s="1" t="s">
        <v>14792</v>
      </c>
      <c r="B9478" s="2">
        <v>0.0</v>
      </c>
    </row>
    <row r="9479">
      <c r="A9479" s="1" t="s">
        <v>14793</v>
      </c>
      <c r="B9479" s="2">
        <v>1.0</v>
      </c>
    </row>
    <row r="9480">
      <c r="A9480" s="1" t="s">
        <v>14794</v>
      </c>
      <c r="B9480" s="2">
        <v>1.0</v>
      </c>
    </row>
    <row r="9481">
      <c r="A9481" s="1" t="s">
        <v>14795</v>
      </c>
      <c r="B9481" s="2">
        <v>1.0</v>
      </c>
    </row>
    <row r="9482">
      <c r="A9482" s="1" t="s">
        <v>14796</v>
      </c>
      <c r="B9482" s="2">
        <v>1.0</v>
      </c>
    </row>
    <row r="9483">
      <c r="A9483" s="1" t="s">
        <v>14797</v>
      </c>
      <c r="B9483" s="2">
        <v>0.0</v>
      </c>
    </row>
    <row r="9484">
      <c r="A9484" s="1" t="s">
        <v>14798</v>
      </c>
      <c r="B9484" s="2">
        <v>1.0</v>
      </c>
    </row>
    <row r="9485">
      <c r="A9485" s="1" t="s">
        <v>14799</v>
      </c>
      <c r="B9485" s="2">
        <v>0.0</v>
      </c>
    </row>
    <row r="9486">
      <c r="A9486" s="1" t="s">
        <v>14800</v>
      </c>
      <c r="B9486" s="2">
        <v>1.0</v>
      </c>
    </row>
    <row r="9487">
      <c r="A9487" s="1" t="s">
        <v>14801</v>
      </c>
      <c r="B9487" s="2">
        <v>0.0</v>
      </c>
    </row>
    <row r="9488">
      <c r="A9488" s="1" t="s">
        <v>14802</v>
      </c>
      <c r="B9488" s="2">
        <v>1.0</v>
      </c>
    </row>
    <row r="9489">
      <c r="A9489" s="1" t="s">
        <v>14803</v>
      </c>
      <c r="B9489" s="2">
        <v>0.0</v>
      </c>
    </row>
    <row r="9490">
      <c r="A9490" s="1" t="s">
        <v>14804</v>
      </c>
      <c r="B9490" s="2">
        <v>0.0</v>
      </c>
    </row>
    <row r="9491">
      <c r="A9491" s="1" t="s">
        <v>14805</v>
      </c>
      <c r="B9491" s="2">
        <v>1.0</v>
      </c>
    </row>
    <row r="9492">
      <c r="A9492" s="1" t="s">
        <v>14806</v>
      </c>
      <c r="B9492" s="2">
        <v>1.0</v>
      </c>
    </row>
    <row r="9493">
      <c r="A9493" s="1" t="s">
        <v>14807</v>
      </c>
      <c r="B9493" s="2">
        <v>0.0</v>
      </c>
    </row>
    <row r="9494">
      <c r="A9494" s="1" t="s">
        <v>14808</v>
      </c>
      <c r="B9494" s="2">
        <v>0.0</v>
      </c>
    </row>
    <row r="9495">
      <c r="A9495" s="1" t="s">
        <v>14809</v>
      </c>
      <c r="B9495" s="2">
        <v>0.0</v>
      </c>
    </row>
    <row r="9496">
      <c r="A9496" s="1" t="s">
        <v>14810</v>
      </c>
      <c r="B9496" s="2">
        <v>0.0</v>
      </c>
    </row>
    <row r="9497">
      <c r="A9497" s="1" t="s">
        <v>14811</v>
      </c>
      <c r="B9497" s="2">
        <v>1.0</v>
      </c>
    </row>
    <row r="9498">
      <c r="A9498" s="1" t="s">
        <v>14812</v>
      </c>
      <c r="B9498" s="2">
        <v>0.0</v>
      </c>
    </row>
    <row r="9499">
      <c r="A9499" s="1" t="s">
        <v>12703</v>
      </c>
      <c r="B9499" s="2">
        <v>0.0</v>
      </c>
    </row>
    <row r="9500">
      <c r="A9500" s="1" t="s">
        <v>14813</v>
      </c>
      <c r="B9500" s="2">
        <v>0.0</v>
      </c>
    </row>
    <row r="9501">
      <c r="A9501" s="1" t="s">
        <v>14814</v>
      </c>
      <c r="B9501" s="2">
        <v>0.0</v>
      </c>
    </row>
    <row r="9502">
      <c r="A9502" s="1" t="s">
        <v>14815</v>
      </c>
      <c r="B9502" s="2">
        <v>1.0</v>
      </c>
    </row>
    <row r="9503">
      <c r="A9503" s="1" t="s">
        <v>14816</v>
      </c>
      <c r="B9503" s="2">
        <v>1.0</v>
      </c>
    </row>
    <row r="9504">
      <c r="A9504" s="1" t="s">
        <v>14817</v>
      </c>
      <c r="B9504" s="2">
        <v>0.0</v>
      </c>
    </row>
    <row r="9505">
      <c r="A9505" s="1" t="s">
        <v>14818</v>
      </c>
      <c r="B9505" s="2">
        <v>0.0</v>
      </c>
    </row>
    <row r="9506">
      <c r="A9506" s="1" t="s">
        <v>14819</v>
      </c>
      <c r="B9506" s="2">
        <v>1.0</v>
      </c>
    </row>
    <row r="9507">
      <c r="A9507" s="1" t="s">
        <v>14820</v>
      </c>
      <c r="B9507" s="2">
        <v>0.0</v>
      </c>
    </row>
    <row r="9508">
      <c r="A9508" s="1" t="s">
        <v>14821</v>
      </c>
      <c r="B9508" s="2">
        <v>1.0</v>
      </c>
    </row>
    <row r="9509">
      <c r="A9509" s="1" t="s">
        <v>14822</v>
      </c>
      <c r="B9509" s="2">
        <v>1.0</v>
      </c>
    </row>
    <row r="9510">
      <c r="A9510" s="1" t="s">
        <v>14823</v>
      </c>
      <c r="B9510" s="2">
        <v>1.0</v>
      </c>
    </row>
    <row r="9511">
      <c r="A9511" s="1" t="s">
        <v>14824</v>
      </c>
      <c r="B9511" s="2">
        <v>1.0</v>
      </c>
    </row>
    <row r="9512">
      <c r="A9512" s="1" t="s">
        <v>14825</v>
      </c>
      <c r="B9512" s="2">
        <v>1.0</v>
      </c>
    </row>
    <row r="9513">
      <c r="A9513" s="1" t="s">
        <v>14826</v>
      </c>
      <c r="B9513" s="2">
        <v>1.0</v>
      </c>
    </row>
    <row r="9514">
      <c r="A9514" s="1" t="s">
        <v>14827</v>
      </c>
    </row>
    <row r="9515">
      <c r="A9515" s="7"/>
    </row>
    <row r="9516">
      <c r="A9516" s="1" t="s">
        <v>394</v>
      </c>
    </row>
    <row r="9517">
      <c r="A9517" s="7"/>
    </row>
    <row r="9518">
      <c r="A9518" s="1" t="s">
        <v>14828</v>
      </c>
      <c r="B9518" s="2">
        <v>1.0</v>
      </c>
    </row>
    <row r="9519">
      <c r="A9519" s="1" t="s">
        <v>14829</v>
      </c>
      <c r="B9519" s="2">
        <v>0.0</v>
      </c>
    </row>
    <row r="9520">
      <c r="A9520" s="1" t="s">
        <v>14830</v>
      </c>
    </row>
    <row r="9521">
      <c r="A9521" s="1" t="s">
        <v>14831</v>
      </c>
    </row>
    <row r="9522">
      <c r="A9522" s="1" t="s">
        <v>14832</v>
      </c>
    </row>
    <row r="9523">
      <c r="A9523" s="1" t="s">
        <v>14833</v>
      </c>
    </row>
    <row r="9524">
      <c r="A9524" s="1" t="s">
        <v>14834</v>
      </c>
    </row>
    <row r="9525">
      <c r="A9525" s="1" t="s">
        <v>14835</v>
      </c>
    </row>
    <row r="9526">
      <c r="A9526" s="1" t="s">
        <v>398</v>
      </c>
      <c r="B9526" s="2">
        <v>0.0</v>
      </c>
    </row>
    <row r="9527">
      <c r="A9527" s="1" t="s">
        <v>14836</v>
      </c>
      <c r="B9527" s="2">
        <v>0.0</v>
      </c>
    </row>
    <row r="9528">
      <c r="A9528" s="1" t="s">
        <v>14837</v>
      </c>
      <c r="B9528" s="2">
        <v>1.0</v>
      </c>
    </row>
    <row r="9529">
      <c r="A9529" s="1" t="s">
        <v>14838</v>
      </c>
      <c r="B9529" s="2">
        <v>0.0</v>
      </c>
    </row>
    <row r="9530">
      <c r="A9530" s="1" t="s">
        <v>14839</v>
      </c>
      <c r="B9530" s="2">
        <v>1.0</v>
      </c>
    </row>
    <row r="9531">
      <c r="A9531" s="1" t="s">
        <v>14840</v>
      </c>
      <c r="B9531" s="2">
        <v>1.0</v>
      </c>
    </row>
    <row r="9532">
      <c r="A9532" s="1" t="s">
        <v>14841</v>
      </c>
    </row>
    <row r="9533">
      <c r="A9533" s="1" t="s">
        <v>14842</v>
      </c>
      <c r="B9533" s="2">
        <v>1.0</v>
      </c>
    </row>
    <row r="9534">
      <c r="A9534" s="1" t="s">
        <v>14843</v>
      </c>
      <c r="B9534" s="2">
        <v>0.0</v>
      </c>
    </row>
    <row r="9535">
      <c r="A9535" s="1" t="s">
        <v>14844</v>
      </c>
      <c r="B9535" s="2">
        <v>1.0</v>
      </c>
    </row>
    <row r="9536">
      <c r="A9536" s="1" t="s">
        <v>14845</v>
      </c>
      <c r="B9536" s="2">
        <v>0.0</v>
      </c>
    </row>
    <row r="9537">
      <c r="A9537" s="1" t="s">
        <v>14846</v>
      </c>
      <c r="B9537" s="2">
        <v>0.0</v>
      </c>
    </row>
    <row r="9538">
      <c r="A9538" s="1" t="s">
        <v>14847</v>
      </c>
      <c r="B9538" s="2">
        <v>0.0</v>
      </c>
    </row>
    <row r="9539">
      <c r="A9539" s="1" t="s">
        <v>14848</v>
      </c>
      <c r="B9539" s="2">
        <v>0.0</v>
      </c>
    </row>
    <row r="9540">
      <c r="A9540" s="1" t="s">
        <v>14849</v>
      </c>
      <c r="B9540" s="2">
        <v>0.0</v>
      </c>
    </row>
    <row r="9541">
      <c r="A9541" s="1" t="s">
        <v>14850</v>
      </c>
    </row>
    <row r="9542">
      <c r="A9542" s="1" t="s">
        <v>14851</v>
      </c>
    </row>
    <row r="9543">
      <c r="A9543" s="1" t="s">
        <v>14852</v>
      </c>
    </row>
    <row r="9544">
      <c r="A9544" s="1" t="s">
        <v>14853</v>
      </c>
    </row>
    <row r="9545">
      <c r="A9545" s="1" t="s">
        <v>14854</v>
      </c>
    </row>
    <row r="9546">
      <c r="A9546" s="1" t="s">
        <v>14855</v>
      </c>
    </row>
    <row r="9547">
      <c r="A9547" s="7"/>
    </row>
    <row r="9548">
      <c r="A9548" s="1" t="s">
        <v>14856</v>
      </c>
      <c r="B9548" s="2">
        <v>0.0</v>
      </c>
    </row>
    <row r="9549">
      <c r="A9549" s="1" t="s">
        <v>14857</v>
      </c>
      <c r="B9549" s="2">
        <v>1.0</v>
      </c>
    </row>
    <row r="9550">
      <c r="A9550" s="1" t="s">
        <v>14858</v>
      </c>
      <c r="B9550" s="2">
        <v>0.0</v>
      </c>
    </row>
    <row r="9551">
      <c r="A9551" s="1" t="s">
        <v>14859</v>
      </c>
      <c r="B9551" s="2">
        <v>0.0</v>
      </c>
    </row>
    <row r="9552">
      <c r="A9552" s="1" t="s">
        <v>14860</v>
      </c>
    </row>
    <row r="9553">
      <c r="A9553" s="7"/>
    </row>
    <row r="9554">
      <c r="A9554" s="1" t="s">
        <v>14861</v>
      </c>
      <c r="B9554" s="2">
        <v>0.0</v>
      </c>
    </row>
    <row r="9555">
      <c r="A9555" s="1" t="s">
        <v>14862</v>
      </c>
      <c r="B9555" s="2">
        <v>1.0</v>
      </c>
    </row>
    <row r="9556">
      <c r="A9556" s="1" t="s">
        <v>14863</v>
      </c>
      <c r="B9556" s="2">
        <v>1.0</v>
      </c>
    </row>
    <row r="9557">
      <c r="A9557" s="1" t="s">
        <v>14864</v>
      </c>
      <c r="B9557" s="2">
        <v>1.0</v>
      </c>
    </row>
    <row r="9558">
      <c r="A9558" s="1" t="s">
        <v>14865</v>
      </c>
    </row>
    <row r="9559">
      <c r="A9559" s="1" t="s">
        <v>14866</v>
      </c>
      <c r="B9559" s="2">
        <v>0.0</v>
      </c>
    </row>
    <row r="9560">
      <c r="A9560" s="1" t="s">
        <v>14867</v>
      </c>
      <c r="B9560" s="2">
        <v>1.0</v>
      </c>
    </row>
    <row r="9561">
      <c r="A9561" s="1" t="s">
        <v>14868</v>
      </c>
      <c r="B9561" s="2">
        <v>1.0</v>
      </c>
    </row>
    <row r="9562">
      <c r="A9562" s="1" t="s">
        <v>14869</v>
      </c>
      <c r="B9562" s="2">
        <v>1.0</v>
      </c>
    </row>
    <row r="9563">
      <c r="A9563" s="1" t="s">
        <v>14870</v>
      </c>
      <c r="B9563" s="2">
        <v>0.0</v>
      </c>
    </row>
    <row r="9564">
      <c r="A9564" s="1" t="s">
        <v>14871</v>
      </c>
      <c r="B9564" s="2">
        <v>0.0</v>
      </c>
    </row>
    <row r="9565">
      <c r="A9565" s="1" t="s">
        <v>14872</v>
      </c>
      <c r="B9565" s="2">
        <v>1.0</v>
      </c>
    </row>
    <row r="9566">
      <c r="A9566" s="1" t="s">
        <v>14873</v>
      </c>
      <c r="B9566" s="2">
        <v>0.0</v>
      </c>
    </row>
    <row r="9567">
      <c r="A9567" s="1" t="s">
        <v>14874</v>
      </c>
      <c r="B9567" s="2">
        <v>0.0</v>
      </c>
    </row>
    <row r="9568">
      <c r="A9568" s="1" t="s">
        <v>14875</v>
      </c>
      <c r="B9568" s="2">
        <v>1.0</v>
      </c>
    </row>
    <row r="9569">
      <c r="A9569" s="1" t="s">
        <v>14876</v>
      </c>
      <c r="B9569" s="2">
        <v>1.0</v>
      </c>
    </row>
    <row r="9570">
      <c r="A9570" s="1" t="s">
        <v>14877</v>
      </c>
      <c r="B9570" s="2">
        <v>1.0</v>
      </c>
    </row>
    <row r="9571">
      <c r="A9571" s="1" t="s">
        <v>14878</v>
      </c>
      <c r="B9571" s="2">
        <v>1.0</v>
      </c>
    </row>
    <row r="9572">
      <c r="A9572" s="1" t="s">
        <v>14879</v>
      </c>
      <c r="B9572" s="2">
        <v>1.0</v>
      </c>
    </row>
    <row r="9573">
      <c r="A9573" s="1" t="s">
        <v>14880</v>
      </c>
      <c r="B9573" s="2">
        <v>1.0</v>
      </c>
    </row>
    <row r="9574">
      <c r="A9574" s="1" t="s">
        <v>14881</v>
      </c>
      <c r="B9574" s="2">
        <v>1.0</v>
      </c>
    </row>
    <row r="9575">
      <c r="A9575" s="1" t="s">
        <v>14882</v>
      </c>
      <c r="B9575" s="2">
        <v>0.0</v>
      </c>
    </row>
    <row r="9576">
      <c r="A9576" s="1" t="s">
        <v>14883</v>
      </c>
      <c r="B9576" s="2">
        <v>0.0</v>
      </c>
    </row>
    <row r="9577">
      <c r="A9577" s="1" t="s">
        <v>14884</v>
      </c>
      <c r="B9577" s="2">
        <v>1.0</v>
      </c>
    </row>
    <row r="9578">
      <c r="A9578" s="1" t="s">
        <v>14885</v>
      </c>
      <c r="B9578" s="2">
        <v>0.0</v>
      </c>
    </row>
    <row r="9579">
      <c r="A9579" s="1" t="s">
        <v>14886</v>
      </c>
      <c r="B9579" s="2">
        <v>1.0</v>
      </c>
    </row>
    <row r="9580">
      <c r="A9580" s="1" t="s">
        <v>14887</v>
      </c>
      <c r="B9580" s="2">
        <v>1.0</v>
      </c>
    </row>
    <row r="9581">
      <c r="A9581" s="1" t="s">
        <v>14888</v>
      </c>
      <c r="B9581" s="2">
        <v>1.0</v>
      </c>
    </row>
    <row r="9582">
      <c r="A9582" s="1" t="s">
        <v>14889</v>
      </c>
      <c r="B9582" s="2">
        <v>0.0</v>
      </c>
    </row>
    <row r="9583">
      <c r="A9583" s="1" t="s">
        <v>14890</v>
      </c>
    </row>
    <row r="9584">
      <c r="A9584" s="7"/>
    </row>
    <row r="9585">
      <c r="A9585" s="1" t="s">
        <v>14891</v>
      </c>
      <c r="B9585" s="2">
        <v>0.0</v>
      </c>
    </row>
    <row r="9586">
      <c r="A9586" s="1" t="s">
        <v>14892</v>
      </c>
      <c r="B9586" s="2">
        <v>1.0</v>
      </c>
    </row>
    <row r="9587">
      <c r="A9587" s="1" t="s">
        <v>14893</v>
      </c>
    </row>
    <row r="9588">
      <c r="A9588" s="1" t="s">
        <v>14894</v>
      </c>
      <c r="B9588" s="2">
        <v>0.0</v>
      </c>
    </row>
    <row r="9589">
      <c r="A9589" s="1" t="s">
        <v>14895</v>
      </c>
      <c r="B9589" s="2">
        <v>1.0</v>
      </c>
    </row>
    <row r="9590">
      <c r="A9590" s="1" t="s">
        <v>14896</v>
      </c>
      <c r="B9590" s="2">
        <v>1.0</v>
      </c>
    </row>
    <row r="9591">
      <c r="A9591" s="1" t="s">
        <v>14897</v>
      </c>
      <c r="B9591" s="2">
        <v>1.0</v>
      </c>
    </row>
    <row r="9592">
      <c r="A9592" s="1" t="s">
        <v>14898</v>
      </c>
    </row>
    <row r="9593">
      <c r="A9593" s="1" t="s">
        <v>14899</v>
      </c>
      <c r="B9593" s="2">
        <v>0.0</v>
      </c>
    </row>
    <row r="9594">
      <c r="A9594" s="1" t="s">
        <v>14900</v>
      </c>
    </row>
    <row r="9595">
      <c r="A9595" s="7"/>
    </row>
    <row r="9596">
      <c r="A9596" s="1" t="s">
        <v>4483</v>
      </c>
      <c r="B9596" s="2">
        <v>0.0</v>
      </c>
    </row>
    <row r="9597">
      <c r="A9597" s="1" t="s">
        <v>14901</v>
      </c>
      <c r="B9597" s="2">
        <v>0.0</v>
      </c>
    </row>
    <row r="9598">
      <c r="A9598" s="1" t="s">
        <v>14902</v>
      </c>
      <c r="B9598" s="2">
        <v>0.0</v>
      </c>
    </row>
    <row r="9599">
      <c r="A9599" s="1" t="s">
        <v>14903</v>
      </c>
      <c r="B9599" s="2">
        <v>0.0</v>
      </c>
    </row>
    <row r="9600">
      <c r="A9600" s="1" t="s">
        <v>14904</v>
      </c>
      <c r="B9600" s="2">
        <v>0.0</v>
      </c>
    </row>
    <row r="9601">
      <c r="A9601" s="1" t="s">
        <v>14905</v>
      </c>
      <c r="B9601" s="2">
        <v>1.0</v>
      </c>
    </row>
    <row r="9602">
      <c r="A9602" s="1" t="s">
        <v>14906</v>
      </c>
      <c r="B9602" s="2">
        <v>1.0</v>
      </c>
    </row>
    <row r="9603">
      <c r="A9603" s="1" t="s">
        <v>14907</v>
      </c>
      <c r="B9603" s="2">
        <v>0.0</v>
      </c>
    </row>
    <row r="9604">
      <c r="A9604" s="1" t="s">
        <v>14908</v>
      </c>
      <c r="B9604" s="2">
        <v>1.0</v>
      </c>
    </row>
    <row r="9605">
      <c r="A9605" s="1" t="s">
        <v>14909</v>
      </c>
      <c r="B9605" s="2">
        <v>0.0</v>
      </c>
    </row>
    <row r="9606">
      <c r="A9606" s="1" t="s">
        <v>14910</v>
      </c>
      <c r="B9606" s="2">
        <v>0.0</v>
      </c>
    </row>
    <row r="9607">
      <c r="A9607" s="1" t="s">
        <v>14911</v>
      </c>
      <c r="B9607" s="2">
        <v>1.0</v>
      </c>
    </row>
    <row r="9608">
      <c r="A9608" s="1" t="s">
        <v>14912</v>
      </c>
    </row>
    <row r="9609">
      <c r="A9609" s="7"/>
    </row>
    <row r="9610">
      <c r="A9610" s="1" t="s">
        <v>14913</v>
      </c>
    </row>
    <row r="9611">
      <c r="A9611" s="7"/>
    </row>
    <row r="9612">
      <c r="A9612" s="1" t="s">
        <v>14914</v>
      </c>
    </row>
    <row r="9613">
      <c r="A9613" s="7"/>
    </row>
    <row r="9614">
      <c r="A9614" s="1" t="s">
        <v>14915</v>
      </c>
      <c r="B9614" s="2">
        <v>0.0</v>
      </c>
    </row>
    <row r="9615">
      <c r="A9615" s="1" t="s">
        <v>14916</v>
      </c>
      <c r="B9615" s="2">
        <v>0.0</v>
      </c>
    </row>
    <row r="9616">
      <c r="A9616" s="1" t="s">
        <v>14917</v>
      </c>
      <c r="B9616" s="2">
        <v>0.0</v>
      </c>
    </row>
    <row r="9617">
      <c r="A9617" s="1" t="s">
        <v>14918</v>
      </c>
      <c r="B9617" s="2">
        <v>0.0</v>
      </c>
    </row>
    <row r="9618">
      <c r="A9618" s="1" t="s">
        <v>14919</v>
      </c>
      <c r="B9618" s="2">
        <v>0.0</v>
      </c>
    </row>
    <row r="9619">
      <c r="A9619" s="1" t="s">
        <v>14920</v>
      </c>
      <c r="B9619" s="2">
        <v>1.0</v>
      </c>
    </row>
    <row r="9620">
      <c r="A9620" s="1" t="s">
        <v>14921</v>
      </c>
      <c r="B9620" s="2">
        <v>1.0</v>
      </c>
    </row>
    <row r="9621">
      <c r="A9621" s="1" t="s">
        <v>14922</v>
      </c>
      <c r="B9621" s="2">
        <v>0.0</v>
      </c>
    </row>
    <row r="9622">
      <c r="A9622" s="1" t="s">
        <v>14923</v>
      </c>
      <c r="B9622" s="2">
        <v>0.0</v>
      </c>
    </row>
    <row r="9623">
      <c r="A9623" s="1" t="s">
        <v>14924</v>
      </c>
      <c r="B9623" s="2">
        <v>0.0</v>
      </c>
    </row>
    <row r="9624">
      <c r="A9624" s="1" t="s">
        <v>14925</v>
      </c>
      <c r="B9624" s="2">
        <v>0.0</v>
      </c>
    </row>
    <row r="9625">
      <c r="A9625" s="1" t="s">
        <v>14926</v>
      </c>
      <c r="B9625" s="2">
        <v>1.0</v>
      </c>
    </row>
    <row r="9626">
      <c r="A9626" s="1" t="s">
        <v>14927</v>
      </c>
      <c r="B9626" s="2">
        <v>0.0</v>
      </c>
    </row>
    <row r="9627">
      <c r="A9627" s="1" t="s">
        <v>14928</v>
      </c>
      <c r="B9627" s="2">
        <v>0.0</v>
      </c>
    </row>
    <row r="9628">
      <c r="A9628" s="1" t="s">
        <v>14929</v>
      </c>
      <c r="B9628" s="2">
        <v>1.0</v>
      </c>
    </row>
    <row r="9629">
      <c r="A9629" s="1" t="s">
        <v>14930</v>
      </c>
      <c r="B9629" s="2">
        <v>1.0</v>
      </c>
    </row>
    <row r="9630">
      <c r="A9630" s="1" t="s">
        <v>14931</v>
      </c>
      <c r="B9630" s="2">
        <v>1.0</v>
      </c>
    </row>
    <row r="9631">
      <c r="A9631" s="1" t="s">
        <v>14932</v>
      </c>
      <c r="B9631" s="2">
        <v>0.0</v>
      </c>
    </row>
    <row r="9632">
      <c r="A9632" s="1" t="s">
        <v>14933</v>
      </c>
      <c r="B9632" s="2">
        <v>1.0</v>
      </c>
    </row>
    <row r="9633">
      <c r="A9633" s="1" t="s">
        <v>14934</v>
      </c>
      <c r="B9633" s="2">
        <v>1.0</v>
      </c>
    </row>
    <row r="9634">
      <c r="A9634" s="1" t="s">
        <v>8090</v>
      </c>
    </row>
    <row r="9635">
      <c r="A9635" s="1" t="s">
        <v>8091</v>
      </c>
    </row>
    <row r="9636">
      <c r="A9636" s="1" t="s">
        <v>8408</v>
      </c>
    </row>
    <row r="9637">
      <c r="A9637" s="1" t="s">
        <v>11455</v>
      </c>
    </row>
    <row r="9638">
      <c r="A9638" s="1" t="s">
        <v>14935</v>
      </c>
    </row>
    <row r="9639">
      <c r="A9639" s="7"/>
    </row>
    <row r="9640">
      <c r="A9640" s="1" t="s">
        <v>14936</v>
      </c>
      <c r="B9640" s="2">
        <v>0.0</v>
      </c>
    </row>
    <row r="9641">
      <c r="A9641" s="1" t="s">
        <v>14937</v>
      </c>
      <c r="B9641" s="2">
        <v>1.0</v>
      </c>
    </row>
    <row r="9642">
      <c r="A9642" s="1" t="s">
        <v>14938</v>
      </c>
      <c r="B9642" s="2">
        <v>0.0</v>
      </c>
    </row>
    <row r="9643">
      <c r="A9643" s="1" t="s">
        <v>14939</v>
      </c>
      <c r="B9643" s="2">
        <v>0.0</v>
      </c>
    </row>
    <row r="9644">
      <c r="A9644" s="1" t="s">
        <v>14940</v>
      </c>
    </row>
    <row r="9645">
      <c r="A9645" s="1" t="s">
        <v>14941</v>
      </c>
      <c r="B9645" s="2">
        <v>0.0</v>
      </c>
    </row>
    <row r="9646">
      <c r="A9646" s="1" t="s">
        <v>14942</v>
      </c>
      <c r="B9646" s="2">
        <v>0.0</v>
      </c>
    </row>
    <row r="9647">
      <c r="A9647" s="1" t="s">
        <v>14943</v>
      </c>
      <c r="B9647" s="2">
        <v>1.0</v>
      </c>
    </row>
    <row r="9648">
      <c r="A9648" s="1" t="s">
        <v>14944</v>
      </c>
      <c r="B9648" s="2">
        <v>0.0</v>
      </c>
    </row>
    <row r="9649">
      <c r="A9649" s="1" t="s">
        <v>14945</v>
      </c>
      <c r="B9649" s="2">
        <v>1.0</v>
      </c>
    </row>
    <row r="9650">
      <c r="A9650" s="1" t="s">
        <v>14946</v>
      </c>
      <c r="B9650" s="2">
        <v>0.0</v>
      </c>
    </row>
    <row r="9651">
      <c r="A9651" s="1" t="s">
        <v>14947</v>
      </c>
      <c r="B9651" s="2">
        <v>1.0</v>
      </c>
    </row>
    <row r="9652">
      <c r="A9652" s="1" t="s">
        <v>14948</v>
      </c>
      <c r="B9652" s="2">
        <v>0.0</v>
      </c>
    </row>
    <row r="9653">
      <c r="A9653" s="1" t="s">
        <v>14949</v>
      </c>
      <c r="B9653" s="2">
        <v>0.0</v>
      </c>
    </row>
    <row r="9654">
      <c r="A9654" s="1" t="s">
        <v>14950</v>
      </c>
    </row>
    <row r="9655">
      <c r="A9655" s="7"/>
    </row>
    <row r="9656">
      <c r="A9656" s="1" t="s">
        <v>14951</v>
      </c>
    </row>
    <row r="9657">
      <c r="A9657" s="1" t="s">
        <v>14952</v>
      </c>
    </row>
    <row r="9658">
      <c r="A9658" s="1" t="s">
        <v>14953</v>
      </c>
      <c r="B9658" s="2">
        <v>1.0</v>
      </c>
    </row>
    <row r="9659">
      <c r="A9659" s="1" t="s">
        <v>14954</v>
      </c>
      <c r="B9659" s="2">
        <v>0.0</v>
      </c>
    </row>
    <row r="9660">
      <c r="A9660" s="1" t="s">
        <v>14955</v>
      </c>
      <c r="B9660" s="2">
        <v>0.0</v>
      </c>
    </row>
    <row r="9661">
      <c r="A9661" s="1" t="s">
        <v>14956</v>
      </c>
      <c r="B9661" s="2">
        <v>1.0</v>
      </c>
    </row>
    <row r="9662">
      <c r="A9662" s="1" t="s">
        <v>14957</v>
      </c>
      <c r="B9662" s="2">
        <v>0.0</v>
      </c>
    </row>
    <row r="9663">
      <c r="A9663" s="1" t="s">
        <v>14958</v>
      </c>
      <c r="B9663" s="2">
        <v>0.0</v>
      </c>
    </row>
    <row r="9664">
      <c r="A9664" s="1" t="s">
        <v>14959</v>
      </c>
      <c r="B9664" s="2">
        <v>1.0</v>
      </c>
    </row>
    <row r="9665">
      <c r="A9665" s="1" t="s">
        <v>14960</v>
      </c>
    </row>
    <row r="9666">
      <c r="A9666" s="1" t="s">
        <v>4784</v>
      </c>
      <c r="B9666" s="2">
        <v>1.0</v>
      </c>
    </row>
    <row r="9667">
      <c r="A9667" s="1" t="s">
        <v>14961</v>
      </c>
      <c r="B9667" s="2">
        <v>1.0</v>
      </c>
    </row>
    <row r="9668">
      <c r="A9668" s="1" t="s">
        <v>14962</v>
      </c>
      <c r="B9668" s="2">
        <v>1.0</v>
      </c>
    </row>
    <row r="9669">
      <c r="A9669" s="1" t="s">
        <v>14963</v>
      </c>
      <c r="B9669" s="2">
        <v>1.0</v>
      </c>
    </row>
    <row r="9670">
      <c r="A9670" s="1" t="s">
        <v>14964</v>
      </c>
      <c r="B9670" s="2">
        <v>0.0</v>
      </c>
    </row>
    <row r="9671">
      <c r="A9671" s="1" t="s">
        <v>14965</v>
      </c>
      <c r="B9671" s="2">
        <v>0.0</v>
      </c>
    </row>
    <row r="9672">
      <c r="A9672" s="1" t="s">
        <v>14966</v>
      </c>
      <c r="B9672" s="2">
        <v>1.0</v>
      </c>
    </row>
    <row r="9673">
      <c r="A9673" s="1" t="s">
        <v>14967</v>
      </c>
      <c r="B9673" s="2">
        <v>0.0</v>
      </c>
    </row>
    <row r="9674">
      <c r="A9674" s="1" t="s">
        <v>14968</v>
      </c>
      <c r="B9674" s="2">
        <v>1.0</v>
      </c>
    </row>
    <row r="9675">
      <c r="A9675" s="1" t="s">
        <v>14969</v>
      </c>
      <c r="B9675" s="2">
        <v>0.0</v>
      </c>
    </row>
    <row r="9676">
      <c r="A9676" s="1" t="s">
        <v>14970</v>
      </c>
      <c r="B9676" s="2">
        <v>0.0</v>
      </c>
    </row>
    <row r="9677">
      <c r="A9677" s="1" t="s">
        <v>14971</v>
      </c>
      <c r="B9677" s="2">
        <v>1.0</v>
      </c>
    </row>
    <row r="9678">
      <c r="A9678" s="1" t="s">
        <v>14972</v>
      </c>
      <c r="B9678" s="2">
        <v>0.0</v>
      </c>
    </row>
    <row r="9679">
      <c r="A9679" s="1" t="s">
        <v>14973</v>
      </c>
      <c r="B9679" s="2">
        <v>0.0</v>
      </c>
    </row>
    <row r="9680">
      <c r="A9680" s="1" t="s">
        <v>14974</v>
      </c>
      <c r="B9680" s="2">
        <v>1.0</v>
      </c>
    </row>
    <row r="9681">
      <c r="A9681" s="1" t="s">
        <v>14975</v>
      </c>
      <c r="B9681" s="2">
        <v>1.0</v>
      </c>
    </row>
    <row r="9682">
      <c r="A9682" s="1" t="s">
        <v>14976</v>
      </c>
      <c r="B9682" s="2">
        <v>1.0</v>
      </c>
    </row>
    <row r="9683">
      <c r="A9683" s="1" t="s">
        <v>14977</v>
      </c>
    </row>
    <row r="9684">
      <c r="A9684" s="7"/>
    </row>
    <row r="9685">
      <c r="A9685" s="1" t="s">
        <v>751</v>
      </c>
      <c r="B9685" s="2">
        <v>0.0</v>
      </c>
    </row>
    <row r="9686">
      <c r="A9686" s="1" t="s">
        <v>14978</v>
      </c>
      <c r="B9686" s="2">
        <v>0.0</v>
      </c>
    </row>
    <row r="9687">
      <c r="A9687" s="1" t="s">
        <v>14979</v>
      </c>
      <c r="B9687" s="2">
        <v>1.0</v>
      </c>
    </row>
    <row r="9688">
      <c r="A9688" s="1" t="s">
        <v>14980</v>
      </c>
      <c r="B9688" s="2">
        <v>1.0</v>
      </c>
    </row>
    <row r="9689">
      <c r="A9689" s="1" t="s">
        <v>14981</v>
      </c>
      <c r="B9689" s="2">
        <v>1.0</v>
      </c>
    </row>
    <row r="9690">
      <c r="A9690" s="1" t="s">
        <v>14982</v>
      </c>
      <c r="B9690" s="2">
        <v>1.0</v>
      </c>
    </row>
    <row r="9691">
      <c r="A9691" s="1" t="s">
        <v>14983</v>
      </c>
      <c r="B9691" s="2">
        <v>0.0</v>
      </c>
    </row>
    <row r="9692">
      <c r="A9692" s="1" t="s">
        <v>14984</v>
      </c>
      <c r="B9692" s="2">
        <v>1.0</v>
      </c>
    </row>
    <row r="9693">
      <c r="A9693" s="1" t="s">
        <v>14985</v>
      </c>
      <c r="B9693" s="2">
        <v>1.0</v>
      </c>
    </row>
    <row r="9694">
      <c r="A9694" s="1" t="s">
        <v>14986</v>
      </c>
      <c r="B9694" s="2">
        <v>0.0</v>
      </c>
    </row>
    <row r="9695">
      <c r="A9695" s="1" t="s">
        <v>14987</v>
      </c>
      <c r="B9695" s="2">
        <v>1.0</v>
      </c>
    </row>
    <row r="9696">
      <c r="A9696" s="1" t="s">
        <v>14988</v>
      </c>
      <c r="B9696" s="2">
        <v>0.0</v>
      </c>
    </row>
    <row r="9697">
      <c r="A9697" s="1" t="s">
        <v>14989</v>
      </c>
      <c r="B9697" s="2">
        <v>1.0</v>
      </c>
    </row>
    <row r="9698">
      <c r="A9698" s="1" t="s">
        <v>14990</v>
      </c>
      <c r="B9698" s="2">
        <v>1.0</v>
      </c>
    </row>
    <row r="9699">
      <c r="A9699" s="1" t="s">
        <v>14991</v>
      </c>
      <c r="B9699" s="2">
        <v>0.0</v>
      </c>
    </row>
    <row r="9700">
      <c r="A9700" s="1" t="s">
        <v>14992</v>
      </c>
      <c r="B9700" s="2">
        <v>0.0</v>
      </c>
    </row>
    <row r="9701">
      <c r="A9701" s="1" t="s">
        <v>14993</v>
      </c>
      <c r="B9701" s="2">
        <v>0.0</v>
      </c>
    </row>
    <row r="9702">
      <c r="A9702" s="1" t="s">
        <v>14994</v>
      </c>
      <c r="B9702" s="2">
        <v>0.0</v>
      </c>
    </row>
    <row r="9703">
      <c r="A9703" s="1" t="s">
        <v>14995</v>
      </c>
      <c r="B9703" s="2">
        <v>0.0</v>
      </c>
    </row>
    <row r="9704">
      <c r="A9704" s="1" t="s">
        <v>14996</v>
      </c>
      <c r="B9704" s="2">
        <v>1.0</v>
      </c>
    </row>
    <row r="9705">
      <c r="A9705" s="1" t="s">
        <v>14997</v>
      </c>
      <c r="B9705" s="2">
        <v>0.0</v>
      </c>
    </row>
    <row r="9706">
      <c r="A9706" s="1" t="s">
        <v>14998</v>
      </c>
    </row>
    <row r="9707">
      <c r="A9707" s="1" t="s">
        <v>14999</v>
      </c>
    </row>
    <row r="9708">
      <c r="A9708" s="1" t="s">
        <v>15000</v>
      </c>
      <c r="B9708" s="2">
        <v>1.0</v>
      </c>
    </row>
    <row r="9709">
      <c r="A9709" s="1" t="s">
        <v>15001</v>
      </c>
      <c r="B9709" s="2">
        <v>1.0</v>
      </c>
    </row>
    <row r="9710">
      <c r="A9710" s="1" t="s">
        <v>15002</v>
      </c>
      <c r="B9710" s="2">
        <v>1.0</v>
      </c>
    </row>
    <row r="9711">
      <c r="A9711" s="11" t="s">
        <v>15003</v>
      </c>
      <c r="B9711" s="2">
        <v>1.0</v>
      </c>
    </row>
    <row r="9712">
      <c r="A9712" s="1" t="s">
        <v>15004</v>
      </c>
      <c r="B9712" s="2">
        <v>0.0</v>
      </c>
    </row>
    <row r="9713">
      <c r="A9713" s="1" t="s">
        <v>15005</v>
      </c>
      <c r="B9713" s="2">
        <v>1.0</v>
      </c>
    </row>
    <row r="9714">
      <c r="A9714" s="1" t="s">
        <v>15006</v>
      </c>
      <c r="B9714" s="2">
        <v>0.0</v>
      </c>
    </row>
    <row r="9715">
      <c r="A9715" s="1" t="s">
        <v>15007</v>
      </c>
      <c r="B9715" s="2">
        <v>1.0</v>
      </c>
    </row>
    <row r="9716">
      <c r="A9716" s="1" t="s">
        <v>15008</v>
      </c>
      <c r="B9716" s="2">
        <v>0.0</v>
      </c>
    </row>
    <row r="9717">
      <c r="A9717" s="1" t="s">
        <v>15009</v>
      </c>
      <c r="B9717" s="2">
        <v>0.0</v>
      </c>
    </row>
    <row r="9718">
      <c r="A9718" s="1" t="s">
        <v>15010</v>
      </c>
      <c r="B9718" s="2">
        <v>0.0</v>
      </c>
    </row>
    <row r="9719">
      <c r="A9719" s="1" t="s">
        <v>15011</v>
      </c>
      <c r="B9719" s="2">
        <v>0.0</v>
      </c>
    </row>
    <row r="9720">
      <c r="A9720" s="1" t="s">
        <v>15012</v>
      </c>
      <c r="B9720" s="2">
        <v>1.0</v>
      </c>
    </row>
    <row r="9721">
      <c r="A9721" s="1" t="s">
        <v>15013</v>
      </c>
      <c r="B9721" s="2">
        <v>0.0</v>
      </c>
    </row>
    <row r="9722">
      <c r="A9722" s="1" t="s">
        <v>15014</v>
      </c>
    </row>
    <row r="9723">
      <c r="A9723" s="7"/>
    </row>
    <row r="9724">
      <c r="A9724" s="1" t="s">
        <v>15015</v>
      </c>
      <c r="B9724" s="2">
        <v>1.0</v>
      </c>
    </row>
    <row r="9725">
      <c r="A9725" s="1" t="s">
        <v>15016</v>
      </c>
      <c r="B9725" s="2">
        <v>1.0</v>
      </c>
    </row>
    <row r="9726">
      <c r="A9726" s="1" t="s">
        <v>15017</v>
      </c>
      <c r="B9726" s="2">
        <v>1.0</v>
      </c>
    </row>
    <row r="9727">
      <c r="A9727" s="1" t="s">
        <v>15018</v>
      </c>
      <c r="B9727" s="2">
        <v>1.0</v>
      </c>
    </row>
    <row r="9728">
      <c r="A9728" s="1" t="s">
        <v>15019</v>
      </c>
      <c r="B9728" s="2">
        <v>0.0</v>
      </c>
    </row>
    <row r="9729">
      <c r="A9729" s="1" t="s">
        <v>15020</v>
      </c>
      <c r="B9729" s="2">
        <v>0.0</v>
      </c>
    </row>
    <row r="9730">
      <c r="A9730" s="1" t="s">
        <v>15021</v>
      </c>
      <c r="B9730" s="2">
        <v>0.0</v>
      </c>
    </row>
    <row r="9731">
      <c r="A9731" s="1" t="s">
        <v>15022</v>
      </c>
      <c r="B9731" s="2">
        <v>1.0</v>
      </c>
    </row>
    <row r="9732">
      <c r="A9732" s="1" t="s">
        <v>15023</v>
      </c>
      <c r="B9732" s="2">
        <v>0.0</v>
      </c>
    </row>
    <row r="9733">
      <c r="A9733" s="1" t="s">
        <v>15024</v>
      </c>
      <c r="B9733" s="2">
        <v>1.0</v>
      </c>
    </row>
    <row r="9734">
      <c r="A9734" s="1" t="s">
        <v>15025</v>
      </c>
      <c r="B9734" s="2">
        <v>1.0</v>
      </c>
    </row>
    <row r="9735">
      <c r="A9735" s="1" t="s">
        <v>15026</v>
      </c>
      <c r="B9735" s="2">
        <v>0.0</v>
      </c>
    </row>
    <row r="9736">
      <c r="A9736" s="1" t="s">
        <v>15027</v>
      </c>
      <c r="B9736" s="2">
        <v>0.0</v>
      </c>
    </row>
    <row r="9737">
      <c r="A9737" s="1" t="s">
        <v>15028</v>
      </c>
      <c r="B9737" s="2">
        <v>1.0</v>
      </c>
    </row>
    <row r="9738">
      <c r="A9738" s="1" t="s">
        <v>15029</v>
      </c>
      <c r="B9738" s="2">
        <v>0.0</v>
      </c>
    </row>
    <row r="9739">
      <c r="A9739" s="11" t="s">
        <v>15030</v>
      </c>
      <c r="B9739" s="2">
        <v>1.0</v>
      </c>
    </row>
    <row r="9740">
      <c r="A9740" s="1" t="s">
        <v>15031</v>
      </c>
    </row>
    <row r="9741">
      <c r="A9741" s="1" t="s">
        <v>15032</v>
      </c>
      <c r="B9741" s="2">
        <v>0.0</v>
      </c>
    </row>
    <row r="9742">
      <c r="A9742" s="1" t="s">
        <v>15033</v>
      </c>
      <c r="B9742" s="2">
        <v>1.0</v>
      </c>
    </row>
    <row r="9743">
      <c r="A9743" s="1" t="s">
        <v>15034</v>
      </c>
      <c r="B9743" s="2">
        <v>0.0</v>
      </c>
    </row>
    <row r="9744">
      <c r="A9744" s="1" t="s">
        <v>15035</v>
      </c>
      <c r="B9744" s="2">
        <v>1.0</v>
      </c>
    </row>
    <row r="9745">
      <c r="A9745" s="1" t="s">
        <v>15036</v>
      </c>
      <c r="B9745" s="2">
        <v>1.0</v>
      </c>
    </row>
    <row r="9746">
      <c r="A9746" s="1" t="s">
        <v>15037</v>
      </c>
      <c r="B9746" s="2">
        <v>0.0</v>
      </c>
    </row>
    <row r="9747">
      <c r="A9747" s="1" t="s">
        <v>15038</v>
      </c>
      <c r="B9747" s="2">
        <v>0.0</v>
      </c>
    </row>
    <row r="9748">
      <c r="A9748" s="1" t="s">
        <v>15039</v>
      </c>
      <c r="B9748" s="2">
        <v>1.0</v>
      </c>
    </row>
    <row r="9749">
      <c r="A9749" s="1" t="s">
        <v>15040</v>
      </c>
      <c r="B9749" s="2">
        <v>1.0</v>
      </c>
    </row>
    <row r="9750">
      <c r="A9750" s="1" t="s">
        <v>15041</v>
      </c>
      <c r="B9750" s="2">
        <v>1.0</v>
      </c>
    </row>
    <row r="9751">
      <c r="A9751" s="1" t="s">
        <v>15042</v>
      </c>
      <c r="B9751" s="2">
        <v>1.0</v>
      </c>
    </row>
    <row r="9752">
      <c r="A9752" s="1" t="s">
        <v>15043</v>
      </c>
      <c r="B9752" s="2">
        <v>1.0</v>
      </c>
    </row>
    <row r="9753">
      <c r="A9753" s="1" t="s">
        <v>15044</v>
      </c>
      <c r="B9753" s="2">
        <v>1.0</v>
      </c>
    </row>
    <row r="9754">
      <c r="A9754" s="1" t="s">
        <v>15045</v>
      </c>
      <c r="B9754" s="2">
        <v>0.0</v>
      </c>
    </row>
    <row r="9755">
      <c r="A9755" s="1" t="s">
        <v>15046</v>
      </c>
      <c r="B9755" s="2">
        <v>1.0</v>
      </c>
    </row>
    <row r="9756">
      <c r="A9756" s="1" t="s">
        <v>15047</v>
      </c>
    </row>
    <row r="9757">
      <c r="A9757" s="1" t="s">
        <v>15048</v>
      </c>
    </row>
    <row r="9758">
      <c r="A9758" s="7"/>
    </row>
    <row r="9759">
      <c r="A9759" s="1" t="s">
        <v>15049</v>
      </c>
      <c r="B9759" s="2">
        <v>1.0</v>
      </c>
    </row>
    <row r="9760">
      <c r="A9760" s="1" t="s">
        <v>15050</v>
      </c>
    </row>
    <row r="9761">
      <c r="A9761" s="1" t="s">
        <v>3728</v>
      </c>
    </row>
    <row r="9762">
      <c r="A9762" s="1" t="s">
        <v>6447</v>
      </c>
    </row>
    <row r="9763">
      <c r="A9763" s="1" t="s">
        <v>15051</v>
      </c>
      <c r="B9763" s="2">
        <v>1.0</v>
      </c>
    </row>
    <row r="9764">
      <c r="A9764" s="1" t="s">
        <v>15052</v>
      </c>
      <c r="B9764" s="2">
        <v>0.0</v>
      </c>
    </row>
    <row r="9765">
      <c r="A9765" s="1" t="s">
        <v>15053</v>
      </c>
      <c r="B9765" s="2">
        <v>0.0</v>
      </c>
    </row>
    <row r="9766">
      <c r="A9766" s="1" t="s">
        <v>15054</v>
      </c>
      <c r="B9766" s="2">
        <v>0.0</v>
      </c>
    </row>
    <row r="9767">
      <c r="A9767" s="1" t="s">
        <v>15055</v>
      </c>
      <c r="B9767" s="2">
        <v>1.0</v>
      </c>
    </row>
    <row r="9768">
      <c r="A9768" s="1" t="s">
        <v>15056</v>
      </c>
      <c r="B9768" s="2">
        <v>0.0</v>
      </c>
    </row>
    <row r="9769">
      <c r="A9769" s="1" t="s">
        <v>15057</v>
      </c>
      <c r="B9769" s="2">
        <v>1.0</v>
      </c>
    </row>
    <row r="9770">
      <c r="A9770" s="1" t="s">
        <v>15058</v>
      </c>
      <c r="B9770" s="2">
        <v>0.0</v>
      </c>
    </row>
    <row r="9771">
      <c r="A9771" s="1" t="s">
        <v>15059</v>
      </c>
      <c r="B9771" s="2">
        <v>0.0</v>
      </c>
    </row>
    <row r="9772">
      <c r="A9772" s="1" t="s">
        <v>15060</v>
      </c>
      <c r="B9772" s="2">
        <v>1.0</v>
      </c>
    </row>
    <row r="9773">
      <c r="A9773" s="1" t="s">
        <v>15061</v>
      </c>
      <c r="B9773" s="2">
        <v>1.0</v>
      </c>
    </row>
    <row r="9774">
      <c r="A9774" s="1" t="s">
        <v>15062</v>
      </c>
      <c r="B9774" s="2">
        <v>1.0</v>
      </c>
    </row>
    <row r="9775">
      <c r="A9775" s="1" t="s">
        <v>15063</v>
      </c>
      <c r="B9775" s="2">
        <v>1.0</v>
      </c>
    </row>
    <row r="9776">
      <c r="A9776" s="1" t="s">
        <v>15064</v>
      </c>
    </row>
    <row r="9777">
      <c r="A9777" s="7"/>
    </row>
    <row r="9778">
      <c r="A9778" s="1" t="s">
        <v>15065</v>
      </c>
      <c r="B9778" s="2">
        <v>0.0</v>
      </c>
    </row>
    <row r="9779">
      <c r="A9779" s="1" t="s">
        <v>15066</v>
      </c>
    </row>
    <row r="9780">
      <c r="A9780" s="7"/>
    </row>
    <row r="9781">
      <c r="A9781" s="1" t="s">
        <v>15067</v>
      </c>
      <c r="B9781" s="2">
        <v>0.0</v>
      </c>
    </row>
    <row r="9782">
      <c r="A9782" s="1" t="s">
        <v>15068</v>
      </c>
      <c r="B9782" s="2">
        <v>0.0</v>
      </c>
    </row>
    <row r="9783">
      <c r="A9783" s="1" t="s">
        <v>15069</v>
      </c>
      <c r="B9783" s="2">
        <v>1.0</v>
      </c>
    </row>
    <row r="9784">
      <c r="A9784" s="1" t="s">
        <v>15070</v>
      </c>
      <c r="B9784" s="2">
        <v>0.0</v>
      </c>
    </row>
    <row r="9785">
      <c r="A9785" s="1" t="s">
        <v>15071</v>
      </c>
      <c r="B9785" s="2">
        <v>0.0</v>
      </c>
    </row>
    <row r="9786">
      <c r="A9786" s="1" t="s">
        <v>15072</v>
      </c>
      <c r="B9786" s="2">
        <v>1.0</v>
      </c>
    </row>
    <row r="9787">
      <c r="A9787" s="1" t="s">
        <v>15073</v>
      </c>
      <c r="B9787" s="2">
        <v>0.0</v>
      </c>
    </row>
    <row r="9788">
      <c r="A9788" s="1" t="s">
        <v>15074</v>
      </c>
    </row>
    <row r="9789">
      <c r="A9789" s="1" t="s">
        <v>15075</v>
      </c>
      <c r="B9789" s="2">
        <v>0.0</v>
      </c>
    </row>
    <row r="9790">
      <c r="A9790" s="11" t="s">
        <v>15076</v>
      </c>
      <c r="B9790" s="2">
        <v>0.0</v>
      </c>
    </row>
    <row r="9791">
      <c r="A9791" s="1" t="s">
        <v>15077</v>
      </c>
      <c r="B9791" s="2">
        <v>1.0</v>
      </c>
    </row>
    <row r="9792">
      <c r="A9792" s="1" t="s">
        <v>15078</v>
      </c>
    </row>
    <row r="9793">
      <c r="A9793" s="7"/>
    </row>
    <row r="9794">
      <c r="A9794" s="1" t="s">
        <v>4545</v>
      </c>
    </row>
    <row r="9795">
      <c r="A9795" s="1" t="s">
        <v>4546</v>
      </c>
      <c r="B9795" s="2">
        <v>1.0</v>
      </c>
    </row>
    <row r="9796">
      <c r="A9796" s="1" t="s">
        <v>15079</v>
      </c>
      <c r="B9796" s="2">
        <v>0.0</v>
      </c>
    </row>
    <row r="9797">
      <c r="A9797" s="1" t="s">
        <v>15080</v>
      </c>
      <c r="B9797" s="2">
        <v>0.0</v>
      </c>
    </row>
    <row r="9798">
      <c r="A9798" s="1" t="s">
        <v>15081</v>
      </c>
      <c r="B9798" s="2">
        <v>1.0</v>
      </c>
    </row>
    <row r="9799">
      <c r="A9799" s="1" t="s">
        <v>15082</v>
      </c>
      <c r="B9799" s="2">
        <v>0.0</v>
      </c>
    </row>
    <row r="9800">
      <c r="A9800" s="1" t="s">
        <v>15083</v>
      </c>
      <c r="B9800" s="2">
        <v>1.0</v>
      </c>
    </row>
    <row r="9801">
      <c r="A9801" s="1" t="s">
        <v>15084</v>
      </c>
      <c r="B9801" s="2">
        <v>0.0</v>
      </c>
    </row>
    <row r="9802">
      <c r="A9802" s="1" t="s">
        <v>15085</v>
      </c>
      <c r="B9802" s="2">
        <v>0.0</v>
      </c>
    </row>
    <row r="9803">
      <c r="A9803" s="1" t="s">
        <v>15086</v>
      </c>
      <c r="B9803" s="2">
        <v>0.0</v>
      </c>
    </row>
    <row r="9804">
      <c r="A9804" s="1" t="s">
        <v>15087</v>
      </c>
      <c r="B9804" s="2">
        <v>0.0</v>
      </c>
    </row>
    <row r="9805">
      <c r="A9805" s="1" t="s">
        <v>15088</v>
      </c>
    </row>
    <row r="9806">
      <c r="A9806" s="1" t="s">
        <v>5036</v>
      </c>
      <c r="B9806" s="2">
        <v>0.0</v>
      </c>
    </row>
    <row r="9807">
      <c r="A9807" s="1" t="s">
        <v>15089</v>
      </c>
    </row>
    <row r="9808">
      <c r="A9808" s="1" t="s">
        <v>15090</v>
      </c>
    </row>
    <row r="9809">
      <c r="A9809" s="1" t="s">
        <v>398</v>
      </c>
      <c r="B9809" s="2">
        <v>1.0</v>
      </c>
    </row>
    <row r="9810">
      <c r="A9810" s="1" t="s">
        <v>15091</v>
      </c>
      <c r="B9810" s="2">
        <v>0.0</v>
      </c>
    </row>
    <row r="9811">
      <c r="A9811" s="1" t="s">
        <v>15092</v>
      </c>
      <c r="B9811" s="2">
        <v>1.0</v>
      </c>
    </row>
    <row r="9812">
      <c r="A9812" s="1" t="s">
        <v>15093</v>
      </c>
      <c r="B9812" s="2">
        <v>1.0</v>
      </c>
    </row>
    <row r="9813">
      <c r="A9813" s="1" t="s">
        <v>15094</v>
      </c>
      <c r="B9813" s="2">
        <v>1.0</v>
      </c>
    </row>
    <row r="9814">
      <c r="A9814" s="1" t="s">
        <v>15095</v>
      </c>
      <c r="B9814" s="2">
        <v>1.0</v>
      </c>
    </row>
    <row r="9815">
      <c r="A9815" s="1" t="s">
        <v>15096</v>
      </c>
      <c r="B9815" s="2">
        <v>1.0</v>
      </c>
    </row>
    <row r="9816">
      <c r="A9816" s="1" t="s">
        <v>15097</v>
      </c>
      <c r="B9816" s="2">
        <v>0.0</v>
      </c>
    </row>
    <row r="9817">
      <c r="A9817" s="1" t="s">
        <v>15098</v>
      </c>
      <c r="B9817" s="2">
        <v>1.0</v>
      </c>
    </row>
    <row r="9818">
      <c r="A9818" s="1" t="s">
        <v>15099</v>
      </c>
      <c r="B9818" s="2">
        <v>0.0</v>
      </c>
    </row>
    <row r="9819">
      <c r="A9819" s="1" t="s">
        <v>15100</v>
      </c>
      <c r="B9819" s="2">
        <v>0.0</v>
      </c>
    </row>
    <row r="9820">
      <c r="A9820" s="1" t="s">
        <v>15101</v>
      </c>
      <c r="B9820" s="2">
        <v>0.0</v>
      </c>
    </row>
    <row r="9821">
      <c r="A9821" s="1" t="s">
        <v>15102</v>
      </c>
      <c r="B9821" s="2">
        <v>0.0</v>
      </c>
    </row>
    <row r="9822">
      <c r="A9822" s="1" t="s">
        <v>15103</v>
      </c>
      <c r="B9822" s="2">
        <v>0.0</v>
      </c>
    </row>
    <row r="9823">
      <c r="A9823" s="1" t="s">
        <v>15104</v>
      </c>
      <c r="B9823" s="2">
        <v>1.0</v>
      </c>
    </row>
    <row r="9824">
      <c r="A9824" s="1" t="s">
        <v>15105</v>
      </c>
      <c r="B9824" s="2">
        <v>0.0</v>
      </c>
    </row>
    <row r="9825">
      <c r="A9825" s="1" t="s">
        <v>15106</v>
      </c>
      <c r="B9825" s="2">
        <v>1.0</v>
      </c>
    </row>
    <row r="9826">
      <c r="A9826" s="1" t="s">
        <v>15107</v>
      </c>
      <c r="B9826" s="2">
        <v>1.0</v>
      </c>
    </row>
    <row r="9827">
      <c r="A9827" s="1" t="s">
        <v>15108</v>
      </c>
      <c r="B9827" s="2">
        <v>1.0</v>
      </c>
    </row>
    <row r="9828">
      <c r="A9828" s="1" t="s">
        <v>15109</v>
      </c>
    </row>
    <row r="9829">
      <c r="A9829" s="7"/>
    </row>
    <row r="9830">
      <c r="A9830" s="22" t="s">
        <v>15110</v>
      </c>
      <c r="B9830" s="2">
        <v>0.0</v>
      </c>
    </row>
    <row r="9831">
      <c r="A9831" s="1" t="s">
        <v>15111</v>
      </c>
      <c r="B9831" s="2">
        <v>1.0</v>
      </c>
    </row>
    <row r="9832">
      <c r="A9832" s="1" t="s">
        <v>15112</v>
      </c>
      <c r="B9832" s="2">
        <v>1.0</v>
      </c>
    </row>
    <row r="9833">
      <c r="A9833" s="1" t="s">
        <v>15113</v>
      </c>
      <c r="B9833" s="2">
        <v>0.0</v>
      </c>
    </row>
    <row r="9834">
      <c r="A9834" s="1" t="s">
        <v>15114</v>
      </c>
      <c r="B9834" s="2">
        <v>0.0</v>
      </c>
    </row>
    <row r="9835">
      <c r="A9835" s="1" t="s">
        <v>15115</v>
      </c>
      <c r="B9835" s="2">
        <v>1.0</v>
      </c>
    </row>
    <row r="9836">
      <c r="A9836" s="1" t="s">
        <v>15116</v>
      </c>
      <c r="B9836" s="2">
        <v>1.0</v>
      </c>
    </row>
    <row r="9837">
      <c r="A9837" s="1" t="s">
        <v>15117</v>
      </c>
      <c r="B9837" s="2">
        <v>0.0</v>
      </c>
    </row>
    <row r="9838">
      <c r="A9838" s="1" t="s">
        <v>15118</v>
      </c>
      <c r="B9838" s="2">
        <v>1.0</v>
      </c>
    </row>
    <row r="9839">
      <c r="A9839" s="1" t="s">
        <v>15119</v>
      </c>
      <c r="B9839" s="2">
        <v>1.0</v>
      </c>
    </row>
    <row r="9840">
      <c r="A9840" s="1" t="s">
        <v>15120</v>
      </c>
      <c r="B9840" s="2">
        <v>1.0</v>
      </c>
    </row>
    <row r="9841">
      <c r="A9841" s="1" t="s">
        <v>15121</v>
      </c>
      <c r="B9841" s="2">
        <v>0.0</v>
      </c>
    </row>
    <row r="9842">
      <c r="A9842" s="1" t="s">
        <v>15122</v>
      </c>
      <c r="B9842" s="2">
        <v>0.0</v>
      </c>
    </row>
    <row r="9843">
      <c r="A9843" s="1" t="s">
        <v>15123</v>
      </c>
      <c r="B9843" s="2">
        <v>0.0</v>
      </c>
    </row>
    <row r="9844">
      <c r="A9844" s="1" t="s">
        <v>15124</v>
      </c>
    </row>
    <row r="9845">
      <c r="A9845" s="7"/>
    </row>
    <row r="9846">
      <c r="A9846" s="1" t="s">
        <v>15125</v>
      </c>
      <c r="B9846" s="2">
        <v>0.0</v>
      </c>
    </row>
    <row r="9847">
      <c r="A9847" s="1" t="s">
        <v>15126</v>
      </c>
      <c r="B9847" s="2">
        <v>0.0</v>
      </c>
    </row>
    <row r="9848">
      <c r="A9848" s="1" t="s">
        <v>15127</v>
      </c>
    </row>
    <row r="9849">
      <c r="A9849" s="7"/>
    </row>
    <row r="9850">
      <c r="A9850" s="1" t="s">
        <v>15128</v>
      </c>
      <c r="B9850" s="2">
        <v>0.0</v>
      </c>
    </row>
    <row r="9851">
      <c r="A9851" s="1" t="s">
        <v>15129</v>
      </c>
      <c r="B9851" s="2">
        <v>0.0</v>
      </c>
    </row>
    <row r="9852">
      <c r="A9852" s="1" t="s">
        <v>15130</v>
      </c>
      <c r="B9852" s="2">
        <v>1.0</v>
      </c>
    </row>
    <row r="9853">
      <c r="A9853" s="1" t="s">
        <v>15131</v>
      </c>
      <c r="B9853" s="2">
        <v>0.0</v>
      </c>
    </row>
    <row r="9854">
      <c r="A9854" s="1" t="s">
        <v>15132</v>
      </c>
    </row>
    <row r="9855">
      <c r="A9855" s="1" t="s">
        <v>15133</v>
      </c>
    </row>
    <row r="9856">
      <c r="A9856" s="1" t="s">
        <v>15134</v>
      </c>
      <c r="B9856" s="2">
        <v>0.0</v>
      </c>
    </row>
    <row r="9857">
      <c r="A9857" s="1" t="s">
        <v>15135</v>
      </c>
    </row>
    <row r="9858">
      <c r="A9858" s="1" t="s">
        <v>15136</v>
      </c>
      <c r="B9858" s="2">
        <v>0.0</v>
      </c>
    </row>
    <row r="9859">
      <c r="A9859" s="1" t="s">
        <v>15137</v>
      </c>
      <c r="B9859" s="2">
        <v>0.0</v>
      </c>
    </row>
    <row r="9860">
      <c r="A9860" s="1" t="s">
        <v>15138</v>
      </c>
      <c r="B9860" s="2">
        <v>1.0</v>
      </c>
    </row>
    <row r="9861">
      <c r="A9861" s="1" t="s">
        <v>15139</v>
      </c>
      <c r="B9861" s="2">
        <v>0.0</v>
      </c>
    </row>
    <row r="9862">
      <c r="A9862" s="1" t="s">
        <v>15140</v>
      </c>
      <c r="B9862" s="2">
        <v>0.0</v>
      </c>
    </row>
    <row r="9863">
      <c r="A9863" s="1" t="s">
        <v>15141</v>
      </c>
      <c r="B9863" s="2">
        <v>1.0</v>
      </c>
    </row>
    <row r="9864">
      <c r="A9864" s="1" t="s">
        <v>15142</v>
      </c>
      <c r="B9864" s="2">
        <v>1.0</v>
      </c>
    </row>
    <row r="9865">
      <c r="A9865" s="1" t="s">
        <v>15143</v>
      </c>
      <c r="B9865" s="2">
        <v>1.0</v>
      </c>
    </row>
    <row r="9866">
      <c r="A9866" s="1" t="s">
        <v>15144</v>
      </c>
      <c r="B9866" s="2">
        <v>0.0</v>
      </c>
    </row>
    <row r="9867">
      <c r="A9867" s="1" t="s">
        <v>15145</v>
      </c>
      <c r="B9867" s="2">
        <v>1.0</v>
      </c>
    </row>
    <row r="9868">
      <c r="A9868" s="1" t="s">
        <v>15146</v>
      </c>
      <c r="B9868" s="2">
        <v>0.0</v>
      </c>
    </row>
    <row r="9869">
      <c r="A9869" s="1" t="s">
        <v>15147</v>
      </c>
    </row>
    <row r="9870">
      <c r="A9870" s="7"/>
    </row>
    <row r="9871">
      <c r="A9871" s="1" t="s">
        <v>15148</v>
      </c>
    </row>
    <row r="9872">
      <c r="A9872" s="1" t="s">
        <v>15149</v>
      </c>
      <c r="B9872" s="2">
        <v>0.0</v>
      </c>
    </row>
    <row r="9873">
      <c r="A9873" s="1" t="s">
        <v>15150</v>
      </c>
      <c r="B9873" s="2">
        <v>1.0</v>
      </c>
    </row>
    <row r="9874">
      <c r="A9874" s="1" t="s">
        <v>15151</v>
      </c>
      <c r="B9874" s="2">
        <v>1.0</v>
      </c>
    </row>
    <row r="9875">
      <c r="A9875" s="1" t="s">
        <v>15152</v>
      </c>
      <c r="B9875" s="2">
        <v>1.0</v>
      </c>
    </row>
    <row r="9876">
      <c r="A9876" s="1" t="s">
        <v>15153</v>
      </c>
      <c r="B9876" s="2">
        <v>0.0</v>
      </c>
    </row>
    <row r="9877">
      <c r="A9877" s="1" t="s">
        <v>15154</v>
      </c>
      <c r="B9877" s="2">
        <v>0.0</v>
      </c>
    </row>
    <row r="9878">
      <c r="A9878" s="1" t="s">
        <v>15155</v>
      </c>
      <c r="B9878" s="2">
        <v>1.0</v>
      </c>
    </row>
    <row r="9879">
      <c r="A9879" s="1" t="s">
        <v>15156</v>
      </c>
      <c r="B9879" s="2">
        <v>0.0</v>
      </c>
    </row>
    <row r="9880">
      <c r="A9880" s="1" t="s">
        <v>15157</v>
      </c>
      <c r="B9880" s="2">
        <v>1.0</v>
      </c>
    </row>
    <row r="9881">
      <c r="A9881" s="1" t="s">
        <v>15158</v>
      </c>
      <c r="B9881" s="2">
        <v>0.0</v>
      </c>
    </row>
    <row r="9882">
      <c r="A9882" s="1" t="s">
        <v>15159</v>
      </c>
      <c r="B9882" s="2">
        <v>1.0</v>
      </c>
    </row>
    <row r="9883">
      <c r="A9883" s="1" t="s">
        <v>15160</v>
      </c>
      <c r="B9883" s="2">
        <v>1.0</v>
      </c>
    </row>
    <row r="9884">
      <c r="A9884" s="1" t="s">
        <v>15161</v>
      </c>
      <c r="B9884" s="2">
        <v>0.0</v>
      </c>
    </row>
    <row r="9885">
      <c r="A9885" s="1" t="s">
        <v>15162</v>
      </c>
      <c r="B9885" s="2">
        <v>0.0</v>
      </c>
    </row>
    <row r="9886">
      <c r="A9886" s="1" t="s">
        <v>15163</v>
      </c>
      <c r="B9886" s="2">
        <v>0.0</v>
      </c>
    </row>
    <row r="9887">
      <c r="A9887" s="1" t="s">
        <v>15164</v>
      </c>
      <c r="B9887" s="2">
        <v>0.0</v>
      </c>
    </row>
    <row r="9888">
      <c r="A9888" s="1" t="s">
        <v>15165</v>
      </c>
      <c r="B9888" s="2">
        <v>1.0</v>
      </c>
    </row>
    <row r="9889">
      <c r="A9889" s="1" t="s">
        <v>15166</v>
      </c>
      <c r="B9889" s="2">
        <v>1.0</v>
      </c>
    </row>
    <row r="9890">
      <c r="A9890" s="1" t="s">
        <v>15167</v>
      </c>
      <c r="B9890" s="2">
        <v>0.0</v>
      </c>
    </row>
    <row r="9891">
      <c r="A9891" s="1" t="s">
        <v>15168</v>
      </c>
      <c r="B9891" s="2">
        <v>1.0</v>
      </c>
    </row>
    <row r="9892">
      <c r="A9892" s="1" t="s">
        <v>15169</v>
      </c>
      <c r="B9892" s="2">
        <v>0.0</v>
      </c>
    </row>
    <row r="9893">
      <c r="A9893" s="1" t="s">
        <v>15170</v>
      </c>
      <c r="B9893" s="2">
        <v>1.0</v>
      </c>
    </row>
    <row r="9894">
      <c r="A9894" s="1" t="s">
        <v>15171</v>
      </c>
      <c r="B9894" s="2">
        <v>0.0</v>
      </c>
    </row>
    <row r="9895">
      <c r="A9895" s="1" t="s">
        <v>15172</v>
      </c>
      <c r="B9895" s="2">
        <v>0.0</v>
      </c>
    </row>
    <row r="9896">
      <c r="A9896" s="1" t="s">
        <v>15173</v>
      </c>
      <c r="B9896" s="2">
        <v>1.0</v>
      </c>
    </row>
    <row r="9897">
      <c r="A9897" s="1" t="s">
        <v>15174</v>
      </c>
      <c r="B9897" s="2">
        <v>1.0</v>
      </c>
    </row>
    <row r="9898">
      <c r="A9898" s="1" t="s">
        <v>15175</v>
      </c>
      <c r="B9898" s="2">
        <v>0.0</v>
      </c>
    </row>
    <row r="9899">
      <c r="A9899" s="1" t="s">
        <v>15176</v>
      </c>
      <c r="B9899" s="2">
        <v>1.0</v>
      </c>
    </row>
    <row r="9900">
      <c r="A9900" s="1" t="s">
        <v>15177</v>
      </c>
      <c r="B9900" s="2">
        <v>0.0</v>
      </c>
    </row>
    <row r="9901">
      <c r="A9901" s="1" t="s">
        <v>15178</v>
      </c>
      <c r="B9901" s="2">
        <v>0.0</v>
      </c>
    </row>
    <row r="9902">
      <c r="A9902" s="1" t="s">
        <v>15179</v>
      </c>
      <c r="B9902" s="2">
        <v>1.0</v>
      </c>
    </row>
    <row r="9903">
      <c r="A9903" s="1" t="s">
        <v>15180</v>
      </c>
      <c r="B9903" s="2">
        <v>1.0</v>
      </c>
    </row>
    <row r="9904">
      <c r="A9904" s="1" t="s">
        <v>15181</v>
      </c>
      <c r="B9904" s="2">
        <v>1.0</v>
      </c>
    </row>
    <row r="9905">
      <c r="A9905" s="1" t="s">
        <v>15182</v>
      </c>
      <c r="B9905" s="2">
        <v>0.0</v>
      </c>
    </row>
    <row r="9906">
      <c r="A9906" s="1" t="s">
        <v>15183</v>
      </c>
    </row>
    <row r="9907">
      <c r="A9907" s="7"/>
    </row>
    <row r="9908">
      <c r="A9908" s="1" t="s">
        <v>15184</v>
      </c>
      <c r="B9908" s="2">
        <v>1.0</v>
      </c>
    </row>
    <row r="9909">
      <c r="A9909" s="1" t="s">
        <v>15185</v>
      </c>
      <c r="B9909" s="2">
        <v>0.0</v>
      </c>
    </row>
    <row r="9910">
      <c r="A9910" s="1" t="s">
        <v>15186</v>
      </c>
      <c r="B9910" s="2">
        <v>0.0</v>
      </c>
    </row>
    <row r="9911">
      <c r="A9911" s="1" t="s">
        <v>15187</v>
      </c>
      <c r="B9911" s="2">
        <v>1.0</v>
      </c>
    </row>
    <row r="9912">
      <c r="A9912" s="1" t="s">
        <v>15188</v>
      </c>
      <c r="B9912" s="2">
        <v>1.0</v>
      </c>
    </row>
    <row r="9913">
      <c r="A9913" s="1" t="s">
        <v>15189</v>
      </c>
      <c r="B9913" s="2">
        <v>0.0</v>
      </c>
    </row>
    <row r="9914">
      <c r="A9914" s="1" t="s">
        <v>15190</v>
      </c>
      <c r="B9914" s="2">
        <v>1.0</v>
      </c>
    </row>
    <row r="9915">
      <c r="A9915" s="1" t="s">
        <v>15191</v>
      </c>
      <c r="B9915" s="2">
        <v>1.0</v>
      </c>
    </row>
    <row r="9916">
      <c r="A9916" s="1" t="s">
        <v>15192</v>
      </c>
      <c r="B9916" s="2">
        <v>1.0</v>
      </c>
    </row>
    <row r="9917">
      <c r="A9917" s="1" t="s">
        <v>15193</v>
      </c>
    </row>
    <row r="9918">
      <c r="A9918" s="7"/>
    </row>
    <row r="9919">
      <c r="A9919" s="1" t="s">
        <v>15194</v>
      </c>
    </row>
    <row r="9920">
      <c r="A9920" s="7"/>
    </row>
    <row r="9921">
      <c r="A9921" s="1" t="s">
        <v>15195</v>
      </c>
      <c r="B9921" s="2">
        <v>1.0</v>
      </c>
    </row>
    <row r="9922">
      <c r="A9922" s="1" t="s">
        <v>15196</v>
      </c>
    </row>
    <row r="9923">
      <c r="A9923" s="1" t="s">
        <v>5914</v>
      </c>
      <c r="B9923" s="2">
        <v>0.0</v>
      </c>
    </row>
    <row r="9924">
      <c r="A9924" s="1" t="s">
        <v>15197</v>
      </c>
      <c r="B9924" s="2">
        <v>0.0</v>
      </c>
    </row>
    <row r="9925">
      <c r="A9925" s="1" t="s">
        <v>15198</v>
      </c>
      <c r="B9925" s="2">
        <v>0.0</v>
      </c>
    </row>
    <row r="9926">
      <c r="A9926" s="1" t="s">
        <v>15199</v>
      </c>
    </row>
    <row r="9927">
      <c r="A9927" s="1" t="s">
        <v>15200</v>
      </c>
    </row>
    <row r="9928">
      <c r="A9928" s="1" t="s">
        <v>398</v>
      </c>
      <c r="B9928" s="2">
        <v>0.0</v>
      </c>
    </row>
    <row r="9929">
      <c r="A9929" s="1" t="s">
        <v>15201</v>
      </c>
      <c r="B9929" s="2">
        <v>1.0</v>
      </c>
    </row>
    <row r="9930">
      <c r="A9930" s="1" t="s">
        <v>15202</v>
      </c>
      <c r="B9930" s="2">
        <v>1.0</v>
      </c>
    </row>
    <row r="9931">
      <c r="A9931" s="1" t="s">
        <v>15203</v>
      </c>
      <c r="B9931" s="2">
        <v>1.0</v>
      </c>
    </row>
    <row r="9932">
      <c r="A9932" s="1" t="s">
        <v>15204</v>
      </c>
      <c r="B9932" s="2">
        <v>0.0</v>
      </c>
    </row>
    <row r="9933">
      <c r="A9933" s="1" t="s">
        <v>15205</v>
      </c>
    </row>
    <row r="9934">
      <c r="A9934" s="1" t="s">
        <v>15206</v>
      </c>
      <c r="B9934" s="2">
        <v>1.0</v>
      </c>
    </row>
    <row r="9935">
      <c r="A9935" s="1" t="s">
        <v>15207</v>
      </c>
      <c r="B9935" s="2">
        <v>0.0</v>
      </c>
    </row>
    <row r="9936">
      <c r="A9936" s="1" t="s">
        <v>15208</v>
      </c>
    </row>
    <row r="9937">
      <c r="A9937" s="1" t="s">
        <v>15209</v>
      </c>
    </row>
    <row r="9938">
      <c r="A9938" s="1" t="s">
        <v>15210</v>
      </c>
    </row>
    <row r="9939">
      <c r="A9939" s="1" t="s">
        <v>15211</v>
      </c>
    </row>
    <row r="9940">
      <c r="A9940" s="1" t="s">
        <v>12213</v>
      </c>
    </row>
    <row r="9941">
      <c r="A9941" s="7"/>
    </row>
    <row r="9942">
      <c r="A9942" s="1" t="s">
        <v>15212</v>
      </c>
      <c r="B9942" s="2">
        <v>0.0</v>
      </c>
    </row>
    <row r="9943">
      <c r="A9943" s="1" t="s">
        <v>15213</v>
      </c>
      <c r="B9943" s="2">
        <v>1.0</v>
      </c>
    </row>
    <row r="9944">
      <c r="A9944" s="1" t="s">
        <v>15214</v>
      </c>
      <c r="B9944" s="2">
        <v>1.0</v>
      </c>
    </row>
    <row r="9945">
      <c r="A9945" s="1" t="s">
        <v>15215</v>
      </c>
      <c r="B9945" s="2">
        <v>0.0</v>
      </c>
    </row>
    <row r="9946">
      <c r="A9946" s="1" t="s">
        <v>15216</v>
      </c>
      <c r="B9946" s="2">
        <v>0.0</v>
      </c>
    </row>
    <row r="9947">
      <c r="A9947" s="1" t="s">
        <v>15217</v>
      </c>
    </row>
    <row r="9948">
      <c r="A9948" s="1" t="s">
        <v>15218</v>
      </c>
      <c r="B9948" s="2">
        <v>1.0</v>
      </c>
    </row>
    <row r="9949">
      <c r="A9949" s="1" t="s">
        <v>15219</v>
      </c>
      <c r="B9949" s="2">
        <v>0.0</v>
      </c>
    </row>
    <row r="9950">
      <c r="A9950" s="1" t="s">
        <v>15220</v>
      </c>
      <c r="B9950" s="2">
        <v>0.0</v>
      </c>
    </row>
    <row r="9951">
      <c r="A9951" s="1" t="s">
        <v>15221</v>
      </c>
      <c r="B9951" s="2">
        <v>0.0</v>
      </c>
    </row>
    <row r="9952">
      <c r="A9952" s="1" t="s">
        <v>15222</v>
      </c>
      <c r="B9952" s="2">
        <v>1.0</v>
      </c>
    </row>
    <row r="9953">
      <c r="A9953" s="1" t="s">
        <v>15223</v>
      </c>
      <c r="B9953" s="2">
        <v>1.0</v>
      </c>
    </row>
    <row r="9954">
      <c r="A9954" s="1" t="s">
        <v>15224</v>
      </c>
      <c r="B9954" s="2">
        <v>1.0</v>
      </c>
    </row>
    <row r="9955">
      <c r="A9955" s="1" t="s">
        <v>15225</v>
      </c>
      <c r="B9955" s="2">
        <v>0.0</v>
      </c>
    </row>
    <row r="9956">
      <c r="A9956" s="1" t="s">
        <v>15226</v>
      </c>
      <c r="B9956" s="2">
        <v>0.0</v>
      </c>
    </row>
    <row r="9957">
      <c r="A9957" s="1" t="s">
        <v>15227</v>
      </c>
      <c r="B9957" s="2">
        <v>0.0</v>
      </c>
    </row>
    <row r="9958">
      <c r="A9958" s="1" t="s">
        <v>15228</v>
      </c>
      <c r="B9958" s="2">
        <v>0.0</v>
      </c>
    </row>
    <row r="9959">
      <c r="A9959" s="1" t="s">
        <v>15229</v>
      </c>
      <c r="B9959" s="2">
        <v>1.0</v>
      </c>
    </row>
    <row r="9960">
      <c r="A9960" s="1" t="s">
        <v>15230</v>
      </c>
      <c r="B9960" s="2">
        <v>1.0</v>
      </c>
    </row>
    <row r="9961">
      <c r="A9961" s="1" t="s">
        <v>15231</v>
      </c>
      <c r="B9961" s="2">
        <v>0.0</v>
      </c>
    </row>
    <row r="9962">
      <c r="A9962" s="1" t="s">
        <v>15232</v>
      </c>
      <c r="B9962" s="2">
        <v>0.0</v>
      </c>
    </row>
    <row r="9963">
      <c r="A9963" s="1" t="s">
        <v>15233</v>
      </c>
      <c r="B9963" s="2">
        <v>0.0</v>
      </c>
    </row>
    <row r="9964">
      <c r="A9964" s="1" t="s">
        <v>15234</v>
      </c>
      <c r="B9964" s="2">
        <v>0.0</v>
      </c>
    </row>
    <row r="9965">
      <c r="A9965" s="1" t="s">
        <v>15235</v>
      </c>
      <c r="B9965" s="2">
        <v>1.0</v>
      </c>
    </row>
    <row r="9966">
      <c r="A9966" s="1" t="s">
        <v>15236</v>
      </c>
      <c r="B9966" s="2">
        <v>0.0</v>
      </c>
    </row>
    <row r="9967">
      <c r="A9967" s="1" t="s">
        <v>15237</v>
      </c>
      <c r="B9967" s="2">
        <v>1.0</v>
      </c>
    </row>
    <row r="9968">
      <c r="A9968" s="1" t="s">
        <v>15238</v>
      </c>
      <c r="B9968" s="2">
        <v>0.0</v>
      </c>
    </row>
    <row r="9969">
      <c r="A9969" s="1" t="s">
        <v>15239</v>
      </c>
      <c r="B9969" s="2">
        <v>1.0</v>
      </c>
    </row>
    <row r="9970">
      <c r="A9970" s="1" t="s">
        <v>15240</v>
      </c>
      <c r="B9970" s="2">
        <v>1.0</v>
      </c>
    </row>
    <row r="9971">
      <c r="A9971" s="1" t="s">
        <v>15241</v>
      </c>
    </row>
    <row r="9972">
      <c r="A9972" s="7"/>
    </row>
    <row r="9973">
      <c r="A9973" s="1" t="s">
        <v>15242</v>
      </c>
      <c r="B9973" s="2">
        <v>0.0</v>
      </c>
    </row>
    <row r="9974">
      <c r="A9974" s="1" t="s">
        <v>15243</v>
      </c>
    </row>
    <row r="9975">
      <c r="A9975" s="1" t="s">
        <v>7010</v>
      </c>
      <c r="B9975" s="2">
        <v>0.0</v>
      </c>
    </row>
    <row r="9976">
      <c r="A9976" s="1" t="s">
        <v>15244</v>
      </c>
      <c r="B9976" s="2">
        <v>0.0</v>
      </c>
    </row>
    <row r="9977">
      <c r="A9977" s="1" t="s">
        <v>15245</v>
      </c>
      <c r="B9977" s="2">
        <v>0.0</v>
      </c>
    </row>
    <row r="9978">
      <c r="A9978" s="1" t="s">
        <v>15246</v>
      </c>
      <c r="B9978" s="2">
        <v>1.0</v>
      </c>
    </row>
    <row r="9979">
      <c r="A9979" s="1" t="s">
        <v>15247</v>
      </c>
      <c r="B9979" s="2">
        <v>1.0</v>
      </c>
    </row>
    <row r="9980">
      <c r="A9980" s="1" t="s">
        <v>15248</v>
      </c>
      <c r="B9980" s="2">
        <v>0.0</v>
      </c>
    </row>
    <row r="9981">
      <c r="A9981" s="1" t="s">
        <v>15249</v>
      </c>
      <c r="B9981" s="2">
        <v>1.0</v>
      </c>
    </row>
    <row r="9982">
      <c r="A9982" s="1" t="s">
        <v>15250</v>
      </c>
      <c r="B9982" s="2">
        <v>1.0</v>
      </c>
    </row>
    <row r="9983">
      <c r="A9983" s="1" t="s">
        <v>15251</v>
      </c>
      <c r="B9983" s="2">
        <v>1.0</v>
      </c>
    </row>
    <row r="9984">
      <c r="A9984" s="1" t="s">
        <v>15252</v>
      </c>
      <c r="B9984" s="2">
        <v>1.0</v>
      </c>
    </row>
    <row r="9985">
      <c r="A9985" s="1" t="s">
        <v>15253</v>
      </c>
      <c r="B9985" s="2">
        <v>0.0</v>
      </c>
    </row>
    <row r="9986">
      <c r="A9986" s="1" t="s">
        <v>15254</v>
      </c>
      <c r="B9986" s="2">
        <v>0.0</v>
      </c>
    </row>
    <row r="9987">
      <c r="A9987" s="1" t="s">
        <v>15255</v>
      </c>
      <c r="B9987" s="2">
        <v>0.0</v>
      </c>
    </row>
    <row r="9988">
      <c r="A9988" s="1" t="s">
        <v>15256</v>
      </c>
      <c r="B9988" s="2">
        <v>0.0</v>
      </c>
    </row>
    <row r="9989">
      <c r="A9989" s="1" t="s">
        <v>15257</v>
      </c>
      <c r="B9989" s="2">
        <v>0.0</v>
      </c>
    </row>
    <row r="9990">
      <c r="A9990" s="1" t="s">
        <v>15258</v>
      </c>
      <c r="B9990" s="2">
        <v>1.0</v>
      </c>
    </row>
    <row r="9991">
      <c r="A9991" s="1" t="s">
        <v>15259</v>
      </c>
      <c r="B9991" s="2">
        <v>0.0</v>
      </c>
    </row>
    <row r="9992">
      <c r="A9992" s="1" t="s">
        <v>15260</v>
      </c>
      <c r="B9992" s="2">
        <v>0.0</v>
      </c>
    </row>
    <row r="9993">
      <c r="A9993" s="1" t="s">
        <v>15261</v>
      </c>
      <c r="B9993" s="2">
        <v>1.0</v>
      </c>
    </row>
    <row r="9994">
      <c r="A9994" s="1" t="s">
        <v>15262</v>
      </c>
      <c r="B9994" s="2">
        <v>0.0</v>
      </c>
    </row>
    <row r="9995">
      <c r="A9995" s="1" t="s">
        <v>15263</v>
      </c>
    </row>
    <row r="9996">
      <c r="A9996" s="7"/>
    </row>
    <row r="9997">
      <c r="A9997" s="1" t="s">
        <v>13544</v>
      </c>
    </row>
    <row r="9998">
      <c r="A9998" s="1" t="s">
        <v>6234</v>
      </c>
      <c r="B9998" s="2">
        <v>0.0</v>
      </c>
    </row>
    <row r="9999">
      <c r="A9999" s="1" t="s">
        <v>15264</v>
      </c>
      <c r="B9999" s="2">
        <v>0.0</v>
      </c>
    </row>
    <row r="10000">
      <c r="A10000" s="1" t="s">
        <v>15265</v>
      </c>
      <c r="B10000" s="2">
        <v>1.0</v>
      </c>
    </row>
    <row r="10001">
      <c r="A10001" s="1" t="s">
        <v>15266</v>
      </c>
    </row>
    <row r="10002">
      <c r="A10002" s="1" t="s">
        <v>15267</v>
      </c>
    </row>
    <row r="10003">
      <c r="A10003" s="7"/>
    </row>
    <row r="10004">
      <c r="A10004" s="22" t="s">
        <v>15268</v>
      </c>
      <c r="B10004" s="2">
        <v>1.0</v>
      </c>
    </row>
    <row r="10005">
      <c r="A10005" s="1" t="s">
        <v>15269</v>
      </c>
      <c r="B10005" s="2">
        <v>1.0</v>
      </c>
    </row>
    <row r="10006">
      <c r="A10006" s="1" t="s">
        <v>15270</v>
      </c>
      <c r="B10006" s="2">
        <v>0.0</v>
      </c>
    </row>
    <row r="10007">
      <c r="A10007" s="1" t="s">
        <v>15271</v>
      </c>
      <c r="B10007" s="2">
        <v>0.0</v>
      </c>
    </row>
    <row r="10008">
      <c r="A10008" s="1" t="s">
        <v>15272</v>
      </c>
      <c r="B10008" s="2">
        <v>0.0</v>
      </c>
    </row>
    <row r="10009">
      <c r="A10009" s="1" t="s">
        <v>15273</v>
      </c>
    </row>
    <row r="10010">
      <c r="A10010" s="1" t="s">
        <v>5762</v>
      </c>
      <c r="B10010" s="2">
        <v>0.0</v>
      </c>
    </row>
    <row r="10011">
      <c r="A10011" s="1" t="s">
        <v>15274</v>
      </c>
      <c r="B10011" s="2">
        <v>0.0</v>
      </c>
    </row>
    <row r="10012">
      <c r="A10012" s="1" t="s">
        <v>15275</v>
      </c>
      <c r="B10012" s="2">
        <v>1.0</v>
      </c>
    </row>
    <row r="10013">
      <c r="A10013" s="1" t="s">
        <v>15276</v>
      </c>
      <c r="B10013" s="2">
        <v>1.0</v>
      </c>
    </row>
    <row r="10014">
      <c r="A10014" s="1" t="s">
        <v>15277</v>
      </c>
      <c r="B10014" s="2">
        <v>0.0</v>
      </c>
    </row>
    <row r="10015">
      <c r="A10015" s="1" t="s">
        <v>15278</v>
      </c>
      <c r="B10015" s="2">
        <v>1.0</v>
      </c>
    </row>
    <row r="10016">
      <c r="A10016" s="1" t="s">
        <v>15279</v>
      </c>
    </row>
    <row r="10017">
      <c r="A10017" s="7"/>
    </row>
    <row r="10018">
      <c r="A10018" s="1" t="s">
        <v>15280</v>
      </c>
      <c r="B10018" s="2">
        <v>1.0</v>
      </c>
    </row>
    <row r="10019">
      <c r="A10019" s="1" t="s">
        <v>15281</v>
      </c>
    </row>
    <row r="10020">
      <c r="A10020" s="7"/>
    </row>
    <row r="10021">
      <c r="A10021" s="1" t="s">
        <v>15282</v>
      </c>
      <c r="B10021" s="2">
        <v>1.0</v>
      </c>
    </row>
    <row r="10022">
      <c r="A10022" s="1" t="s">
        <v>15283</v>
      </c>
    </row>
    <row r="10023">
      <c r="A10023" s="1" t="s">
        <v>8747</v>
      </c>
    </row>
    <row r="10024">
      <c r="A10024" s="1" t="s">
        <v>15284</v>
      </c>
      <c r="B10024" s="2">
        <v>0.0</v>
      </c>
    </row>
    <row r="10025">
      <c r="A10025" s="1" t="s">
        <v>15285</v>
      </c>
      <c r="B10025" s="2">
        <v>1.0</v>
      </c>
    </row>
    <row r="10026">
      <c r="A10026" s="1" t="s">
        <v>15286</v>
      </c>
      <c r="B10026" s="2">
        <v>0.0</v>
      </c>
    </row>
    <row r="10027">
      <c r="A10027" s="1" t="s">
        <v>15287</v>
      </c>
      <c r="B10027" s="2">
        <v>1.0</v>
      </c>
    </row>
    <row r="10028">
      <c r="A10028" s="1" t="s">
        <v>15288</v>
      </c>
      <c r="B10028" s="2">
        <v>1.0</v>
      </c>
    </row>
    <row r="10029">
      <c r="A10029" s="1" t="s">
        <v>15289</v>
      </c>
      <c r="B10029" s="2">
        <v>1.0</v>
      </c>
    </row>
    <row r="10030">
      <c r="A10030" s="1" t="s">
        <v>15290</v>
      </c>
      <c r="B10030" s="2">
        <v>0.0</v>
      </c>
    </row>
    <row r="10031">
      <c r="A10031" s="1" t="s">
        <v>15291</v>
      </c>
      <c r="B10031" s="2">
        <v>0.0</v>
      </c>
    </row>
    <row r="10032">
      <c r="A10032" s="1" t="s">
        <v>15292</v>
      </c>
      <c r="B10032" s="2">
        <v>0.0</v>
      </c>
    </row>
    <row r="10033">
      <c r="A10033" s="1" t="s">
        <v>15293</v>
      </c>
      <c r="B10033" s="2">
        <v>1.0</v>
      </c>
    </row>
    <row r="10034">
      <c r="A10034" s="1" t="s">
        <v>15294</v>
      </c>
      <c r="B10034" s="2">
        <v>1.0</v>
      </c>
    </row>
    <row r="10035">
      <c r="A10035" s="1" t="s">
        <v>15295</v>
      </c>
      <c r="B10035" s="2">
        <v>0.0</v>
      </c>
    </row>
    <row r="10036">
      <c r="A10036" s="1" t="s">
        <v>15296</v>
      </c>
      <c r="B10036" s="2">
        <v>0.0</v>
      </c>
    </row>
    <row r="10037">
      <c r="A10037" s="1" t="s">
        <v>15297</v>
      </c>
      <c r="B10037" s="2">
        <v>0.0</v>
      </c>
    </row>
    <row r="10038">
      <c r="A10038" s="1" t="s">
        <v>15298</v>
      </c>
      <c r="B10038" s="2">
        <v>0.0</v>
      </c>
    </row>
    <row r="10039">
      <c r="A10039" s="1" t="s">
        <v>15299</v>
      </c>
      <c r="B10039" s="2">
        <v>0.0</v>
      </c>
    </row>
    <row r="10040">
      <c r="A10040" s="1" t="s">
        <v>15300</v>
      </c>
      <c r="B10040" s="2">
        <v>1.0</v>
      </c>
    </row>
    <row r="10041">
      <c r="A10041" s="1" t="s">
        <v>15301</v>
      </c>
      <c r="B10041" s="2">
        <v>1.0</v>
      </c>
    </row>
    <row r="10042">
      <c r="A10042" s="1" t="s">
        <v>15302</v>
      </c>
      <c r="B10042" s="2">
        <v>1.0</v>
      </c>
    </row>
    <row r="10043">
      <c r="A10043" s="1" t="s">
        <v>15303</v>
      </c>
      <c r="B10043" s="2">
        <v>0.0</v>
      </c>
    </row>
    <row r="10044">
      <c r="A10044" s="1" t="s">
        <v>15304</v>
      </c>
      <c r="B10044" s="2">
        <v>1.0</v>
      </c>
    </row>
    <row r="10045">
      <c r="A10045" s="1" t="s">
        <v>15305</v>
      </c>
      <c r="B10045" s="2">
        <v>1.0</v>
      </c>
    </row>
    <row r="10046">
      <c r="A10046" s="1" t="s">
        <v>15306</v>
      </c>
      <c r="B10046" s="2">
        <v>0.0</v>
      </c>
    </row>
    <row r="10047">
      <c r="A10047" s="1" t="s">
        <v>15307</v>
      </c>
      <c r="B10047" s="2">
        <v>0.0</v>
      </c>
    </row>
    <row r="10048">
      <c r="A10048" s="1" t="s">
        <v>15308</v>
      </c>
      <c r="B10048" s="2">
        <v>1.0</v>
      </c>
    </row>
    <row r="10049">
      <c r="A10049" s="1" t="s">
        <v>15309</v>
      </c>
      <c r="B10049" s="2">
        <v>0.0</v>
      </c>
    </row>
    <row r="10050">
      <c r="A10050" s="1" t="s">
        <v>15310</v>
      </c>
      <c r="B10050" s="2">
        <v>0.0</v>
      </c>
    </row>
    <row r="10051">
      <c r="A10051" s="1" t="s">
        <v>15311</v>
      </c>
      <c r="B10051" s="2">
        <v>0.0</v>
      </c>
    </row>
    <row r="10052">
      <c r="A10052" s="1" t="s">
        <v>15312</v>
      </c>
      <c r="B10052" s="2">
        <v>0.0</v>
      </c>
    </row>
    <row r="10053">
      <c r="A10053" s="1" t="s">
        <v>15313</v>
      </c>
      <c r="B10053" s="2">
        <v>0.0</v>
      </c>
    </row>
    <row r="10054">
      <c r="A10054" s="1" t="s">
        <v>15314</v>
      </c>
      <c r="B10054" s="2">
        <v>1.0</v>
      </c>
    </row>
    <row r="10055">
      <c r="A10055" s="1" t="s">
        <v>15315</v>
      </c>
      <c r="B10055" s="2">
        <v>1.0</v>
      </c>
    </row>
    <row r="10056">
      <c r="A10056" s="1" t="s">
        <v>15316</v>
      </c>
      <c r="B10056" s="2">
        <v>0.0</v>
      </c>
    </row>
    <row r="10057">
      <c r="A10057" s="1" t="s">
        <v>15317</v>
      </c>
    </row>
    <row r="10058">
      <c r="A10058" s="1" t="s">
        <v>15318</v>
      </c>
    </row>
    <row r="10059">
      <c r="A10059" s="1" t="s">
        <v>14751</v>
      </c>
    </row>
    <row r="10060">
      <c r="A10060" s="7"/>
    </row>
    <row r="10061">
      <c r="A10061" s="1" t="s">
        <v>15319</v>
      </c>
      <c r="B10061" s="2">
        <v>0.0</v>
      </c>
    </row>
    <row r="10062">
      <c r="A10062" s="1" t="s">
        <v>15320</v>
      </c>
      <c r="B10062" s="2">
        <v>1.0</v>
      </c>
    </row>
    <row r="10063">
      <c r="A10063" s="1" t="s">
        <v>15321</v>
      </c>
      <c r="B10063" s="2">
        <v>1.0</v>
      </c>
    </row>
    <row r="10064">
      <c r="A10064" s="1" t="s">
        <v>15322</v>
      </c>
      <c r="B10064" s="2">
        <v>0.0</v>
      </c>
    </row>
    <row r="10065">
      <c r="A10065" s="1" t="s">
        <v>15323</v>
      </c>
      <c r="B10065" s="2">
        <v>1.0</v>
      </c>
    </row>
    <row r="10066">
      <c r="A10066" s="1" t="s">
        <v>15324</v>
      </c>
    </row>
    <row r="10067">
      <c r="A10067" s="7"/>
    </row>
    <row r="10068">
      <c r="A10068" s="1" t="s">
        <v>5762</v>
      </c>
      <c r="B10068" s="2">
        <v>0.0</v>
      </c>
    </row>
    <row r="10069">
      <c r="A10069" s="1" t="s">
        <v>15325</v>
      </c>
      <c r="B10069" s="2">
        <v>0.0</v>
      </c>
    </row>
    <row r="10070">
      <c r="A10070" s="1" t="s">
        <v>15326</v>
      </c>
    </row>
    <row r="10071">
      <c r="A10071" s="1" t="s">
        <v>4150</v>
      </c>
      <c r="B10071" s="2">
        <v>0.0</v>
      </c>
    </row>
    <row r="10072">
      <c r="A10072" s="1" t="s">
        <v>15327</v>
      </c>
      <c r="B10072" s="2">
        <v>0.0</v>
      </c>
    </row>
    <row r="10073">
      <c r="A10073" s="1" t="s">
        <v>15328</v>
      </c>
      <c r="B10073" s="2">
        <v>0.0</v>
      </c>
    </row>
    <row r="10074">
      <c r="A10074" s="1" t="s">
        <v>15329</v>
      </c>
      <c r="B10074" s="2">
        <v>1.0</v>
      </c>
    </row>
    <row r="10075">
      <c r="A10075" s="1" t="s">
        <v>15330</v>
      </c>
      <c r="B10075" s="2">
        <v>0.0</v>
      </c>
    </row>
    <row r="10076">
      <c r="A10076" s="1" t="s">
        <v>15331</v>
      </c>
      <c r="B10076" s="2">
        <v>0.0</v>
      </c>
    </row>
    <row r="10077">
      <c r="A10077" s="1" t="s">
        <v>15332</v>
      </c>
      <c r="B10077" s="2">
        <v>0.0</v>
      </c>
    </row>
    <row r="10078">
      <c r="A10078" s="1" t="s">
        <v>15333</v>
      </c>
      <c r="B10078" s="2">
        <v>0.0</v>
      </c>
    </row>
    <row r="10079">
      <c r="A10079" s="1" t="s">
        <v>15334</v>
      </c>
    </row>
    <row r="10080">
      <c r="A10080" s="7"/>
    </row>
    <row r="10081">
      <c r="A10081" s="1" t="s">
        <v>15335</v>
      </c>
      <c r="B10081" s="2">
        <v>0.0</v>
      </c>
    </row>
    <row r="10082">
      <c r="A10082" s="1" t="s">
        <v>15336</v>
      </c>
      <c r="B10082" s="2">
        <v>0.0</v>
      </c>
    </row>
    <row r="10083">
      <c r="A10083" s="1" t="s">
        <v>15337</v>
      </c>
      <c r="B10083" s="2">
        <v>1.0</v>
      </c>
    </row>
    <row r="10084">
      <c r="A10084" s="1" t="s">
        <v>15338</v>
      </c>
      <c r="B10084" s="2">
        <v>0.0</v>
      </c>
    </row>
    <row r="10085">
      <c r="A10085" s="1" t="s">
        <v>15339</v>
      </c>
      <c r="B10085" s="2">
        <v>0.0</v>
      </c>
    </row>
    <row r="10086">
      <c r="A10086" s="1" t="s">
        <v>15340</v>
      </c>
      <c r="B10086" s="2">
        <v>0.0</v>
      </c>
    </row>
    <row r="10087">
      <c r="A10087" s="1" t="s">
        <v>15341</v>
      </c>
      <c r="B10087" s="2">
        <v>1.0</v>
      </c>
    </row>
    <row r="10088">
      <c r="A10088" s="1" t="s">
        <v>15342</v>
      </c>
      <c r="B10088" s="2">
        <v>1.0</v>
      </c>
    </row>
    <row r="10089">
      <c r="A10089" s="1" t="s">
        <v>15343</v>
      </c>
      <c r="B10089" s="2">
        <v>1.0</v>
      </c>
    </row>
    <row r="10090">
      <c r="A10090" s="1" t="s">
        <v>15344</v>
      </c>
      <c r="B10090" s="2">
        <v>0.0</v>
      </c>
    </row>
    <row r="10091">
      <c r="A10091" s="1" t="s">
        <v>15345</v>
      </c>
    </row>
    <row r="10092">
      <c r="A10092" s="7"/>
    </row>
    <row r="10093">
      <c r="A10093" s="1" t="s">
        <v>6347</v>
      </c>
      <c r="B10093" s="2">
        <v>0.0</v>
      </c>
    </row>
    <row r="10094">
      <c r="A10094" s="1" t="s">
        <v>15346</v>
      </c>
      <c r="B10094" s="2">
        <v>0.0</v>
      </c>
    </row>
    <row r="10095">
      <c r="A10095" s="1" t="s">
        <v>15347</v>
      </c>
      <c r="B10095" s="2">
        <v>0.0</v>
      </c>
    </row>
    <row r="10096">
      <c r="A10096" s="1" t="s">
        <v>15348</v>
      </c>
      <c r="B10096" s="2">
        <v>0.0</v>
      </c>
    </row>
    <row r="10097">
      <c r="A10097" s="1" t="s">
        <v>15349</v>
      </c>
      <c r="B10097" s="2">
        <v>1.0</v>
      </c>
    </row>
    <row r="10098">
      <c r="A10098" s="1" t="s">
        <v>5924</v>
      </c>
      <c r="B10098" s="2">
        <v>1.0</v>
      </c>
    </row>
    <row r="10099">
      <c r="A10099" s="1" t="s">
        <v>15350</v>
      </c>
      <c r="B10099" s="2">
        <v>1.0</v>
      </c>
    </row>
    <row r="10100">
      <c r="A10100" s="1" t="s">
        <v>15351</v>
      </c>
      <c r="B10100" s="2">
        <v>1.0</v>
      </c>
    </row>
    <row r="10101">
      <c r="A10101" s="1" t="s">
        <v>15352</v>
      </c>
    </row>
    <row r="10102">
      <c r="A10102" s="7"/>
    </row>
    <row r="10103">
      <c r="A10103" s="1" t="s">
        <v>7214</v>
      </c>
      <c r="B10103" s="2">
        <v>1.0</v>
      </c>
    </row>
    <row r="10104">
      <c r="A10104" s="1" t="s">
        <v>15353</v>
      </c>
      <c r="B10104" s="2">
        <v>0.0</v>
      </c>
    </row>
    <row r="10105">
      <c r="A10105" s="1" t="s">
        <v>15354</v>
      </c>
      <c r="B10105" s="2">
        <v>1.0</v>
      </c>
    </row>
    <row r="10106">
      <c r="A10106" s="1" t="s">
        <v>15355</v>
      </c>
      <c r="B10106" s="2">
        <v>0.0</v>
      </c>
    </row>
    <row r="10107">
      <c r="A10107" s="1" t="s">
        <v>15356</v>
      </c>
      <c r="B10107" s="2">
        <v>0.0</v>
      </c>
    </row>
    <row r="10108">
      <c r="A10108" s="1" t="s">
        <v>15357</v>
      </c>
      <c r="B10108" s="2">
        <v>1.0</v>
      </c>
    </row>
    <row r="10109">
      <c r="A10109" s="1" t="s">
        <v>15358</v>
      </c>
      <c r="B10109" s="2">
        <v>0.0</v>
      </c>
    </row>
    <row r="10110">
      <c r="A10110" s="1" t="s">
        <v>15359</v>
      </c>
      <c r="B10110" s="2">
        <v>0.0</v>
      </c>
    </row>
    <row r="10111">
      <c r="A10111" s="1" t="s">
        <v>15360</v>
      </c>
      <c r="B10111" s="2">
        <v>1.0</v>
      </c>
    </row>
    <row r="10112">
      <c r="A10112" s="1" t="s">
        <v>15361</v>
      </c>
      <c r="B10112" s="2">
        <v>0.0</v>
      </c>
    </row>
    <row r="10113">
      <c r="A10113" s="1" t="s">
        <v>15362</v>
      </c>
      <c r="B10113" s="2">
        <v>1.0</v>
      </c>
    </row>
    <row r="10114">
      <c r="A10114" s="1" t="s">
        <v>15363</v>
      </c>
      <c r="B10114" s="2">
        <v>0.0</v>
      </c>
    </row>
    <row r="10115">
      <c r="A10115" s="1" t="s">
        <v>15364</v>
      </c>
    </row>
    <row r="10116">
      <c r="A10116" s="1" t="s">
        <v>15365</v>
      </c>
    </row>
    <row r="10117">
      <c r="A10117" s="1" t="s">
        <v>15366</v>
      </c>
      <c r="B10117" s="2">
        <v>0.0</v>
      </c>
    </row>
    <row r="10118">
      <c r="A10118" s="1" t="s">
        <v>15367</v>
      </c>
    </row>
    <row r="10119">
      <c r="A10119" s="1" t="s">
        <v>15368</v>
      </c>
      <c r="B10119" s="2">
        <v>1.0</v>
      </c>
    </row>
    <row r="10120">
      <c r="A10120" s="1" t="s">
        <v>15369</v>
      </c>
      <c r="B10120" s="2">
        <v>1.0</v>
      </c>
    </row>
    <row r="10121">
      <c r="A10121" s="1" t="s">
        <v>15370</v>
      </c>
      <c r="B10121" s="2">
        <v>0.0</v>
      </c>
    </row>
    <row r="10122">
      <c r="A10122" s="1" t="s">
        <v>15371</v>
      </c>
    </row>
    <row r="10123">
      <c r="A10123" s="1" t="s">
        <v>15372</v>
      </c>
    </row>
    <row r="10124">
      <c r="A10124" s="1" t="s">
        <v>5534</v>
      </c>
      <c r="B10124" s="2">
        <v>0.0</v>
      </c>
    </row>
    <row r="10125">
      <c r="A10125" s="1" t="s">
        <v>15373</v>
      </c>
      <c r="B10125" s="2">
        <v>1.0</v>
      </c>
    </row>
    <row r="10126">
      <c r="A10126" s="1" t="s">
        <v>15374</v>
      </c>
      <c r="B10126" s="2">
        <v>1.0</v>
      </c>
    </row>
    <row r="10127">
      <c r="A10127" s="1" t="s">
        <v>15375</v>
      </c>
      <c r="B10127" s="2">
        <v>1.0</v>
      </c>
    </row>
    <row r="10128">
      <c r="A10128" s="1" t="s">
        <v>15376</v>
      </c>
      <c r="B10128" s="2">
        <v>0.0</v>
      </c>
    </row>
    <row r="10129">
      <c r="A10129" s="1" t="s">
        <v>15377</v>
      </c>
      <c r="B10129" s="2">
        <v>1.0</v>
      </c>
    </row>
    <row r="10130">
      <c r="A10130" s="1" t="s">
        <v>15378</v>
      </c>
      <c r="B10130" s="2">
        <v>0.0</v>
      </c>
    </row>
    <row r="10131">
      <c r="A10131" s="1" t="s">
        <v>15379</v>
      </c>
      <c r="B10131" s="2">
        <v>0.0</v>
      </c>
    </row>
    <row r="10132">
      <c r="A10132" s="1" t="s">
        <v>15380</v>
      </c>
      <c r="B10132" s="2">
        <v>1.0</v>
      </c>
    </row>
    <row r="10133">
      <c r="A10133" s="1" t="s">
        <v>15381</v>
      </c>
      <c r="B10133" s="2">
        <v>1.0</v>
      </c>
    </row>
    <row r="10134">
      <c r="A10134" s="1" t="s">
        <v>15382</v>
      </c>
      <c r="B10134" s="2">
        <v>0.0</v>
      </c>
    </row>
    <row r="10135">
      <c r="A10135" s="1" t="s">
        <v>15383</v>
      </c>
      <c r="B10135" s="2">
        <v>0.0</v>
      </c>
    </row>
    <row r="10136">
      <c r="A10136" s="1" t="s">
        <v>15384</v>
      </c>
      <c r="B10136" s="2">
        <v>1.0</v>
      </c>
    </row>
    <row r="10137">
      <c r="A10137" s="1" t="s">
        <v>15385</v>
      </c>
      <c r="B10137" s="2">
        <v>0.0</v>
      </c>
    </row>
    <row r="10138">
      <c r="A10138" s="1" t="s">
        <v>15386</v>
      </c>
      <c r="B10138" s="2">
        <v>0.0</v>
      </c>
    </row>
    <row r="10139">
      <c r="A10139" s="1" t="s">
        <v>15387</v>
      </c>
    </row>
    <row r="10140">
      <c r="A10140" s="1" t="s">
        <v>7383</v>
      </c>
      <c r="B10140" s="2">
        <v>1.0</v>
      </c>
    </row>
    <row r="10141">
      <c r="A10141" s="1" t="s">
        <v>15388</v>
      </c>
      <c r="B10141" s="2">
        <v>0.0</v>
      </c>
    </row>
    <row r="10142">
      <c r="A10142" s="1" t="s">
        <v>15389</v>
      </c>
      <c r="B10142" s="2">
        <v>0.0</v>
      </c>
    </row>
    <row r="10143">
      <c r="A10143" s="1" t="s">
        <v>15390</v>
      </c>
      <c r="B10143" s="2">
        <v>0.0</v>
      </c>
    </row>
    <row r="10144">
      <c r="A10144" s="1" t="s">
        <v>15391</v>
      </c>
      <c r="B10144" s="2">
        <v>0.0</v>
      </c>
    </row>
    <row r="10145">
      <c r="A10145" s="1" t="s">
        <v>15392</v>
      </c>
      <c r="B10145" s="2">
        <v>0.0</v>
      </c>
    </row>
    <row r="10146">
      <c r="A10146" s="1" t="s">
        <v>15393</v>
      </c>
      <c r="B10146" s="2">
        <v>0.0</v>
      </c>
    </row>
    <row r="10147">
      <c r="A10147" s="1" t="s">
        <v>15394</v>
      </c>
    </row>
    <row r="10148">
      <c r="A10148" s="7"/>
    </row>
    <row r="10149">
      <c r="A10149" s="1" t="s">
        <v>15395</v>
      </c>
      <c r="B10149" s="2">
        <v>1.0</v>
      </c>
    </row>
    <row r="10150">
      <c r="A10150" s="1" t="s">
        <v>15396</v>
      </c>
      <c r="B10150" s="2">
        <v>0.0</v>
      </c>
    </row>
    <row r="10151">
      <c r="A10151" s="1" t="s">
        <v>15397</v>
      </c>
      <c r="B10151" s="2">
        <v>0.0</v>
      </c>
    </row>
    <row r="10152">
      <c r="A10152" s="1" t="s">
        <v>15398</v>
      </c>
      <c r="B10152" s="2">
        <v>0.0</v>
      </c>
    </row>
    <row r="10153">
      <c r="A10153" s="1" t="s">
        <v>15399</v>
      </c>
      <c r="B10153" s="2">
        <v>0.0</v>
      </c>
    </row>
    <row r="10154">
      <c r="A10154" s="1" t="s">
        <v>15400</v>
      </c>
    </row>
    <row r="10155">
      <c r="A10155" s="1" t="s">
        <v>15401</v>
      </c>
    </row>
    <row r="10156">
      <c r="A10156" s="1" t="s">
        <v>15402</v>
      </c>
    </row>
    <row r="10157">
      <c r="A10157" s="1" t="s">
        <v>7375</v>
      </c>
    </row>
    <row r="10158">
      <c r="A10158" s="1" t="s">
        <v>7376</v>
      </c>
    </row>
    <row r="10159">
      <c r="A10159" s="7"/>
    </row>
    <row r="10160">
      <c r="A10160" s="1" t="s">
        <v>15403</v>
      </c>
      <c r="B10160" s="2">
        <v>0.0</v>
      </c>
    </row>
    <row r="10161">
      <c r="A10161" s="1" t="s">
        <v>15404</v>
      </c>
      <c r="B10161" s="2">
        <v>0.0</v>
      </c>
    </row>
    <row r="10162">
      <c r="A10162" s="1" t="s">
        <v>15405</v>
      </c>
      <c r="B10162" s="2">
        <v>1.0</v>
      </c>
    </row>
    <row r="10163">
      <c r="A10163" s="1" t="s">
        <v>15406</v>
      </c>
      <c r="B10163" s="2">
        <v>0.0</v>
      </c>
    </row>
    <row r="10164">
      <c r="A10164" s="1" t="s">
        <v>15407</v>
      </c>
      <c r="B10164" s="2">
        <v>1.0</v>
      </c>
    </row>
    <row r="10165">
      <c r="A10165" s="1" t="s">
        <v>15408</v>
      </c>
      <c r="B10165" s="2">
        <v>0.0</v>
      </c>
    </row>
    <row r="10166">
      <c r="A10166" s="1" t="s">
        <v>15409</v>
      </c>
      <c r="B10166" s="2">
        <v>1.0</v>
      </c>
    </row>
    <row r="10167">
      <c r="A10167" s="1" t="s">
        <v>15410</v>
      </c>
      <c r="B10167" s="2">
        <v>1.0</v>
      </c>
    </row>
    <row r="10168">
      <c r="A10168" s="1" t="s">
        <v>15411</v>
      </c>
      <c r="B10168" s="2">
        <v>0.0</v>
      </c>
    </row>
    <row r="10169">
      <c r="A10169" s="1" t="s">
        <v>15412</v>
      </c>
      <c r="B10169" s="2">
        <v>1.0</v>
      </c>
    </row>
    <row r="10170">
      <c r="A10170" s="1" t="s">
        <v>15413</v>
      </c>
      <c r="B10170" s="2">
        <v>1.0</v>
      </c>
    </row>
    <row r="10171">
      <c r="A10171" s="1" t="s">
        <v>15414</v>
      </c>
      <c r="B10171" s="2">
        <v>1.0</v>
      </c>
    </row>
    <row r="10172">
      <c r="A10172" s="1" t="s">
        <v>15415</v>
      </c>
      <c r="B10172" s="2">
        <v>0.0</v>
      </c>
    </row>
    <row r="10173">
      <c r="A10173" s="1" t="s">
        <v>15416</v>
      </c>
      <c r="B10173" s="2">
        <v>0.0</v>
      </c>
    </row>
    <row r="10174">
      <c r="A10174" s="1" t="s">
        <v>15417</v>
      </c>
      <c r="B10174" s="2">
        <v>0.0</v>
      </c>
    </row>
    <row r="10175">
      <c r="A10175" s="1" t="s">
        <v>15418</v>
      </c>
      <c r="B10175" s="2">
        <v>0.0</v>
      </c>
    </row>
    <row r="10176">
      <c r="A10176" s="1" t="s">
        <v>15419</v>
      </c>
      <c r="B10176" s="2">
        <v>0.0</v>
      </c>
    </row>
    <row r="10177">
      <c r="A10177" s="1" t="s">
        <v>15420</v>
      </c>
      <c r="B10177" s="2">
        <v>0.0</v>
      </c>
    </row>
    <row r="10178">
      <c r="A10178" s="1" t="s">
        <v>15421</v>
      </c>
      <c r="B10178" s="2">
        <v>1.0</v>
      </c>
    </row>
    <row r="10179">
      <c r="A10179" s="1" t="s">
        <v>15422</v>
      </c>
      <c r="B10179" s="2">
        <v>1.0</v>
      </c>
    </row>
    <row r="10180">
      <c r="A10180" s="1" t="s">
        <v>15423</v>
      </c>
      <c r="B10180" s="2">
        <v>1.0</v>
      </c>
    </row>
    <row r="10181">
      <c r="A10181" s="1" t="s">
        <v>15424</v>
      </c>
      <c r="B10181" s="2">
        <v>0.0</v>
      </c>
    </row>
    <row r="10182">
      <c r="A10182" s="1" t="s">
        <v>15425</v>
      </c>
      <c r="B10182" s="2">
        <v>0.0</v>
      </c>
    </row>
    <row r="10183">
      <c r="A10183" s="1" t="s">
        <v>15426</v>
      </c>
      <c r="B10183" s="2">
        <v>0.0</v>
      </c>
    </row>
    <row r="10184">
      <c r="A10184" s="1" t="s">
        <v>15427</v>
      </c>
      <c r="B10184" s="2">
        <v>0.0</v>
      </c>
    </row>
    <row r="10185">
      <c r="A10185" s="1" t="s">
        <v>15428</v>
      </c>
      <c r="B10185" s="2">
        <v>1.0</v>
      </c>
    </row>
    <row r="10186">
      <c r="A10186" s="1" t="s">
        <v>15429</v>
      </c>
      <c r="B10186" s="2">
        <v>0.0</v>
      </c>
    </row>
    <row r="10187">
      <c r="A10187" s="1" t="s">
        <v>15430</v>
      </c>
      <c r="B10187" s="2">
        <v>1.0</v>
      </c>
    </row>
    <row r="10188">
      <c r="A10188" s="1" t="s">
        <v>15431</v>
      </c>
      <c r="B10188" s="2">
        <v>1.0</v>
      </c>
    </row>
    <row r="10189">
      <c r="A10189" s="1" t="s">
        <v>15432</v>
      </c>
      <c r="B10189" s="2">
        <v>0.0</v>
      </c>
    </row>
    <row r="10190">
      <c r="A10190" s="1" t="s">
        <v>15433</v>
      </c>
      <c r="B10190" s="2">
        <v>0.0</v>
      </c>
    </row>
    <row r="10191">
      <c r="A10191" s="1" t="s">
        <v>15434</v>
      </c>
      <c r="B10191" s="2">
        <v>1.0</v>
      </c>
    </row>
    <row r="10192">
      <c r="A10192" s="1" t="s">
        <v>15435</v>
      </c>
      <c r="B10192" s="2">
        <v>0.0</v>
      </c>
    </row>
    <row r="10193">
      <c r="A10193" s="1" t="s">
        <v>15436</v>
      </c>
    </row>
    <row r="10194">
      <c r="A10194" s="1" t="s">
        <v>398</v>
      </c>
      <c r="B10194" s="2">
        <v>0.0</v>
      </c>
    </row>
    <row r="10195">
      <c r="A10195" s="1" t="s">
        <v>15437</v>
      </c>
      <c r="B10195" s="2">
        <v>0.0</v>
      </c>
    </row>
    <row r="10196">
      <c r="A10196" s="1" t="s">
        <v>15438</v>
      </c>
      <c r="B10196" s="2">
        <v>1.0</v>
      </c>
    </row>
    <row r="10197">
      <c r="A10197" s="1" t="s">
        <v>15439</v>
      </c>
      <c r="B10197" s="2">
        <v>1.0</v>
      </c>
    </row>
    <row r="10198">
      <c r="A10198" s="1" t="s">
        <v>15440</v>
      </c>
      <c r="B10198" s="2">
        <v>1.0</v>
      </c>
    </row>
    <row r="10199">
      <c r="A10199" s="1" t="s">
        <v>15441</v>
      </c>
      <c r="B10199" s="2">
        <v>0.0</v>
      </c>
    </row>
    <row r="10200">
      <c r="A10200" s="1" t="s">
        <v>15442</v>
      </c>
      <c r="B10200" s="2">
        <v>0.0</v>
      </c>
    </row>
    <row r="10201">
      <c r="A10201" s="1" t="s">
        <v>15443</v>
      </c>
      <c r="B10201" s="2">
        <v>0.0</v>
      </c>
    </row>
    <row r="10202">
      <c r="A10202" s="1" t="s">
        <v>15444</v>
      </c>
    </row>
    <row r="10203">
      <c r="A10203" s="1" t="s">
        <v>15445</v>
      </c>
      <c r="B10203" s="2">
        <v>1.0</v>
      </c>
    </row>
    <row r="10204">
      <c r="A10204" s="1" t="s">
        <v>15446</v>
      </c>
      <c r="B10204" s="2">
        <v>1.0</v>
      </c>
    </row>
    <row r="10205">
      <c r="A10205" s="1" t="s">
        <v>15447</v>
      </c>
      <c r="B10205" s="2">
        <v>1.0</v>
      </c>
    </row>
    <row r="10206">
      <c r="A10206" s="1" t="s">
        <v>15448</v>
      </c>
      <c r="B10206" s="2">
        <v>1.0</v>
      </c>
    </row>
    <row r="10207">
      <c r="A10207" s="1" t="s">
        <v>15449</v>
      </c>
      <c r="B10207" s="2">
        <v>0.0</v>
      </c>
    </row>
    <row r="10208">
      <c r="A10208" s="1" t="s">
        <v>15450</v>
      </c>
      <c r="B10208" s="2">
        <v>1.0</v>
      </c>
    </row>
    <row r="10209">
      <c r="A10209" s="1" t="s">
        <v>15451</v>
      </c>
      <c r="B10209" s="2">
        <v>1.0</v>
      </c>
    </row>
    <row r="10210">
      <c r="A10210" s="1" t="s">
        <v>15452</v>
      </c>
      <c r="B10210" s="2">
        <v>1.0</v>
      </c>
    </row>
    <row r="10211">
      <c r="A10211" s="1" t="s">
        <v>15453</v>
      </c>
      <c r="B10211" s="2">
        <v>0.0</v>
      </c>
    </row>
    <row r="10212">
      <c r="A10212" s="1" t="s">
        <v>15454</v>
      </c>
      <c r="B10212" s="2">
        <v>1.0</v>
      </c>
    </row>
    <row r="10213">
      <c r="A10213" s="1" t="s">
        <v>15455</v>
      </c>
      <c r="B10213" s="2">
        <v>0.0</v>
      </c>
    </row>
    <row r="10214">
      <c r="A10214" s="1" t="s">
        <v>15456</v>
      </c>
      <c r="B10214" s="2">
        <v>1.0</v>
      </c>
    </row>
    <row r="10215">
      <c r="A10215" s="1" t="s">
        <v>15457</v>
      </c>
    </row>
    <row r="10216">
      <c r="A10216" s="1" t="s">
        <v>15458</v>
      </c>
      <c r="B10216" s="2">
        <v>1.0</v>
      </c>
    </row>
    <row r="10217">
      <c r="A10217" s="1" t="s">
        <v>15459</v>
      </c>
      <c r="B10217" s="2">
        <v>1.0</v>
      </c>
    </row>
    <row r="10218">
      <c r="A10218" s="1" t="s">
        <v>15460</v>
      </c>
      <c r="B10218" s="2">
        <v>1.0</v>
      </c>
    </row>
    <row r="10219">
      <c r="A10219" s="1" t="s">
        <v>15461</v>
      </c>
      <c r="B10219" s="2">
        <v>0.0</v>
      </c>
    </row>
    <row r="10220">
      <c r="A10220" s="1" t="s">
        <v>15462</v>
      </c>
      <c r="B10220" s="2">
        <v>0.0</v>
      </c>
    </row>
    <row r="10221">
      <c r="A10221" s="1" t="s">
        <v>15463</v>
      </c>
      <c r="B10221" s="2">
        <v>1.0</v>
      </c>
    </row>
    <row r="10222">
      <c r="A10222" s="1" t="s">
        <v>15464</v>
      </c>
      <c r="B10222" s="2">
        <v>1.0</v>
      </c>
    </row>
    <row r="10223">
      <c r="A10223" s="1" t="s">
        <v>15465</v>
      </c>
      <c r="B10223" s="2">
        <v>1.0</v>
      </c>
    </row>
    <row r="10224">
      <c r="A10224" s="1" t="s">
        <v>15466</v>
      </c>
      <c r="B10224" s="2">
        <v>0.0</v>
      </c>
    </row>
    <row r="10225">
      <c r="A10225" s="1" t="s">
        <v>15467</v>
      </c>
      <c r="B10225" s="2">
        <v>0.0</v>
      </c>
    </row>
    <row r="10226">
      <c r="A10226" s="1" t="s">
        <v>15468</v>
      </c>
      <c r="B10226" s="2">
        <v>1.0</v>
      </c>
    </row>
    <row r="10227">
      <c r="A10227" s="1" t="s">
        <v>15469</v>
      </c>
      <c r="B10227" s="2">
        <v>0.0</v>
      </c>
    </row>
    <row r="10228">
      <c r="A10228" s="1" t="s">
        <v>15470</v>
      </c>
      <c r="B10228" s="2">
        <v>1.0</v>
      </c>
    </row>
    <row r="10229">
      <c r="A10229" s="1" t="s">
        <v>11117</v>
      </c>
      <c r="B10229" s="2">
        <v>0.0</v>
      </c>
    </row>
    <row r="10230">
      <c r="A10230" s="1" t="s">
        <v>15471</v>
      </c>
      <c r="B10230" s="2">
        <v>1.0</v>
      </c>
    </row>
    <row r="10231">
      <c r="A10231" s="1" t="s">
        <v>15472</v>
      </c>
      <c r="B10231" s="2">
        <v>1.0</v>
      </c>
    </row>
    <row r="10232">
      <c r="A10232" s="1" t="s">
        <v>15473</v>
      </c>
      <c r="B10232" s="2">
        <v>0.0</v>
      </c>
    </row>
    <row r="10233">
      <c r="A10233" s="1" t="s">
        <v>15474</v>
      </c>
      <c r="B10233" s="2">
        <v>1.0</v>
      </c>
    </row>
    <row r="10234">
      <c r="A10234" s="1" t="s">
        <v>15475</v>
      </c>
      <c r="B10234" s="2">
        <v>1.0</v>
      </c>
    </row>
    <row r="10235">
      <c r="A10235" s="1" t="s">
        <v>15476</v>
      </c>
      <c r="B10235" s="2">
        <v>1.0</v>
      </c>
    </row>
    <row r="10236">
      <c r="A10236" s="1" t="s">
        <v>15477</v>
      </c>
      <c r="B10236" s="2">
        <v>0.0</v>
      </c>
    </row>
    <row r="10237">
      <c r="A10237" s="1" t="s">
        <v>15478</v>
      </c>
      <c r="B10237" s="2">
        <v>1.0</v>
      </c>
    </row>
    <row r="10238">
      <c r="A10238" s="1" t="s">
        <v>15479</v>
      </c>
      <c r="B10238" s="2">
        <v>0.0</v>
      </c>
    </row>
    <row r="10239">
      <c r="A10239" s="1" t="s">
        <v>15480</v>
      </c>
      <c r="B10239" s="2">
        <v>1.0</v>
      </c>
    </row>
    <row r="10240">
      <c r="A10240" s="1" t="s">
        <v>15481</v>
      </c>
      <c r="B10240" s="2">
        <v>0.0</v>
      </c>
    </row>
    <row r="10241">
      <c r="A10241" s="1" t="s">
        <v>15482</v>
      </c>
      <c r="B10241" s="2">
        <v>1.0</v>
      </c>
    </row>
    <row r="10242">
      <c r="A10242" s="1" t="s">
        <v>15483</v>
      </c>
      <c r="B10242" s="2">
        <v>0.0</v>
      </c>
    </row>
    <row r="10243">
      <c r="A10243" s="1" t="s">
        <v>15484</v>
      </c>
      <c r="B10243" s="2">
        <v>0.0</v>
      </c>
    </row>
    <row r="10244">
      <c r="A10244" s="1" t="s">
        <v>15485</v>
      </c>
      <c r="B10244" s="2">
        <v>0.0</v>
      </c>
    </row>
    <row r="10245">
      <c r="A10245" s="1" t="s">
        <v>15486</v>
      </c>
      <c r="B10245" s="2">
        <v>0.0</v>
      </c>
    </row>
    <row r="10246">
      <c r="A10246" s="1" t="s">
        <v>15487</v>
      </c>
      <c r="B10246" s="2">
        <v>0.0</v>
      </c>
    </row>
    <row r="10247">
      <c r="A10247" s="1" t="s">
        <v>15488</v>
      </c>
      <c r="B10247" s="2">
        <v>1.0</v>
      </c>
    </row>
    <row r="10248">
      <c r="A10248" s="1" t="s">
        <v>15489</v>
      </c>
      <c r="B10248" s="2">
        <v>0.0</v>
      </c>
    </row>
    <row r="10249">
      <c r="A10249" s="1" t="s">
        <v>15490</v>
      </c>
      <c r="B10249" s="2">
        <v>1.0</v>
      </c>
    </row>
    <row r="10250">
      <c r="A10250" s="1" t="s">
        <v>15491</v>
      </c>
      <c r="B10250" s="2">
        <v>1.0</v>
      </c>
    </row>
    <row r="10251">
      <c r="A10251" s="1" t="s">
        <v>15492</v>
      </c>
      <c r="B10251" s="2">
        <v>0.0</v>
      </c>
    </row>
    <row r="10252">
      <c r="A10252" s="1" t="s">
        <v>15493</v>
      </c>
      <c r="B10252" s="2">
        <v>1.0</v>
      </c>
    </row>
    <row r="10253">
      <c r="A10253" s="1" t="s">
        <v>15494</v>
      </c>
      <c r="B10253" s="2">
        <v>0.0</v>
      </c>
    </row>
    <row r="10254">
      <c r="A10254" s="1" t="s">
        <v>15495</v>
      </c>
    </row>
    <row r="10255">
      <c r="A10255" s="1" t="s">
        <v>15496</v>
      </c>
      <c r="B10255" s="2">
        <v>0.0</v>
      </c>
    </row>
    <row r="10256">
      <c r="A10256" s="1" t="s">
        <v>15497</v>
      </c>
      <c r="B10256" s="2">
        <v>1.0</v>
      </c>
    </row>
    <row r="10257">
      <c r="A10257" s="1" t="s">
        <v>15498</v>
      </c>
      <c r="B10257" s="2">
        <v>0.0</v>
      </c>
    </row>
    <row r="10258">
      <c r="A10258" s="1" t="s">
        <v>15499</v>
      </c>
      <c r="B10258" s="2">
        <v>0.0</v>
      </c>
    </row>
    <row r="10259">
      <c r="A10259" s="1" t="s">
        <v>15500</v>
      </c>
      <c r="B10259" s="2">
        <v>0.0</v>
      </c>
    </row>
    <row r="10260">
      <c r="A10260" s="1" t="s">
        <v>15501</v>
      </c>
    </row>
    <row r="10261">
      <c r="A10261" s="1" t="s">
        <v>15502</v>
      </c>
    </row>
    <row r="10262">
      <c r="A10262" s="1" t="s">
        <v>7084</v>
      </c>
      <c r="B10262" s="2">
        <v>1.0</v>
      </c>
    </row>
    <row r="10263">
      <c r="A10263" s="1" t="s">
        <v>15503</v>
      </c>
      <c r="B10263" s="2">
        <v>1.0</v>
      </c>
    </row>
    <row r="10264">
      <c r="A10264" s="1" t="s">
        <v>15504</v>
      </c>
      <c r="B10264" s="2">
        <v>1.0</v>
      </c>
    </row>
    <row r="10265">
      <c r="A10265" s="1" t="s">
        <v>15505</v>
      </c>
      <c r="B10265" s="2">
        <v>1.0</v>
      </c>
    </row>
    <row r="10266">
      <c r="A10266" s="1" t="s">
        <v>15506</v>
      </c>
      <c r="B10266" s="2">
        <v>1.0</v>
      </c>
    </row>
    <row r="10267">
      <c r="A10267" s="1" t="s">
        <v>15507</v>
      </c>
    </row>
    <row r="10268">
      <c r="A10268" s="1" t="s">
        <v>5298</v>
      </c>
      <c r="B10268" s="2">
        <v>0.0</v>
      </c>
    </row>
    <row r="10269">
      <c r="A10269" s="1" t="s">
        <v>15508</v>
      </c>
      <c r="B10269" s="2">
        <v>1.0</v>
      </c>
    </row>
    <row r="10270">
      <c r="A10270" s="1" t="s">
        <v>15509</v>
      </c>
      <c r="B10270" s="2">
        <v>1.0</v>
      </c>
    </row>
    <row r="10271">
      <c r="A10271" s="1" t="s">
        <v>15510</v>
      </c>
      <c r="B10271" s="2">
        <v>0.0</v>
      </c>
    </row>
    <row r="10272">
      <c r="A10272" s="1" t="s">
        <v>15511</v>
      </c>
    </row>
    <row r="10273">
      <c r="A10273" s="1" t="s">
        <v>15512</v>
      </c>
      <c r="B10273" s="2">
        <v>1.0</v>
      </c>
    </row>
    <row r="10274">
      <c r="A10274" s="1" t="s">
        <v>15513</v>
      </c>
    </row>
    <row r="10275">
      <c r="A10275" s="1" t="s">
        <v>9285</v>
      </c>
      <c r="B10275" s="2">
        <v>0.0</v>
      </c>
    </row>
    <row r="10276">
      <c r="A10276" s="1" t="s">
        <v>15514</v>
      </c>
      <c r="B10276" s="2">
        <v>0.0</v>
      </c>
    </row>
    <row r="10277">
      <c r="A10277" s="1" t="s">
        <v>15515</v>
      </c>
      <c r="B10277" s="2">
        <v>0.0</v>
      </c>
    </row>
    <row r="10278">
      <c r="A10278" s="1" t="s">
        <v>15516</v>
      </c>
      <c r="B10278" s="2">
        <v>0.0</v>
      </c>
    </row>
    <row r="10279">
      <c r="A10279" s="1" t="s">
        <v>15517</v>
      </c>
      <c r="B10279" s="2">
        <v>1.0</v>
      </c>
    </row>
    <row r="10280">
      <c r="A10280" s="1" t="s">
        <v>15518</v>
      </c>
      <c r="B10280" s="2">
        <v>1.0</v>
      </c>
    </row>
    <row r="10281">
      <c r="A10281" s="1" t="s">
        <v>15519</v>
      </c>
      <c r="B10281" s="2">
        <v>0.0</v>
      </c>
    </row>
    <row r="10282">
      <c r="A10282" s="1" t="s">
        <v>15520</v>
      </c>
      <c r="B10282" s="2">
        <v>0.0</v>
      </c>
    </row>
    <row r="10283">
      <c r="A10283" s="1" t="s">
        <v>15521</v>
      </c>
      <c r="B10283" s="2">
        <v>1.0</v>
      </c>
    </row>
    <row r="10284">
      <c r="A10284" s="1" t="s">
        <v>15522</v>
      </c>
      <c r="B10284" s="2">
        <v>0.0</v>
      </c>
    </row>
    <row r="10285">
      <c r="A10285" s="1" t="s">
        <v>15523</v>
      </c>
      <c r="B10285" s="2">
        <v>0.0</v>
      </c>
    </row>
    <row r="10286">
      <c r="A10286" s="1" t="s">
        <v>15524</v>
      </c>
      <c r="B10286" s="2">
        <v>0.0</v>
      </c>
    </row>
    <row r="10287">
      <c r="A10287" s="1" t="s">
        <v>15525</v>
      </c>
      <c r="B10287" s="2">
        <v>1.0</v>
      </c>
    </row>
    <row r="10288">
      <c r="A10288" s="1" t="s">
        <v>15526</v>
      </c>
      <c r="B10288" s="2">
        <v>1.0</v>
      </c>
    </row>
    <row r="10289">
      <c r="A10289" s="1" t="s">
        <v>15527</v>
      </c>
      <c r="B10289" s="2">
        <v>0.0</v>
      </c>
    </row>
    <row r="10290">
      <c r="A10290" s="1" t="s">
        <v>15528</v>
      </c>
      <c r="B10290" s="2">
        <v>1.0</v>
      </c>
    </row>
    <row r="10291">
      <c r="A10291" s="1" t="s">
        <v>15529</v>
      </c>
      <c r="B10291" s="2">
        <v>0.0</v>
      </c>
    </row>
    <row r="10292">
      <c r="A10292" s="1" t="s">
        <v>15530</v>
      </c>
      <c r="B10292" s="2">
        <v>1.0</v>
      </c>
    </row>
    <row r="10293">
      <c r="A10293" s="1" t="s">
        <v>15531</v>
      </c>
    </row>
    <row r="10294">
      <c r="A10294" s="1" t="s">
        <v>15532</v>
      </c>
    </row>
    <row r="10295">
      <c r="A10295" s="1" t="s">
        <v>15533</v>
      </c>
    </row>
    <row r="10296">
      <c r="A10296" s="1" t="s">
        <v>15534</v>
      </c>
    </row>
    <row r="10297">
      <c r="A10297" s="1" t="s">
        <v>15535</v>
      </c>
    </row>
    <row r="10298">
      <c r="A10298" s="1" t="s">
        <v>15536</v>
      </c>
      <c r="B10298" s="2">
        <v>0.0</v>
      </c>
    </row>
    <row r="10299">
      <c r="A10299" s="1" t="s">
        <v>15537</v>
      </c>
      <c r="B10299" s="2">
        <v>0.0</v>
      </c>
    </row>
    <row r="10300">
      <c r="A10300" s="1" t="s">
        <v>15538</v>
      </c>
      <c r="B10300" s="2">
        <v>1.0</v>
      </c>
    </row>
    <row r="10301">
      <c r="A10301" s="1" t="s">
        <v>15539</v>
      </c>
    </row>
    <row r="10302">
      <c r="A10302" s="1" t="s">
        <v>5531</v>
      </c>
    </row>
    <row r="10303">
      <c r="A10303" s="1" t="s">
        <v>398</v>
      </c>
      <c r="B10303" s="2">
        <v>0.0</v>
      </c>
    </row>
    <row r="10304">
      <c r="A10304" s="1" t="s">
        <v>15540</v>
      </c>
    </row>
    <row r="10305">
      <c r="A10305" s="7"/>
    </row>
    <row r="10306">
      <c r="A10306" s="1" t="s">
        <v>7224</v>
      </c>
      <c r="B10306" s="2">
        <v>0.0</v>
      </c>
    </row>
    <row r="10307">
      <c r="A10307" s="1" t="s">
        <v>15541</v>
      </c>
      <c r="B10307" s="2">
        <v>0.0</v>
      </c>
    </row>
    <row r="10308">
      <c r="A10308" s="1" t="s">
        <v>15542</v>
      </c>
      <c r="B10308" s="2">
        <v>0.0</v>
      </c>
    </row>
    <row r="10309">
      <c r="A10309" s="1" t="s">
        <v>15543</v>
      </c>
      <c r="B10309" s="2">
        <v>0.0</v>
      </c>
    </row>
    <row r="10310">
      <c r="A10310" s="1" t="s">
        <v>15544</v>
      </c>
      <c r="B10310" s="2">
        <v>1.0</v>
      </c>
    </row>
    <row r="10311">
      <c r="A10311" s="1" t="s">
        <v>15545</v>
      </c>
      <c r="B10311" s="2">
        <v>0.0</v>
      </c>
    </row>
    <row r="10312">
      <c r="A10312" s="1" t="s">
        <v>15546</v>
      </c>
      <c r="B10312" s="2">
        <v>1.0</v>
      </c>
    </row>
    <row r="10313">
      <c r="A10313" s="1" t="s">
        <v>15547</v>
      </c>
      <c r="B10313" s="2">
        <v>1.0</v>
      </c>
    </row>
    <row r="10314">
      <c r="A10314" s="1" t="s">
        <v>15548</v>
      </c>
    </row>
    <row r="10315">
      <c r="A10315" s="1" t="s">
        <v>15549</v>
      </c>
      <c r="B10315" s="2">
        <v>0.0</v>
      </c>
    </row>
    <row r="10316">
      <c r="A10316" s="1" t="s">
        <v>15550</v>
      </c>
      <c r="B10316" s="2">
        <v>0.0</v>
      </c>
    </row>
    <row r="10317">
      <c r="A10317" s="1" t="s">
        <v>15551</v>
      </c>
      <c r="B10317" s="2">
        <v>1.0</v>
      </c>
    </row>
    <row r="10318">
      <c r="A10318" s="1" t="s">
        <v>15552</v>
      </c>
      <c r="B10318" s="2">
        <v>1.0</v>
      </c>
    </row>
    <row r="10319">
      <c r="A10319" s="1" t="s">
        <v>15553</v>
      </c>
    </row>
    <row r="10320">
      <c r="A10320" s="7"/>
    </row>
    <row r="10321">
      <c r="A10321" s="1" t="s">
        <v>15554</v>
      </c>
      <c r="B10321" s="2">
        <v>0.0</v>
      </c>
    </row>
    <row r="10322">
      <c r="A10322" s="1" t="s">
        <v>15555</v>
      </c>
      <c r="B10322" s="2">
        <v>0.0</v>
      </c>
    </row>
    <row r="10323">
      <c r="A10323" s="1" t="s">
        <v>15556</v>
      </c>
      <c r="B10323" s="2">
        <v>0.0</v>
      </c>
    </row>
    <row r="10324">
      <c r="A10324" s="1" t="s">
        <v>15557</v>
      </c>
      <c r="B10324" s="2">
        <v>0.0</v>
      </c>
    </row>
    <row r="10325">
      <c r="A10325" s="1" t="s">
        <v>15558</v>
      </c>
      <c r="B10325" s="2">
        <v>0.0</v>
      </c>
    </row>
    <row r="10326">
      <c r="A10326" s="1" t="s">
        <v>15559</v>
      </c>
      <c r="B10326" s="2">
        <v>0.0</v>
      </c>
    </row>
    <row r="10327">
      <c r="A10327" s="1" t="s">
        <v>15560</v>
      </c>
    </row>
    <row r="10328">
      <c r="A10328" s="7"/>
    </row>
    <row r="10329">
      <c r="A10329" s="1" t="s">
        <v>751</v>
      </c>
    </row>
    <row r="10330">
      <c r="A10330" s="1" t="s">
        <v>4438</v>
      </c>
      <c r="B10330" s="2">
        <v>1.0</v>
      </c>
    </row>
    <row r="10331">
      <c r="A10331" s="1" t="s">
        <v>15561</v>
      </c>
      <c r="B10331" s="2">
        <v>1.0</v>
      </c>
    </row>
    <row r="10332">
      <c r="A10332" s="1" t="s">
        <v>15562</v>
      </c>
      <c r="B10332" s="2">
        <v>1.0</v>
      </c>
    </row>
    <row r="10333">
      <c r="A10333" s="1" t="s">
        <v>15563</v>
      </c>
      <c r="B10333" s="2">
        <v>1.0</v>
      </c>
    </row>
    <row r="10334">
      <c r="A10334" s="1" t="s">
        <v>15564</v>
      </c>
      <c r="B10334" s="2">
        <v>1.0</v>
      </c>
    </row>
    <row r="10335">
      <c r="A10335" s="1" t="s">
        <v>15565</v>
      </c>
    </row>
    <row r="10336">
      <c r="A10336" s="7"/>
    </row>
    <row r="10337">
      <c r="A10337" s="1" t="s">
        <v>15566</v>
      </c>
      <c r="B10337" s="2">
        <v>1.0</v>
      </c>
    </row>
    <row r="10338">
      <c r="A10338" s="1" t="s">
        <v>15567</v>
      </c>
      <c r="B10338" s="2">
        <v>0.0</v>
      </c>
    </row>
    <row r="10339">
      <c r="A10339" s="1" t="s">
        <v>15568</v>
      </c>
      <c r="B10339" s="2">
        <v>0.0</v>
      </c>
    </row>
    <row r="10340">
      <c r="A10340" s="1" t="s">
        <v>15569</v>
      </c>
      <c r="B10340" s="2">
        <v>1.0</v>
      </c>
    </row>
    <row r="10341">
      <c r="A10341" s="1" t="s">
        <v>15570</v>
      </c>
      <c r="B10341" s="2">
        <v>0.0</v>
      </c>
    </row>
    <row r="10342">
      <c r="A10342" s="1" t="s">
        <v>15571</v>
      </c>
      <c r="B10342" s="2">
        <v>0.0</v>
      </c>
    </row>
    <row r="10343">
      <c r="A10343" s="1" t="s">
        <v>15572</v>
      </c>
      <c r="B10343" s="2">
        <v>0.0</v>
      </c>
    </row>
    <row r="10344">
      <c r="A10344" s="1" t="s">
        <v>15573</v>
      </c>
      <c r="B10344" s="2">
        <v>0.0</v>
      </c>
    </row>
    <row r="10345">
      <c r="A10345" s="1" t="s">
        <v>7657</v>
      </c>
      <c r="B10345" s="2">
        <v>1.0</v>
      </c>
    </row>
    <row r="10346">
      <c r="A10346" s="1" t="s">
        <v>15574</v>
      </c>
      <c r="B10346" s="2">
        <v>1.0</v>
      </c>
    </row>
    <row r="10347">
      <c r="A10347" s="1" t="s">
        <v>15575</v>
      </c>
      <c r="B10347" s="2">
        <v>0.0</v>
      </c>
    </row>
    <row r="10348">
      <c r="A10348" s="1" t="s">
        <v>15576</v>
      </c>
      <c r="B10348" s="2">
        <v>1.0</v>
      </c>
    </row>
    <row r="10349">
      <c r="A10349" s="1" t="s">
        <v>15577</v>
      </c>
      <c r="B10349" s="2">
        <v>1.0</v>
      </c>
    </row>
    <row r="10350">
      <c r="A10350" s="1" t="s">
        <v>15578</v>
      </c>
      <c r="B10350" s="2">
        <v>1.0</v>
      </c>
    </row>
    <row r="10351">
      <c r="A10351" s="1" t="s">
        <v>15579</v>
      </c>
      <c r="B10351" s="2">
        <v>1.0</v>
      </c>
    </row>
    <row r="10352">
      <c r="A10352" s="1" t="s">
        <v>15580</v>
      </c>
      <c r="B10352" s="2">
        <v>0.0</v>
      </c>
    </row>
    <row r="10353">
      <c r="A10353" s="1" t="s">
        <v>15581</v>
      </c>
      <c r="B10353" s="2">
        <v>0.0</v>
      </c>
    </row>
    <row r="10354">
      <c r="A10354" s="1" t="s">
        <v>15582</v>
      </c>
    </row>
    <row r="10355">
      <c r="A10355" s="1" t="s">
        <v>15583</v>
      </c>
      <c r="B10355" s="2">
        <v>1.0</v>
      </c>
    </row>
    <row r="10356">
      <c r="A10356" s="1" t="s">
        <v>15584</v>
      </c>
      <c r="B10356" s="2">
        <v>1.0</v>
      </c>
    </row>
    <row r="10357">
      <c r="A10357" s="1" t="s">
        <v>15585</v>
      </c>
      <c r="B10357" s="2">
        <v>1.0</v>
      </c>
    </row>
    <row r="10358">
      <c r="A10358" s="1" t="s">
        <v>15586</v>
      </c>
      <c r="B10358" s="2">
        <v>0.0</v>
      </c>
    </row>
    <row r="10359">
      <c r="A10359" s="1" t="s">
        <v>15587</v>
      </c>
      <c r="B10359" s="2">
        <v>1.0</v>
      </c>
    </row>
    <row r="10360">
      <c r="A10360" s="1" t="s">
        <v>15588</v>
      </c>
      <c r="B10360" s="2">
        <v>0.0</v>
      </c>
    </row>
    <row r="10361">
      <c r="A10361" s="1" t="s">
        <v>15589</v>
      </c>
      <c r="B10361" s="2">
        <v>1.0</v>
      </c>
    </row>
    <row r="10362">
      <c r="A10362" s="1" t="s">
        <v>15590</v>
      </c>
      <c r="B10362" s="2">
        <v>1.0</v>
      </c>
    </row>
    <row r="10363">
      <c r="A10363" s="1" t="s">
        <v>15591</v>
      </c>
      <c r="B10363" s="2">
        <v>1.0</v>
      </c>
    </row>
    <row r="10364">
      <c r="A10364" s="1" t="s">
        <v>15592</v>
      </c>
      <c r="B10364" s="2">
        <v>0.0</v>
      </c>
    </row>
    <row r="10365">
      <c r="A10365" s="1" t="s">
        <v>6446</v>
      </c>
    </row>
    <row r="10366">
      <c r="A10366" s="1" t="s">
        <v>3728</v>
      </c>
    </row>
    <row r="10367">
      <c r="A10367" s="1" t="s">
        <v>9640</v>
      </c>
    </row>
    <row r="10368">
      <c r="A10368" s="7"/>
    </row>
    <row r="10369">
      <c r="A10369" s="1" t="s">
        <v>6450</v>
      </c>
    </row>
    <row r="10370">
      <c r="A10370" s="7"/>
    </row>
    <row r="10371">
      <c r="A10371" s="1" t="s">
        <v>15593</v>
      </c>
      <c r="B10371" s="2">
        <v>1.0</v>
      </c>
    </row>
    <row r="10372">
      <c r="A10372" s="1" t="s">
        <v>15594</v>
      </c>
      <c r="B10372" s="2">
        <v>0.0</v>
      </c>
    </row>
    <row r="10373">
      <c r="A10373" s="1" t="s">
        <v>15595</v>
      </c>
      <c r="B10373" s="2">
        <v>0.0</v>
      </c>
    </row>
    <row r="10374">
      <c r="A10374" s="1" t="s">
        <v>15596</v>
      </c>
    </row>
    <row r="10375">
      <c r="A10375" s="1" t="s">
        <v>15597</v>
      </c>
      <c r="B10375" s="2">
        <v>1.0</v>
      </c>
    </row>
    <row r="10376">
      <c r="A10376" s="1" t="s">
        <v>15598</v>
      </c>
      <c r="B10376" s="2">
        <v>0.0</v>
      </c>
    </row>
    <row r="10377">
      <c r="A10377" s="1" t="s">
        <v>15599</v>
      </c>
      <c r="B10377" s="2">
        <v>1.0</v>
      </c>
    </row>
    <row r="10378">
      <c r="A10378" s="1" t="s">
        <v>15600</v>
      </c>
      <c r="B10378" s="2">
        <v>0.0</v>
      </c>
    </row>
    <row r="10379">
      <c r="A10379" s="1" t="s">
        <v>15601</v>
      </c>
      <c r="B10379" s="2">
        <v>1.0</v>
      </c>
    </row>
    <row r="10380">
      <c r="A10380" s="1" t="s">
        <v>15602</v>
      </c>
      <c r="B10380" s="2">
        <v>0.0</v>
      </c>
    </row>
    <row r="10381">
      <c r="A10381" s="1" t="s">
        <v>15603</v>
      </c>
      <c r="B10381" s="2">
        <v>1.0</v>
      </c>
    </row>
    <row r="10382">
      <c r="A10382" s="1" t="s">
        <v>15604</v>
      </c>
      <c r="B10382" s="2">
        <v>1.0</v>
      </c>
    </row>
    <row r="10383">
      <c r="A10383" s="1" t="s">
        <v>15605</v>
      </c>
      <c r="B10383" s="2">
        <v>0.0</v>
      </c>
    </row>
    <row r="10384">
      <c r="A10384" s="1" t="s">
        <v>15606</v>
      </c>
      <c r="B10384" s="2">
        <v>1.0</v>
      </c>
    </row>
    <row r="10385">
      <c r="A10385" s="1" t="s">
        <v>15607</v>
      </c>
    </row>
    <row r="10386">
      <c r="A10386" s="1" t="s">
        <v>4150</v>
      </c>
      <c r="B10386" s="2">
        <v>0.0</v>
      </c>
    </row>
    <row r="10387">
      <c r="A10387" s="1" t="s">
        <v>15608</v>
      </c>
      <c r="B10387" s="2">
        <v>0.0</v>
      </c>
    </row>
    <row r="10388">
      <c r="A10388" s="1" t="s">
        <v>15609</v>
      </c>
      <c r="B10388" s="2">
        <v>0.0</v>
      </c>
    </row>
    <row r="10389">
      <c r="A10389" s="1" t="s">
        <v>15610</v>
      </c>
      <c r="B10389" s="2">
        <v>1.0</v>
      </c>
    </row>
    <row r="10390">
      <c r="A10390" s="1" t="s">
        <v>15611</v>
      </c>
      <c r="B10390" s="2">
        <v>0.0</v>
      </c>
    </row>
    <row r="10391">
      <c r="A10391" s="1" t="s">
        <v>15612</v>
      </c>
      <c r="B10391" s="2">
        <v>1.0</v>
      </c>
    </row>
    <row r="10392">
      <c r="A10392" s="1" t="s">
        <v>15613</v>
      </c>
      <c r="B10392" s="2">
        <v>1.0</v>
      </c>
    </row>
    <row r="10393">
      <c r="A10393" s="1" t="s">
        <v>15614</v>
      </c>
      <c r="B10393" s="2">
        <v>1.0</v>
      </c>
    </row>
    <row r="10394">
      <c r="A10394" s="1" t="s">
        <v>5503</v>
      </c>
    </row>
    <row r="10395">
      <c r="A10395" s="1" t="s">
        <v>6888</v>
      </c>
    </row>
    <row r="10396">
      <c r="A10396" s="1" t="s">
        <v>15615</v>
      </c>
    </row>
    <row r="10397">
      <c r="A10397" s="1" t="s">
        <v>15616</v>
      </c>
    </row>
    <row r="10398">
      <c r="A10398" s="1" t="s">
        <v>15617</v>
      </c>
    </row>
    <row r="10399">
      <c r="A10399" s="7"/>
    </row>
    <row r="10400">
      <c r="A10400" s="1" t="s">
        <v>15618</v>
      </c>
      <c r="B10400" s="2">
        <v>0.0</v>
      </c>
    </row>
    <row r="10401">
      <c r="A10401" s="1" t="s">
        <v>15619</v>
      </c>
      <c r="B10401" s="2">
        <v>0.0</v>
      </c>
    </row>
    <row r="10402">
      <c r="A10402" s="1" t="s">
        <v>15620</v>
      </c>
      <c r="B10402" s="2">
        <v>0.0</v>
      </c>
    </row>
    <row r="10403">
      <c r="A10403" s="1" t="s">
        <v>15621</v>
      </c>
      <c r="B10403" s="2">
        <v>0.0</v>
      </c>
    </row>
    <row r="10404">
      <c r="A10404" s="1" t="s">
        <v>15622</v>
      </c>
      <c r="B10404" s="2">
        <v>1.0</v>
      </c>
    </row>
    <row r="10405">
      <c r="A10405" s="1" t="s">
        <v>15623</v>
      </c>
      <c r="B10405" s="2">
        <v>0.0</v>
      </c>
    </row>
    <row r="10406">
      <c r="A10406" s="1" t="s">
        <v>15624</v>
      </c>
      <c r="B10406" s="2">
        <v>1.0</v>
      </c>
    </row>
    <row r="10407">
      <c r="A10407" s="1" t="s">
        <v>15625</v>
      </c>
      <c r="B10407" s="2">
        <v>1.0</v>
      </c>
    </row>
    <row r="10408">
      <c r="A10408" s="1" t="s">
        <v>15626</v>
      </c>
      <c r="B10408" s="2">
        <v>0.0</v>
      </c>
    </row>
    <row r="10409">
      <c r="A10409" s="1" t="s">
        <v>15627</v>
      </c>
      <c r="B10409" s="2">
        <v>1.0</v>
      </c>
    </row>
    <row r="10410">
      <c r="A10410" s="1" t="s">
        <v>15628</v>
      </c>
      <c r="B10410" s="2">
        <v>0.0</v>
      </c>
    </row>
    <row r="10411">
      <c r="A10411" s="1" t="s">
        <v>15629</v>
      </c>
      <c r="B10411" s="2">
        <v>1.0</v>
      </c>
    </row>
    <row r="10412">
      <c r="A10412" s="1" t="s">
        <v>15630</v>
      </c>
    </row>
    <row r="10413">
      <c r="A10413" s="7"/>
    </row>
    <row r="10414">
      <c r="A10414" s="1" t="s">
        <v>15631</v>
      </c>
    </row>
    <row r="10415">
      <c r="A10415" s="7"/>
    </row>
    <row r="10416">
      <c r="A10416" s="1" t="s">
        <v>15632</v>
      </c>
    </row>
    <row r="10417">
      <c r="A10417" s="7"/>
    </row>
    <row r="10418">
      <c r="A10418" s="1" t="s">
        <v>15633</v>
      </c>
      <c r="B10418" s="2">
        <v>0.0</v>
      </c>
    </row>
    <row r="10419">
      <c r="A10419" s="1" t="s">
        <v>15634</v>
      </c>
      <c r="B10419" s="2">
        <v>0.0</v>
      </c>
    </row>
    <row r="10420">
      <c r="A10420" s="1" t="s">
        <v>15635</v>
      </c>
      <c r="B10420" s="2">
        <v>1.0</v>
      </c>
    </row>
    <row r="10421">
      <c r="A10421" s="1" t="s">
        <v>15636</v>
      </c>
      <c r="B10421" s="2">
        <v>0.0</v>
      </c>
    </row>
    <row r="10422">
      <c r="A10422" s="1" t="s">
        <v>15637</v>
      </c>
      <c r="B10422" s="2">
        <v>0.0</v>
      </c>
    </row>
    <row r="10423">
      <c r="A10423" s="1" t="s">
        <v>15638</v>
      </c>
      <c r="B10423" s="2">
        <v>0.0</v>
      </c>
    </row>
    <row r="10424">
      <c r="A10424" s="1" t="s">
        <v>15639</v>
      </c>
      <c r="B10424" s="2">
        <v>1.0</v>
      </c>
    </row>
    <row r="10425">
      <c r="A10425" s="1" t="s">
        <v>15640</v>
      </c>
      <c r="B10425" s="2">
        <v>0.0</v>
      </c>
    </row>
    <row r="10426">
      <c r="A10426" s="1" t="s">
        <v>15641</v>
      </c>
      <c r="B10426" s="2">
        <v>0.0</v>
      </c>
    </row>
    <row r="10427">
      <c r="A10427" s="1" t="s">
        <v>15642</v>
      </c>
      <c r="B10427" s="2">
        <v>0.0</v>
      </c>
    </row>
    <row r="10428">
      <c r="A10428" s="1" t="s">
        <v>15643</v>
      </c>
    </row>
    <row r="10429">
      <c r="A10429" s="1" t="s">
        <v>5925</v>
      </c>
      <c r="B10429" s="2">
        <v>1.0</v>
      </c>
    </row>
    <row r="10430">
      <c r="A10430" s="1" t="s">
        <v>15644</v>
      </c>
    </row>
    <row r="10431">
      <c r="A10431" s="1" t="s">
        <v>8021</v>
      </c>
    </row>
    <row r="10432">
      <c r="A10432" s="1" t="s">
        <v>8022</v>
      </c>
    </row>
    <row r="10433">
      <c r="A10433" s="7"/>
    </row>
    <row r="10434">
      <c r="A10434" s="1" t="s">
        <v>15645</v>
      </c>
      <c r="B10434" s="2">
        <v>1.0</v>
      </c>
    </row>
    <row r="10435">
      <c r="A10435" s="1" t="s">
        <v>15646</v>
      </c>
    </row>
    <row r="10436">
      <c r="A10436" s="1" t="s">
        <v>4150</v>
      </c>
      <c r="B10436" s="2">
        <v>0.0</v>
      </c>
    </row>
    <row r="10437">
      <c r="A10437" s="1" t="s">
        <v>15647</v>
      </c>
      <c r="B10437" s="2">
        <v>0.0</v>
      </c>
    </row>
    <row r="10438">
      <c r="A10438" s="1" t="s">
        <v>15648</v>
      </c>
      <c r="B10438" s="2">
        <v>0.0</v>
      </c>
    </row>
    <row r="10439">
      <c r="A10439" s="1" t="s">
        <v>15649</v>
      </c>
      <c r="B10439" s="2">
        <v>1.0</v>
      </c>
    </row>
    <row r="10440">
      <c r="A10440" s="1" t="s">
        <v>15650</v>
      </c>
      <c r="B10440" s="2">
        <v>1.0</v>
      </c>
    </row>
    <row r="10441">
      <c r="A10441" s="1" t="s">
        <v>15651</v>
      </c>
      <c r="B10441" s="2">
        <v>0.0</v>
      </c>
    </row>
    <row r="10442">
      <c r="A10442" s="1" t="s">
        <v>15652</v>
      </c>
      <c r="B10442" s="2">
        <v>0.0</v>
      </c>
    </row>
    <row r="10443">
      <c r="A10443" s="1" t="s">
        <v>15653</v>
      </c>
      <c r="B10443" s="2">
        <v>0.0</v>
      </c>
    </row>
    <row r="10444">
      <c r="A10444" s="1" t="s">
        <v>15654</v>
      </c>
      <c r="B10444" s="2">
        <v>0.0</v>
      </c>
    </row>
    <row r="10445">
      <c r="A10445" s="1" t="s">
        <v>15655</v>
      </c>
      <c r="B10445" s="2">
        <v>0.0</v>
      </c>
    </row>
    <row r="10446">
      <c r="A10446" s="1" t="s">
        <v>15656</v>
      </c>
      <c r="B10446" s="2">
        <v>0.0</v>
      </c>
    </row>
    <row r="10447">
      <c r="A10447" s="1" t="s">
        <v>15657</v>
      </c>
      <c r="B10447" s="2">
        <v>0.0</v>
      </c>
    </row>
    <row r="10448">
      <c r="A10448" s="1" t="s">
        <v>15658</v>
      </c>
      <c r="B10448" s="2">
        <v>0.0</v>
      </c>
    </row>
    <row r="10449">
      <c r="A10449" s="1" t="s">
        <v>15659</v>
      </c>
      <c r="B10449" s="2">
        <v>0.0</v>
      </c>
    </row>
    <row r="10450">
      <c r="A10450" s="1" t="s">
        <v>15660</v>
      </c>
      <c r="B10450" s="2">
        <v>0.0</v>
      </c>
    </row>
    <row r="10451">
      <c r="A10451" s="1" t="s">
        <v>15661</v>
      </c>
      <c r="B10451" s="2">
        <v>1.0</v>
      </c>
    </row>
    <row r="10452">
      <c r="A10452" s="1" t="s">
        <v>15662</v>
      </c>
      <c r="B10452" s="2">
        <v>0.0</v>
      </c>
    </row>
    <row r="10453">
      <c r="A10453" s="1" t="s">
        <v>15663</v>
      </c>
      <c r="B10453" s="2">
        <v>0.0</v>
      </c>
    </row>
    <row r="10454">
      <c r="A10454" s="1" t="s">
        <v>15664</v>
      </c>
      <c r="B10454" s="2">
        <v>1.0</v>
      </c>
    </row>
    <row r="10455">
      <c r="A10455" s="1" t="s">
        <v>15665</v>
      </c>
      <c r="B10455" s="2">
        <v>1.0</v>
      </c>
    </row>
    <row r="10456">
      <c r="A10456" s="1" t="s">
        <v>15666</v>
      </c>
      <c r="B10456" s="2">
        <v>0.0</v>
      </c>
    </row>
    <row r="10457">
      <c r="A10457" s="1" t="s">
        <v>15667</v>
      </c>
      <c r="B10457" s="2">
        <v>1.0</v>
      </c>
    </row>
    <row r="10458">
      <c r="A10458" s="1" t="s">
        <v>15668</v>
      </c>
    </row>
    <row r="10459">
      <c r="A10459" s="1" t="s">
        <v>15669</v>
      </c>
    </row>
    <row r="10460">
      <c r="A10460" s="1" t="s">
        <v>15670</v>
      </c>
    </row>
    <row r="10461">
      <c r="A10461" s="1" t="s">
        <v>15671</v>
      </c>
      <c r="B10461" s="2">
        <v>1.0</v>
      </c>
    </row>
    <row r="10462">
      <c r="A10462" s="1" t="s">
        <v>15672</v>
      </c>
    </row>
    <row r="10463">
      <c r="A10463" s="1" t="s">
        <v>15673</v>
      </c>
      <c r="B10463" s="2">
        <v>1.0</v>
      </c>
    </row>
    <row r="10464">
      <c r="A10464" s="1" t="s">
        <v>15674</v>
      </c>
      <c r="B10464" s="2">
        <v>0.0</v>
      </c>
    </row>
    <row r="10465">
      <c r="A10465" s="1" t="s">
        <v>15675</v>
      </c>
      <c r="B10465" s="2">
        <v>0.0</v>
      </c>
    </row>
    <row r="10466">
      <c r="A10466" s="1" t="s">
        <v>15676</v>
      </c>
      <c r="B10466" s="2">
        <v>0.0</v>
      </c>
    </row>
    <row r="10467">
      <c r="A10467" s="1" t="s">
        <v>15677</v>
      </c>
    </row>
    <row r="10468">
      <c r="A10468" s="7"/>
    </row>
    <row r="10469">
      <c r="A10469" s="1" t="s">
        <v>15678</v>
      </c>
      <c r="B10469" s="2">
        <v>1.0</v>
      </c>
    </row>
    <row r="10470">
      <c r="A10470" s="1" t="s">
        <v>15679</v>
      </c>
      <c r="B10470" s="2">
        <v>1.0</v>
      </c>
    </row>
    <row r="10471">
      <c r="A10471" s="1" t="s">
        <v>15680</v>
      </c>
      <c r="B10471" s="2">
        <v>1.0</v>
      </c>
    </row>
    <row r="10472">
      <c r="A10472" s="1" t="s">
        <v>15681</v>
      </c>
      <c r="B10472" s="2">
        <v>1.0</v>
      </c>
    </row>
    <row r="10473">
      <c r="A10473" s="1" t="s">
        <v>15682</v>
      </c>
      <c r="B10473" s="2">
        <v>1.0</v>
      </c>
    </row>
    <row r="10474">
      <c r="A10474" s="1" t="s">
        <v>15683</v>
      </c>
      <c r="B10474" s="2">
        <v>1.0</v>
      </c>
    </row>
    <row r="10475">
      <c r="A10475" s="1" t="s">
        <v>15684</v>
      </c>
      <c r="B10475" s="2">
        <v>1.0</v>
      </c>
    </row>
    <row r="10476">
      <c r="A10476" s="1" t="s">
        <v>15685</v>
      </c>
      <c r="B10476" s="2">
        <v>0.0</v>
      </c>
    </row>
    <row r="10477">
      <c r="A10477" s="1" t="s">
        <v>15686</v>
      </c>
      <c r="B10477" s="2">
        <v>1.0</v>
      </c>
    </row>
    <row r="10478">
      <c r="A10478" s="1" t="s">
        <v>15687</v>
      </c>
    </row>
    <row r="10479">
      <c r="A10479" s="7"/>
    </row>
    <row r="10480">
      <c r="A10480" s="1" t="s">
        <v>15688</v>
      </c>
      <c r="B10480" s="2">
        <v>0.0</v>
      </c>
    </row>
    <row r="10481">
      <c r="A10481" s="1" t="s">
        <v>15689</v>
      </c>
      <c r="B10481" s="2">
        <v>0.0</v>
      </c>
    </row>
    <row r="10482">
      <c r="A10482" s="1" t="s">
        <v>15690</v>
      </c>
      <c r="B10482" s="2">
        <v>1.0</v>
      </c>
    </row>
    <row r="10483">
      <c r="A10483" s="1" t="s">
        <v>15691</v>
      </c>
      <c r="B10483" s="2">
        <v>0.0</v>
      </c>
    </row>
    <row r="10484">
      <c r="A10484" s="1" t="s">
        <v>15692</v>
      </c>
      <c r="B10484" s="2">
        <v>1.0</v>
      </c>
    </row>
    <row r="10485">
      <c r="A10485" s="1" t="s">
        <v>15693</v>
      </c>
      <c r="B10485" s="2">
        <v>0.0</v>
      </c>
    </row>
    <row r="10486">
      <c r="A10486" s="1" t="s">
        <v>15694</v>
      </c>
      <c r="B10486" s="2">
        <v>1.0</v>
      </c>
    </row>
    <row r="10487">
      <c r="A10487" s="1" t="s">
        <v>15695</v>
      </c>
      <c r="B10487" s="2">
        <v>0.0</v>
      </c>
    </row>
    <row r="10488">
      <c r="A10488" s="1" t="s">
        <v>15696</v>
      </c>
      <c r="B10488" s="2">
        <v>1.0</v>
      </c>
    </row>
    <row r="10489">
      <c r="A10489" s="1" t="s">
        <v>15697</v>
      </c>
    </row>
    <row r="10490">
      <c r="A10490" s="7"/>
    </row>
    <row r="10491">
      <c r="A10491" s="1" t="s">
        <v>15698</v>
      </c>
    </row>
    <row r="10492">
      <c r="A10492" s="1" t="s">
        <v>15699</v>
      </c>
      <c r="B10492" s="2">
        <v>0.0</v>
      </c>
    </row>
    <row r="10493">
      <c r="A10493" s="1" t="s">
        <v>15700</v>
      </c>
      <c r="B10493" s="2">
        <v>0.0</v>
      </c>
    </row>
    <row r="10494">
      <c r="A10494" s="1" t="s">
        <v>15701</v>
      </c>
      <c r="B10494" s="2">
        <v>0.0</v>
      </c>
    </row>
    <row r="10495">
      <c r="A10495" s="1" t="s">
        <v>15702</v>
      </c>
      <c r="B10495" s="2">
        <v>1.0</v>
      </c>
    </row>
    <row r="10496">
      <c r="A10496" s="1" t="s">
        <v>15703</v>
      </c>
      <c r="B10496" s="2">
        <v>1.0</v>
      </c>
    </row>
    <row r="10497">
      <c r="A10497" s="1" t="s">
        <v>15704</v>
      </c>
      <c r="B10497" s="2">
        <v>0.0</v>
      </c>
    </row>
    <row r="10498">
      <c r="A10498" s="1" t="s">
        <v>15705</v>
      </c>
      <c r="B10498" s="2">
        <v>1.0</v>
      </c>
    </row>
    <row r="10499">
      <c r="A10499" s="1" t="s">
        <v>15706</v>
      </c>
      <c r="B10499" s="2">
        <v>0.0</v>
      </c>
    </row>
    <row r="10500">
      <c r="A10500" s="1" t="s">
        <v>15707</v>
      </c>
      <c r="B10500" s="2">
        <v>1.0</v>
      </c>
    </row>
    <row r="10501">
      <c r="A10501" s="1" t="s">
        <v>15708</v>
      </c>
      <c r="B10501" s="2">
        <v>1.0</v>
      </c>
    </row>
    <row r="10502">
      <c r="A10502" s="1" t="s">
        <v>15709</v>
      </c>
      <c r="B10502" s="2">
        <v>0.0</v>
      </c>
    </row>
    <row r="10503">
      <c r="A10503" s="1" t="s">
        <v>15710</v>
      </c>
      <c r="B10503" s="2">
        <v>0.0</v>
      </c>
    </row>
    <row r="10504">
      <c r="A10504" s="1" t="s">
        <v>15711</v>
      </c>
      <c r="B10504" s="2">
        <v>0.0</v>
      </c>
    </row>
    <row r="10505">
      <c r="A10505" s="1" t="s">
        <v>15712</v>
      </c>
      <c r="B10505" s="2">
        <v>1.0</v>
      </c>
    </row>
    <row r="10506">
      <c r="A10506" s="1" t="s">
        <v>15713</v>
      </c>
      <c r="B10506" s="2">
        <v>1.0</v>
      </c>
    </row>
    <row r="10507">
      <c r="A10507" s="1" t="s">
        <v>15714</v>
      </c>
      <c r="B10507" s="2">
        <v>1.0</v>
      </c>
    </row>
    <row r="10508">
      <c r="A10508" s="1" t="s">
        <v>15715</v>
      </c>
      <c r="B10508" s="2">
        <v>0.0</v>
      </c>
    </row>
    <row r="10509">
      <c r="A10509" s="1" t="s">
        <v>15716</v>
      </c>
      <c r="B10509" s="2">
        <v>0.0</v>
      </c>
    </row>
    <row r="10510">
      <c r="A10510" s="1" t="s">
        <v>15717</v>
      </c>
      <c r="B10510" s="2">
        <v>1.0</v>
      </c>
    </row>
    <row r="10511">
      <c r="A10511" s="1" t="s">
        <v>15718</v>
      </c>
      <c r="B10511" s="2">
        <v>0.0</v>
      </c>
    </row>
    <row r="10512">
      <c r="A10512" s="1" t="s">
        <v>15719</v>
      </c>
    </row>
    <row r="10513">
      <c r="A10513" s="1" t="s">
        <v>15720</v>
      </c>
    </row>
    <row r="10514">
      <c r="A10514" s="1" t="s">
        <v>15721</v>
      </c>
    </row>
    <row r="10515">
      <c r="A10515" s="1" t="s">
        <v>15722</v>
      </c>
      <c r="B10515" s="2">
        <v>0.0</v>
      </c>
    </row>
    <row r="10516">
      <c r="A10516" s="1" t="s">
        <v>15723</v>
      </c>
      <c r="B10516" s="2">
        <v>0.0</v>
      </c>
    </row>
    <row r="10517">
      <c r="A10517" s="1" t="s">
        <v>15724</v>
      </c>
    </row>
    <row r="10518">
      <c r="A10518" s="1" t="s">
        <v>15725</v>
      </c>
      <c r="B10518" s="2">
        <v>1.0</v>
      </c>
    </row>
    <row r="10519">
      <c r="A10519" s="1" t="s">
        <v>15726</v>
      </c>
      <c r="B10519" s="2">
        <v>0.0</v>
      </c>
    </row>
    <row r="10520">
      <c r="A10520" s="1" t="s">
        <v>15727</v>
      </c>
      <c r="B10520" s="2">
        <v>0.0</v>
      </c>
    </row>
    <row r="10521">
      <c r="A10521" s="1" t="s">
        <v>15728</v>
      </c>
      <c r="B10521" s="2">
        <v>0.0</v>
      </c>
    </row>
    <row r="10522">
      <c r="A10522" s="1" t="s">
        <v>15729</v>
      </c>
      <c r="B10522" s="2">
        <v>1.0</v>
      </c>
    </row>
    <row r="10523">
      <c r="A10523" s="1" t="s">
        <v>4891</v>
      </c>
      <c r="B10523" s="2">
        <v>0.0</v>
      </c>
    </row>
    <row r="10524">
      <c r="A10524" s="1" t="s">
        <v>15730</v>
      </c>
      <c r="B10524" s="2">
        <v>1.0</v>
      </c>
    </row>
    <row r="10525">
      <c r="A10525" s="1" t="s">
        <v>15731</v>
      </c>
      <c r="B10525" s="2">
        <v>0.0</v>
      </c>
    </row>
    <row r="10526">
      <c r="A10526" s="1" t="s">
        <v>15732</v>
      </c>
      <c r="B10526" s="2">
        <v>0.0</v>
      </c>
    </row>
    <row r="10527">
      <c r="A10527" s="1" t="s">
        <v>15733</v>
      </c>
      <c r="B10527" s="2">
        <v>1.0</v>
      </c>
    </row>
    <row r="10528">
      <c r="A10528" s="1" t="s">
        <v>15734</v>
      </c>
      <c r="B10528" s="2">
        <v>1.0</v>
      </c>
    </row>
    <row r="10529">
      <c r="A10529" s="1" t="s">
        <v>15735</v>
      </c>
      <c r="B10529" s="2">
        <v>1.0</v>
      </c>
    </row>
    <row r="10530">
      <c r="A10530" s="1" t="s">
        <v>15736</v>
      </c>
      <c r="B10530" s="2">
        <v>1.0</v>
      </c>
    </row>
    <row r="10531">
      <c r="A10531" s="1" t="s">
        <v>15737</v>
      </c>
      <c r="B10531" s="2">
        <v>1.0</v>
      </c>
    </row>
    <row r="10532">
      <c r="A10532" s="1" t="s">
        <v>15738</v>
      </c>
      <c r="B10532" s="2">
        <v>0.0</v>
      </c>
    </row>
    <row r="10533">
      <c r="A10533" s="1" t="s">
        <v>15739</v>
      </c>
      <c r="B10533" s="2">
        <v>1.0</v>
      </c>
    </row>
    <row r="10534">
      <c r="A10534" s="1" t="s">
        <v>15740</v>
      </c>
      <c r="B10534" s="2">
        <v>0.0</v>
      </c>
    </row>
    <row r="10535">
      <c r="A10535" s="1" t="s">
        <v>15741</v>
      </c>
      <c r="B10535" s="2">
        <v>1.0</v>
      </c>
    </row>
    <row r="10536">
      <c r="A10536" s="1" t="s">
        <v>15742</v>
      </c>
      <c r="B10536" s="2">
        <v>0.0</v>
      </c>
    </row>
    <row r="10537">
      <c r="A10537" s="1" t="s">
        <v>15743</v>
      </c>
      <c r="B10537" s="2">
        <v>0.0</v>
      </c>
    </row>
    <row r="10538">
      <c r="A10538" s="1" t="s">
        <v>4567</v>
      </c>
    </row>
    <row r="10539">
      <c r="A10539" s="1" t="s">
        <v>4568</v>
      </c>
    </row>
    <row r="10540">
      <c r="A10540" s="1" t="s">
        <v>4569</v>
      </c>
    </row>
    <row r="10541">
      <c r="A10541" s="1" t="s">
        <v>4570</v>
      </c>
    </row>
    <row r="10542">
      <c r="A10542" s="1" t="s">
        <v>4571</v>
      </c>
    </row>
    <row r="10543">
      <c r="A10543" s="7"/>
    </row>
    <row r="10544">
      <c r="A10544" s="1" t="s">
        <v>15744</v>
      </c>
      <c r="B10544" s="2">
        <v>0.0</v>
      </c>
    </row>
    <row r="10545">
      <c r="A10545" s="1" t="s">
        <v>15745</v>
      </c>
      <c r="B10545" s="2">
        <v>1.0</v>
      </c>
    </row>
    <row r="10546">
      <c r="A10546" s="1" t="s">
        <v>15746</v>
      </c>
      <c r="B10546" s="2">
        <v>1.0</v>
      </c>
    </row>
    <row r="10547">
      <c r="A10547" s="1" t="s">
        <v>15747</v>
      </c>
      <c r="B10547" s="2">
        <v>0.0</v>
      </c>
    </row>
    <row r="10548">
      <c r="A10548" s="1" t="s">
        <v>15748</v>
      </c>
      <c r="B10548" s="2">
        <v>0.0</v>
      </c>
    </row>
    <row r="10549">
      <c r="A10549" s="1" t="s">
        <v>15749</v>
      </c>
      <c r="B10549" s="2">
        <v>0.0</v>
      </c>
    </row>
    <row r="10550">
      <c r="A10550" s="1" t="s">
        <v>15750</v>
      </c>
      <c r="B10550" s="2">
        <v>0.0</v>
      </c>
    </row>
    <row r="10551">
      <c r="A10551" s="1" t="s">
        <v>15751</v>
      </c>
      <c r="B10551" s="2">
        <v>1.0</v>
      </c>
    </row>
    <row r="10552">
      <c r="A10552" s="1" t="s">
        <v>15752</v>
      </c>
    </row>
    <row r="10553">
      <c r="A10553" s="1" t="s">
        <v>15753</v>
      </c>
      <c r="B10553" s="2">
        <v>0.0</v>
      </c>
    </row>
    <row r="10554">
      <c r="A10554" s="1" t="s">
        <v>15754</v>
      </c>
      <c r="B10554" s="2">
        <v>0.0</v>
      </c>
    </row>
    <row r="10555">
      <c r="A10555" s="1" t="s">
        <v>15755</v>
      </c>
      <c r="B10555" s="2">
        <v>0.0</v>
      </c>
    </row>
    <row r="10556">
      <c r="A10556" s="1" t="s">
        <v>15756</v>
      </c>
      <c r="B10556" s="2">
        <v>0.0</v>
      </c>
    </row>
    <row r="10557">
      <c r="A10557" s="1" t="s">
        <v>15757</v>
      </c>
      <c r="B10557" s="2">
        <v>0.0</v>
      </c>
    </row>
    <row r="10558">
      <c r="A10558" s="1" t="s">
        <v>15758</v>
      </c>
    </row>
    <row r="10559">
      <c r="A10559" s="1" t="s">
        <v>15759</v>
      </c>
    </row>
    <row r="10560">
      <c r="A10560" s="1" t="s">
        <v>15760</v>
      </c>
    </row>
    <row r="10561">
      <c r="A10561" s="1" t="s">
        <v>15761</v>
      </c>
    </row>
    <row r="10562">
      <c r="A10562" s="1" t="s">
        <v>15762</v>
      </c>
    </row>
    <row r="10563">
      <c r="A10563" s="1" t="s">
        <v>15763</v>
      </c>
    </row>
    <row r="10564">
      <c r="A10564" s="1" t="s">
        <v>398</v>
      </c>
      <c r="B10564" s="2">
        <v>0.0</v>
      </c>
    </row>
    <row r="10565">
      <c r="A10565" s="1" t="s">
        <v>15764</v>
      </c>
      <c r="B10565" s="2">
        <v>0.0</v>
      </c>
    </row>
    <row r="10566">
      <c r="A10566" s="1" t="s">
        <v>15765</v>
      </c>
    </row>
    <row r="10567">
      <c r="A10567" s="1" t="s">
        <v>15766</v>
      </c>
    </row>
    <row r="10568">
      <c r="A10568" s="1" t="s">
        <v>15767</v>
      </c>
    </row>
    <row r="10569">
      <c r="A10569" s="1" t="s">
        <v>15768</v>
      </c>
      <c r="B10569" s="2">
        <v>0.0</v>
      </c>
    </row>
    <row r="10570">
      <c r="A10570" s="1" t="s">
        <v>15769</v>
      </c>
      <c r="B10570" s="2">
        <v>0.0</v>
      </c>
    </row>
    <row r="10571">
      <c r="A10571" s="1" t="s">
        <v>15770</v>
      </c>
    </row>
    <row r="10572">
      <c r="A10572" s="7"/>
    </row>
    <row r="10573">
      <c r="A10573" s="1" t="s">
        <v>15771</v>
      </c>
      <c r="B10573" s="2">
        <v>1.0</v>
      </c>
    </row>
    <row r="10574">
      <c r="A10574" s="1" t="s">
        <v>15772</v>
      </c>
      <c r="B10574" s="2">
        <v>1.0</v>
      </c>
    </row>
    <row r="10575">
      <c r="A10575" s="1" t="s">
        <v>15773</v>
      </c>
      <c r="B10575" s="2">
        <v>0.0</v>
      </c>
    </row>
    <row r="10576">
      <c r="A10576" s="1" t="s">
        <v>15774</v>
      </c>
      <c r="B10576" s="2">
        <v>1.0</v>
      </c>
    </row>
    <row r="10577">
      <c r="A10577" s="1" t="s">
        <v>15775</v>
      </c>
      <c r="B10577" s="2">
        <v>0.0</v>
      </c>
    </row>
    <row r="10578">
      <c r="A10578" s="1" t="s">
        <v>15776</v>
      </c>
      <c r="B10578" s="2">
        <v>0.0</v>
      </c>
    </row>
    <row r="10579">
      <c r="A10579" s="1" t="s">
        <v>15777</v>
      </c>
      <c r="B10579" s="2">
        <v>1.0</v>
      </c>
    </row>
    <row r="10580">
      <c r="A10580" s="1" t="s">
        <v>15778</v>
      </c>
      <c r="B10580" s="2">
        <v>0.0</v>
      </c>
    </row>
    <row r="10581">
      <c r="A10581" s="1" t="s">
        <v>15779</v>
      </c>
      <c r="B10581" s="2">
        <v>0.0</v>
      </c>
    </row>
    <row r="10582">
      <c r="A10582" s="1" t="s">
        <v>15780</v>
      </c>
      <c r="B10582" s="2">
        <v>0.0</v>
      </c>
    </row>
    <row r="10583">
      <c r="A10583" s="1" t="s">
        <v>15781</v>
      </c>
      <c r="B10583" s="2">
        <v>1.0</v>
      </c>
    </row>
    <row r="10584">
      <c r="A10584" s="1" t="s">
        <v>15782</v>
      </c>
      <c r="B10584" s="2">
        <v>0.0</v>
      </c>
    </row>
    <row r="10585">
      <c r="A10585" s="1" t="s">
        <v>15783</v>
      </c>
      <c r="B10585" s="2">
        <v>0.0</v>
      </c>
    </row>
    <row r="10586">
      <c r="A10586" s="1" t="s">
        <v>15784</v>
      </c>
      <c r="B10586" s="2">
        <v>0.0</v>
      </c>
    </row>
    <row r="10587">
      <c r="A10587" s="1" t="s">
        <v>15785</v>
      </c>
      <c r="B10587" s="2">
        <v>0.0</v>
      </c>
    </row>
    <row r="10588">
      <c r="A10588" s="1" t="s">
        <v>15786</v>
      </c>
      <c r="B10588" s="2">
        <v>1.0</v>
      </c>
    </row>
    <row r="10589">
      <c r="A10589" s="1" t="s">
        <v>15787</v>
      </c>
      <c r="B10589" s="2">
        <v>1.0</v>
      </c>
    </row>
    <row r="10590">
      <c r="A10590" s="1" t="s">
        <v>15788</v>
      </c>
      <c r="B10590" s="2">
        <v>0.0</v>
      </c>
    </row>
    <row r="10591">
      <c r="A10591" s="1" t="s">
        <v>15789</v>
      </c>
      <c r="B10591" s="2">
        <v>0.0</v>
      </c>
    </row>
    <row r="10592">
      <c r="A10592" s="1" t="s">
        <v>15790</v>
      </c>
    </row>
    <row r="10593">
      <c r="A10593" s="1" t="s">
        <v>707</v>
      </c>
    </row>
    <row r="10594">
      <c r="A10594" s="1" t="s">
        <v>709</v>
      </c>
      <c r="B10594" s="2">
        <v>1.0</v>
      </c>
    </row>
    <row r="10595">
      <c r="A10595" s="1" t="s">
        <v>15791</v>
      </c>
      <c r="B10595" s="2">
        <v>0.0</v>
      </c>
    </row>
    <row r="10596">
      <c r="A10596" s="1" t="s">
        <v>15792</v>
      </c>
      <c r="B10596" s="2">
        <v>0.0</v>
      </c>
    </row>
    <row r="10597">
      <c r="A10597" s="1" t="s">
        <v>15793</v>
      </c>
      <c r="B10597" s="2">
        <v>0.0</v>
      </c>
    </row>
    <row r="10598">
      <c r="A10598" s="1" t="s">
        <v>15794</v>
      </c>
      <c r="B10598" s="2">
        <v>0.0</v>
      </c>
    </row>
    <row r="10599">
      <c r="A10599" s="1" t="s">
        <v>15795</v>
      </c>
      <c r="B10599" s="2">
        <v>0.0</v>
      </c>
    </row>
    <row r="10600">
      <c r="A10600" s="1" t="s">
        <v>15796</v>
      </c>
      <c r="B10600" s="2">
        <v>1.0</v>
      </c>
    </row>
    <row r="10601">
      <c r="A10601" s="1" t="s">
        <v>15797</v>
      </c>
    </row>
    <row r="10602">
      <c r="A10602" s="1" t="s">
        <v>15798</v>
      </c>
      <c r="B10602" s="2">
        <v>1.0</v>
      </c>
    </row>
    <row r="10603">
      <c r="A10603" s="1" t="s">
        <v>15799</v>
      </c>
      <c r="B10603" s="2">
        <v>1.0</v>
      </c>
    </row>
    <row r="10604">
      <c r="A10604" s="1" t="s">
        <v>15800</v>
      </c>
      <c r="B10604" s="2">
        <v>1.0</v>
      </c>
    </row>
    <row r="10605">
      <c r="A10605" s="1" t="s">
        <v>15801</v>
      </c>
      <c r="B10605" s="2">
        <v>1.0</v>
      </c>
    </row>
    <row r="10606">
      <c r="A10606" s="1" t="s">
        <v>15802</v>
      </c>
      <c r="B10606" s="2">
        <v>1.0</v>
      </c>
    </row>
    <row r="10607">
      <c r="A10607" s="1" t="s">
        <v>15803</v>
      </c>
      <c r="B10607" s="2">
        <v>0.0</v>
      </c>
    </row>
    <row r="10608">
      <c r="A10608" s="1" t="s">
        <v>15804</v>
      </c>
      <c r="B10608" s="2">
        <v>1.0</v>
      </c>
    </row>
    <row r="10609">
      <c r="A10609" s="1" t="s">
        <v>15805</v>
      </c>
      <c r="B10609" s="2">
        <v>0.0</v>
      </c>
    </row>
    <row r="10610">
      <c r="A10610" s="1" t="s">
        <v>15806</v>
      </c>
      <c r="B10610" s="2">
        <v>0.0</v>
      </c>
    </row>
    <row r="10611">
      <c r="A10611" s="1" t="s">
        <v>15807</v>
      </c>
      <c r="B10611" s="2">
        <v>0.0</v>
      </c>
    </row>
    <row r="10612">
      <c r="A10612" s="1" t="s">
        <v>15808</v>
      </c>
      <c r="B10612" s="2">
        <v>1.0</v>
      </c>
    </row>
    <row r="10613">
      <c r="A10613" s="1" t="s">
        <v>9170</v>
      </c>
      <c r="B10613" s="2">
        <v>0.0</v>
      </c>
    </row>
    <row r="10614">
      <c r="A10614" s="1" t="s">
        <v>15809</v>
      </c>
      <c r="B10614" s="2">
        <v>0.0</v>
      </c>
    </row>
    <row r="10615">
      <c r="A10615" s="1" t="s">
        <v>15810</v>
      </c>
    </row>
    <row r="10616">
      <c r="A10616" s="1" t="s">
        <v>15811</v>
      </c>
      <c r="B10616" s="2">
        <v>0.0</v>
      </c>
    </row>
    <row r="10617">
      <c r="A10617" s="1" t="s">
        <v>15812</v>
      </c>
      <c r="B10617" s="2">
        <v>1.0</v>
      </c>
    </row>
    <row r="10618">
      <c r="A10618" s="1" t="s">
        <v>15813</v>
      </c>
      <c r="B10618" s="2">
        <v>0.0</v>
      </c>
    </row>
    <row r="10619">
      <c r="A10619" s="1" t="s">
        <v>15814</v>
      </c>
      <c r="B10619" s="2">
        <v>0.0</v>
      </c>
    </row>
    <row r="10620">
      <c r="A10620" s="1" t="s">
        <v>15815</v>
      </c>
      <c r="B10620" s="2">
        <v>1.0</v>
      </c>
    </row>
    <row r="10621">
      <c r="A10621" s="1" t="s">
        <v>15816</v>
      </c>
      <c r="B10621" s="2">
        <v>0.0</v>
      </c>
    </row>
    <row r="10622">
      <c r="A10622" s="1" t="s">
        <v>15817</v>
      </c>
    </row>
    <row r="10623">
      <c r="A10623" s="1" t="s">
        <v>15818</v>
      </c>
      <c r="B10623" s="2">
        <v>0.0</v>
      </c>
    </row>
    <row r="10624">
      <c r="A10624" s="1" t="s">
        <v>15819</v>
      </c>
      <c r="B10624" s="2">
        <v>1.0</v>
      </c>
    </row>
    <row r="10625">
      <c r="A10625" s="1" t="s">
        <v>15820</v>
      </c>
      <c r="B10625" s="2">
        <v>0.0</v>
      </c>
    </row>
    <row r="10626">
      <c r="A10626" s="1" t="s">
        <v>15821</v>
      </c>
      <c r="B10626" s="2">
        <v>1.0</v>
      </c>
    </row>
    <row r="10627">
      <c r="A10627" s="1" t="s">
        <v>15822</v>
      </c>
      <c r="B10627" s="2">
        <v>1.0</v>
      </c>
    </row>
    <row r="10628">
      <c r="A10628" s="1" t="s">
        <v>15823</v>
      </c>
      <c r="B10628" s="2">
        <v>0.0</v>
      </c>
    </row>
    <row r="10629">
      <c r="A10629" s="1" t="s">
        <v>15824</v>
      </c>
      <c r="B10629" s="2">
        <v>1.0</v>
      </c>
    </row>
    <row r="10630">
      <c r="A10630" s="1" t="s">
        <v>15825</v>
      </c>
      <c r="B10630" s="2">
        <v>0.0</v>
      </c>
    </row>
    <row r="10631">
      <c r="A10631" s="1" t="s">
        <v>15826</v>
      </c>
      <c r="B10631" s="2">
        <v>1.0</v>
      </c>
    </row>
    <row r="10632">
      <c r="A10632" s="1" t="s">
        <v>15827</v>
      </c>
      <c r="B10632" s="2">
        <v>0.0</v>
      </c>
    </row>
    <row r="10633">
      <c r="A10633" s="1" t="s">
        <v>15828</v>
      </c>
      <c r="B10633" s="2">
        <v>1.0</v>
      </c>
    </row>
    <row r="10634">
      <c r="A10634" s="1" t="s">
        <v>15829</v>
      </c>
      <c r="B10634" s="2">
        <v>0.0</v>
      </c>
    </row>
    <row r="10635">
      <c r="A10635" s="1" t="s">
        <v>15830</v>
      </c>
      <c r="B10635" s="2">
        <v>1.0</v>
      </c>
    </row>
    <row r="10636">
      <c r="A10636" s="1" t="s">
        <v>15831</v>
      </c>
      <c r="B10636" s="2">
        <v>1.0</v>
      </c>
    </row>
    <row r="10637">
      <c r="A10637" s="1" t="s">
        <v>15832</v>
      </c>
      <c r="B10637" s="2">
        <v>0.0</v>
      </c>
    </row>
    <row r="10638">
      <c r="A10638" s="1" t="s">
        <v>15833</v>
      </c>
      <c r="B10638" s="2">
        <v>1.0</v>
      </c>
    </row>
    <row r="10639">
      <c r="A10639" s="1" t="s">
        <v>15834</v>
      </c>
      <c r="B10639" s="2">
        <v>1.0</v>
      </c>
    </row>
    <row r="10640">
      <c r="A10640" s="1" t="s">
        <v>15835</v>
      </c>
      <c r="B10640" s="2">
        <v>0.0</v>
      </c>
    </row>
    <row r="10641">
      <c r="A10641" s="1" t="s">
        <v>15836</v>
      </c>
      <c r="B10641" s="2">
        <v>0.0</v>
      </c>
    </row>
    <row r="10642">
      <c r="A10642" s="1" t="s">
        <v>15837</v>
      </c>
    </row>
    <row r="10643">
      <c r="A10643" s="1" t="s">
        <v>15838</v>
      </c>
      <c r="B10643" s="2">
        <v>0.0</v>
      </c>
    </row>
    <row r="10644">
      <c r="A10644" s="1" t="s">
        <v>15839</v>
      </c>
      <c r="B10644" s="2">
        <v>0.0</v>
      </c>
    </row>
    <row r="10645">
      <c r="A10645" s="1" t="s">
        <v>15840</v>
      </c>
      <c r="B10645" s="2">
        <v>0.0</v>
      </c>
    </row>
    <row r="10646">
      <c r="A10646" s="1" t="s">
        <v>15841</v>
      </c>
      <c r="B10646" s="2">
        <v>0.0</v>
      </c>
    </row>
    <row r="10647">
      <c r="A10647" s="1" t="s">
        <v>15842</v>
      </c>
    </row>
    <row r="10648">
      <c r="A10648" s="7"/>
    </row>
    <row r="10649">
      <c r="A10649" s="1" t="s">
        <v>15843</v>
      </c>
      <c r="B10649" s="2">
        <v>0.0</v>
      </c>
    </row>
    <row r="10650">
      <c r="A10650" s="1" t="s">
        <v>15844</v>
      </c>
      <c r="B10650" s="2">
        <v>0.0</v>
      </c>
    </row>
    <row r="10651">
      <c r="A10651" s="1" t="s">
        <v>15845</v>
      </c>
      <c r="B10651" s="2">
        <v>1.0</v>
      </c>
    </row>
    <row r="10652">
      <c r="A10652" s="1" t="s">
        <v>15846</v>
      </c>
      <c r="B10652" s="2">
        <v>1.0</v>
      </c>
    </row>
    <row r="10653">
      <c r="A10653" s="1" t="s">
        <v>15847</v>
      </c>
      <c r="B10653" s="2">
        <v>1.0</v>
      </c>
    </row>
    <row r="10654">
      <c r="A10654" s="1" t="s">
        <v>15848</v>
      </c>
      <c r="B10654" s="2">
        <v>1.0</v>
      </c>
    </row>
    <row r="10655">
      <c r="A10655" s="1" t="s">
        <v>15849</v>
      </c>
      <c r="B10655" s="2">
        <v>1.0</v>
      </c>
    </row>
    <row r="10656">
      <c r="A10656" s="1" t="s">
        <v>15850</v>
      </c>
      <c r="B10656" s="2">
        <v>1.0</v>
      </c>
    </row>
    <row r="10657">
      <c r="A10657" s="1" t="s">
        <v>15851</v>
      </c>
      <c r="B10657" s="2">
        <v>1.0</v>
      </c>
    </row>
    <row r="10658">
      <c r="A10658" s="1" t="s">
        <v>15852</v>
      </c>
      <c r="B10658" s="2">
        <v>0.0</v>
      </c>
    </row>
    <row r="10659">
      <c r="A10659" s="1" t="s">
        <v>15853</v>
      </c>
      <c r="B10659" s="2">
        <v>0.0</v>
      </c>
    </row>
    <row r="10660">
      <c r="A10660" s="1" t="s">
        <v>15854</v>
      </c>
      <c r="B10660" s="2">
        <v>0.0</v>
      </c>
    </row>
    <row r="10661">
      <c r="A10661" s="1" t="s">
        <v>15855</v>
      </c>
      <c r="B10661" s="2">
        <v>1.0</v>
      </c>
    </row>
    <row r="10662">
      <c r="A10662" s="1" t="s">
        <v>15856</v>
      </c>
      <c r="B10662" s="2">
        <v>1.0</v>
      </c>
    </row>
    <row r="10663">
      <c r="A10663" s="1" t="s">
        <v>15857</v>
      </c>
      <c r="B10663" s="2">
        <v>0.0</v>
      </c>
    </row>
    <row r="10664">
      <c r="A10664" s="1" t="s">
        <v>15858</v>
      </c>
      <c r="B10664" s="2">
        <v>0.0</v>
      </c>
    </row>
    <row r="10665">
      <c r="A10665" s="1" t="s">
        <v>15859</v>
      </c>
      <c r="B10665" s="2">
        <v>0.0</v>
      </c>
    </row>
    <row r="10666">
      <c r="A10666" s="1" t="s">
        <v>15860</v>
      </c>
      <c r="B10666" s="2">
        <v>1.0</v>
      </c>
    </row>
    <row r="10667">
      <c r="A10667" s="1" t="s">
        <v>15861</v>
      </c>
      <c r="B10667" s="2">
        <v>0.0</v>
      </c>
    </row>
    <row r="10668">
      <c r="A10668" s="1" t="s">
        <v>15862</v>
      </c>
      <c r="B10668" s="2">
        <v>0.0</v>
      </c>
    </row>
    <row r="10669">
      <c r="A10669" s="1" t="s">
        <v>15863</v>
      </c>
      <c r="B10669" s="2">
        <v>1.0</v>
      </c>
    </row>
    <row r="10670">
      <c r="A10670" s="1" t="s">
        <v>15864</v>
      </c>
      <c r="B10670" s="2">
        <v>1.0</v>
      </c>
    </row>
    <row r="10671">
      <c r="A10671" s="1" t="s">
        <v>15865</v>
      </c>
      <c r="B10671" s="2">
        <v>0.0</v>
      </c>
    </row>
    <row r="10672">
      <c r="A10672" s="1" t="s">
        <v>15866</v>
      </c>
      <c r="B10672" s="2">
        <v>1.0</v>
      </c>
    </row>
    <row r="10673">
      <c r="A10673" s="1" t="s">
        <v>15867</v>
      </c>
      <c r="B10673" s="2">
        <v>1.0</v>
      </c>
    </row>
    <row r="10674">
      <c r="A10674" s="1" t="s">
        <v>15868</v>
      </c>
      <c r="B10674" s="2">
        <v>1.0</v>
      </c>
    </row>
    <row r="10675">
      <c r="A10675" s="1" t="s">
        <v>15869</v>
      </c>
    </row>
    <row r="10676">
      <c r="A10676" s="7"/>
    </row>
    <row r="10677">
      <c r="A10677" s="1" t="s">
        <v>12617</v>
      </c>
    </row>
    <row r="10678">
      <c r="A10678" s="1" t="s">
        <v>12618</v>
      </c>
      <c r="B10678" s="2">
        <v>1.0</v>
      </c>
    </row>
    <row r="10679">
      <c r="A10679" s="1" t="s">
        <v>15870</v>
      </c>
      <c r="B10679" s="2">
        <v>1.0</v>
      </c>
    </row>
    <row r="10680">
      <c r="A10680" s="1" t="s">
        <v>15871</v>
      </c>
      <c r="B10680" s="2">
        <v>1.0</v>
      </c>
    </row>
    <row r="10681">
      <c r="A10681" s="1" t="s">
        <v>15872</v>
      </c>
      <c r="B10681" s="2">
        <v>0.0</v>
      </c>
    </row>
    <row r="10682">
      <c r="A10682" s="1" t="s">
        <v>15873</v>
      </c>
      <c r="B10682" s="2">
        <v>0.0</v>
      </c>
    </row>
    <row r="10683">
      <c r="A10683" s="1" t="s">
        <v>15874</v>
      </c>
      <c r="B10683" s="2">
        <v>1.0</v>
      </c>
    </row>
    <row r="10684">
      <c r="A10684" s="1" t="s">
        <v>15875</v>
      </c>
    </row>
    <row r="10685">
      <c r="A10685" s="1" t="s">
        <v>4546</v>
      </c>
      <c r="B10685" s="2">
        <v>0.0</v>
      </c>
    </row>
    <row r="10686">
      <c r="A10686" s="1" t="s">
        <v>15876</v>
      </c>
      <c r="B10686" s="2">
        <v>0.0</v>
      </c>
    </row>
    <row r="10687">
      <c r="A10687" s="1" t="s">
        <v>15877</v>
      </c>
    </row>
    <row r="10688">
      <c r="A10688" s="1" t="s">
        <v>15878</v>
      </c>
    </row>
    <row r="10689">
      <c r="A10689" s="1" t="s">
        <v>15879</v>
      </c>
    </row>
    <row r="10690">
      <c r="A10690" s="1" t="s">
        <v>15880</v>
      </c>
      <c r="B10690" s="2">
        <v>1.0</v>
      </c>
    </row>
    <row r="10691">
      <c r="A10691" s="1" t="s">
        <v>15881</v>
      </c>
      <c r="B10691" s="2">
        <v>1.0</v>
      </c>
    </row>
    <row r="10692">
      <c r="A10692" s="1" t="s">
        <v>15882</v>
      </c>
    </row>
    <row r="10693">
      <c r="A10693" s="1" t="s">
        <v>13019</v>
      </c>
    </row>
    <row r="10694">
      <c r="A10694" s="1" t="s">
        <v>15883</v>
      </c>
    </row>
    <row r="10695">
      <c r="A10695" s="7"/>
    </row>
    <row r="10696">
      <c r="A10696" s="1" t="s">
        <v>13022</v>
      </c>
      <c r="B10696" s="2">
        <v>0.0</v>
      </c>
    </row>
    <row r="10697">
      <c r="A10697" s="1" t="s">
        <v>15884</v>
      </c>
      <c r="B10697" s="2">
        <v>1.0</v>
      </c>
    </row>
    <row r="10698">
      <c r="A10698" s="1" t="s">
        <v>15885</v>
      </c>
      <c r="B10698" s="2">
        <v>1.0</v>
      </c>
    </row>
    <row r="10699">
      <c r="A10699" s="1" t="s">
        <v>15886</v>
      </c>
      <c r="B10699" s="2">
        <v>1.0</v>
      </c>
    </row>
    <row r="10700">
      <c r="A10700" s="1" t="s">
        <v>15887</v>
      </c>
      <c r="B10700" s="2">
        <v>1.0</v>
      </c>
    </row>
    <row r="10701">
      <c r="A10701" s="1" t="s">
        <v>15888</v>
      </c>
      <c r="B10701" s="2">
        <v>0.0</v>
      </c>
    </row>
    <row r="10702">
      <c r="A10702" s="1" t="s">
        <v>15889</v>
      </c>
      <c r="B10702" s="2">
        <v>0.0</v>
      </c>
    </row>
    <row r="10703">
      <c r="A10703" s="1" t="s">
        <v>15890</v>
      </c>
      <c r="B10703" s="2">
        <v>1.0</v>
      </c>
    </row>
    <row r="10704">
      <c r="A10704" s="1" t="s">
        <v>15891</v>
      </c>
      <c r="B10704" s="2">
        <v>0.0</v>
      </c>
    </row>
    <row r="10705">
      <c r="A10705" s="1" t="s">
        <v>15892</v>
      </c>
      <c r="B10705" s="2">
        <v>1.0</v>
      </c>
    </row>
    <row r="10706">
      <c r="A10706" s="1" t="s">
        <v>15893</v>
      </c>
      <c r="B10706" s="2">
        <v>0.0</v>
      </c>
    </row>
    <row r="10707">
      <c r="A10707" s="1" t="s">
        <v>15894</v>
      </c>
      <c r="B10707" s="2">
        <v>1.0</v>
      </c>
    </row>
    <row r="10708">
      <c r="A10708" s="1" t="s">
        <v>15895</v>
      </c>
      <c r="B10708" s="2">
        <v>1.0</v>
      </c>
    </row>
    <row r="10709">
      <c r="A10709" s="1" t="s">
        <v>15896</v>
      </c>
      <c r="B10709" s="2">
        <v>1.0</v>
      </c>
    </row>
    <row r="10710">
      <c r="A10710" s="1" t="s">
        <v>15897</v>
      </c>
      <c r="B10710" s="2">
        <v>0.0</v>
      </c>
    </row>
    <row r="10711">
      <c r="A10711" s="1" t="s">
        <v>15898</v>
      </c>
      <c r="B10711" s="2">
        <v>0.0</v>
      </c>
    </row>
    <row r="10712">
      <c r="A10712" s="1" t="s">
        <v>15899</v>
      </c>
      <c r="B10712" s="2">
        <v>0.0</v>
      </c>
    </row>
    <row r="10713">
      <c r="A10713" s="1" t="s">
        <v>15900</v>
      </c>
      <c r="B10713" s="2">
        <v>0.0</v>
      </c>
    </row>
    <row r="10714">
      <c r="A10714" s="1" t="s">
        <v>15901</v>
      </c>
      <c r="B10714" s="2">
        <v>1.0</v>
      </c>
    </row>
    <row r="10715">
      <c r="A10715" s="1" t="s">
        <v>15902</v>
      </c>
      <c r="B10715" s="2">
        <v>0.0</v>
      </c>
    </row>
    <row r="10716">
      <c r="A10716" s="1" t="s">
        <v>15903</v>
      </c>
      <c r="B10716" s="2">
        <v>0.0</v>
      </c>
    </row>
    <row r="10717">
      <c r="A10717" s="1" t="s">
        <v>15904</v>
      </c>
      <c r="B10717" s="2">
        <v>0.0</v>
      </c>
    </row>
    <row r="10718">
      <c r="A10718" s="1" t="s">
        <v>15905</v>
      </c>
      <c r="B10718" s="2">
        <v>0.0</v>
      </c>
    </row>
    <row r="10719">
      <c r="A10719" s="1" t="s">
        <v>15906</v>
      </c>
      <c r="B10719" s="2">
        <v>0.0</v>
      </c>
    </row>
    <row r="10720">
      <c r="A10720" s="1" t="s">
        <v>15907</v>
      </c>
      <c r="B10720" s="2">
        <v>1.0</v>
      </c>
    </row>
    <row r="10721">
      <c r="A10721" s="1" t="s">
        <v>15908</v>
      </c>
    </row>
    <row r="10722">
      <c r="A10722" s="7"/>
    </row>
    <row r="10723">
      <c r="A10723" s="1" t="s">
        <v>15909</v>
      </c>
    </row>
    <row r="10724">
      <c r="A10724" s="1" t="s">
        <v>15910</v>
      </c>
      <c r="B10724" s="2">
        <v>0.0</v>
      </c>
    </row>
    <row r="10725">
      <c r="A10725" s="1" t="s">
        <v>15911</v>
      </c>
      <c r="B10725" s="2">
        <v>0.0</v>
      </c>
    </row>
    <row r="10726">
      <c r="A10726" s="1" t="s">
        <v>15912</v>
      </c>
      <c r="B10726" s="2">
        <v>1.0</v>
      </c>
    </row>
    <row r="10727">
      <c r="A10727" s="1" t="s">
        <v>15913</v>
      </c>
    </row>
    <row r="10728">
      <c r="A10728" s="7"/>
    </row>
    <row r="10729">
      <c r="A10729" s="1" t="s">
        <v>9347</v>
      </c>
      <c r="B10729" s="2">
        <v>1.0</v>
      </c>
    </row>
    <row r="10730">
      <c r="A10730" s="1" t="s">
        <v>15914</v>
      </c>
      <c r="B10730" s="2">
        <v>1.0</v>
      </c>
    </row>
    <row r="10731">
      <c r="A10731" s="1" t="s">
        <v>15915</v>
      </c>
      <c r="B10731" s="2">
        <v>1.0</v>
      </c>
    </row>
    <row r="10732">
      <c r="A10732" s="1" t="s">
        <v>15916</v>
      </c>
      <c r="B10732" s="2">
        <v>1.0</v>
      </c>
    </row>
    <row r="10733">
      <c r="A10733" s="1" t="s">
        <v>15917</v>
      </c>
      <c r="B10733" s="2">
        <v>0.0</v>
      </c>
    </row>
    <row r="10734">
      <c r="A10734" s="1" t="s">
        <v>15918</v>
      </c>
      <c r="B10734" s="2">
        <v>1.0</v>
      </c>
    </row>
    <row r="10735">
      <c r="A10735" s="1" t="s">
        <v>15919</v>
      </c>
      <c r="B10735" s="2">
        <v>1.0</v>
      </c>
    </row>
    <row r="10736">
      <c r="A10736" s="1" t="s">
        <v>15920</v>
      </c>
      <c r="B10736" s="2">
        <v>0.0</v>
      </c>
    </row>
    <row r="10737">
      <c r="A10737" s="1" t="s">
        <v>15921</v>
      </c>
      <c r="B10737" s="2">
        <v>1.0</v>
      </c>
    </row>
    <row r="10738">
      <c r="A10738" s="1" t="s">
        <v>15922</v>
      </c>
      <c r="B10738" s="2">
        <v>1.0</v>
      </c>
    </row>
    <row r="10739">
      <c r="A10739" s="1" t="s">
        <v>15923</v>
      </c>
    </row>
    <row r="10740">
      <c r="A10740" s="1" t="s">
        <v>15924</v>
      </c>
      <c r="B10740" s="2">
        <v>1.0</v>
      </c>
    </row>
    <row r="10741">
      <c r="A10741" s="1" t="s">
        <v>15925</v>
      </c>
      <c r="B10741" s="2">
        <v>0.0</v>
      </c>
    </row>
    <row r="10742">
      <c r="A10742" s="1" t="s">
        <v>15926</v>
      </c>
      <c r="B10742" s="2">
        <v>1.0</v>
      </c>
    </row>
    <row r="10743">
      <c r="A10743" s="1" t="s">
        <v>15927</v>
      </c>
      <c r="B10743" s="2">
        <v>1.0</v>
      </c>
    </row>
    <row r="10744">
      <c r="A10744" s="1" t="s">
        <v>15928</v>
      </c>
    </row>
    <row r="10745">
      <c r="A10745" s="1" t="s">
        <v>5195</v>
      </c>
    </row>
    <row r="10746">
      <c r="A10746" s="1" t="s">
        <v>15929</v>
      </c>
    </row>
    <row r="10747">
      <c r="A10747" s="1" t="s">
        <v>15930</v>
      </c>
      <c r="B10747" s="2">
        <v>1.0</v>
      </c>
    </row>
    <row r="10748">
      <c r="A10748" s="1" t="s">
        <v>15931</v>
      </c>
      <c r="B10748" s="2">
        <v>0.0</v>
      </c>
    </row>
    <row r="10749">
      <c r="A10749" s="1" t="s">
        <v>15932</v>
      </c>
      <c r="B10749" s="2">
        <v>0.0</v>
      </c>
    </row>
    <row r="10750">
      <c r="A10750" s="1" t="s">
        <v>15933</v>
      </c>
      <c r="B10750" s="2">
        <v>0.0</v>
      </c>
    </row>
    <row r="10751">
      <c r="A10751" s="1" t="s">
        <v>15934</v>
      </c>
      <c r="B10751" s="2">
        <v>1.0</v>
      </c>
    </row>
    <row r="10752">
      <c r="A10752" s="1" t="s">
        <v>15935</v>
      </c>
      <c r="B10752" s="2">
        <v>0.0</v>
      </c>
    </row>
    <row r="10753">
      <c r="A10753" s="1" t="s">
        <v>15936</v>
      </c>
    </row>
    <row r="10754">
      <c r="A10754" s="7"/>
    </row>
    <row r="10755">
      <c r="A10755" s="1" t="s">
        <v>15937</v>
      </c>
      <c r="B10755" s="2">
        <v>1.0</v>
      </c>
    </row>
    <row r="10756">
      <c r="A10756" s="1" t="s">
        <v>15938</v>
      </c>
      <c r="B10756" s="2">
        <v>1.0</v>
      </c>
    </row>
    <row r="10757">
      <c r="A10757" s="1" t="s">
        <v>15939</v>
      </c>
      <c r="B10757" s="2">
        <v>0.0</v>
      </c>
    </row>
    <row r="10758">
      <c r="A10758" s="1" t="s">
        <v>15940</v>
      </c>
      <c r="B10758" s="2">
        <v>1.0</v>
      </c>
    </row>
    <row r="10759">
      <c r="A10759" s="1" t="s">
        <v>15941</v>
      </c>
    </row>
    <row r="10760">
      <c r="A10760" s="7"/>
    </row>
    <row r="10761">
      <c r="A10761" s="1" t="s">
        <v>7084</v>
      </c>
      <c r="B10761" s="2">
        <v>1.0</v>
      </c>
    </row>
    <row r="10762">
      <c r="A10762" s="1" t="s">
        <v>15942</v>
      </c>
      <c r="B10762" s="2">
        <v>1.0</v>
      </c>
    </row>
    <row r="10763">
      <c r="A10763" s="1" t="s">
        <v>15943</v>
      </c>
    </row>
    <row r="10764">
      <c r="A10764" s="7"/>
    </row>
    <row r="10765">
      <c r="A10765" s="1" t="s">
        <v>15944</v>
      </c>
    </row>
    <row r="10766">
      <c r="A10766" s="1" t="s">
        <v>5123</v>
      </c>
    </row>
    <row r="10767">
      <c r="A10767" s="1" t="s">
        <v>15945</v>
      </c>
      <c r="B10767" s="2">
        <v>1.0</v>
      </c>
    </row>
    <row r="10768">
      <c r="A10768" s="1" t="s">
        <v>15946</v>
      </c>
      <c r="B10768" s="2">
        <v>0.0</v>
      </c>
    </row>
    <row r="10769">
      <c r="A10769" s="1" t="s">
        <v>15947</v>
      </c>
      <c r="B10769" s="2">
        <v>1.0</v>
      </c>
    </row>
    <row r="10770">
      <c r="A10770" s="1" t="s">
        <v>15948</v>
      </c>
      <c r="B10770" s="2">
        <v>1.0</v>
      </c>
    </row>
    <row r="10771">
      <c r="A10771" s="1" t="s">
        <v>15949</v>
      </c>
      <c r="B10771" s="2">
        <v>1.0</v>
      </c>
    </row>
    <row r="10772">
      <c r="A10772" s="1" t="s">
        <v>15950</v>
      </c>
      <c r="B10772" s="2">
        <v>0.0</v>
      </c>
    </row>
    <row r="10773">
      <c r="A10773" s="1" t="s">
        <v>15951</v>
      </c>
      <c r="B10773" s="2">
        <v>1.0</v>
      </c>
    </row>
    <row r="10774">
      <c r="A10774" s="1" t="s">
        <v>15952</v>
      </c>
      <c r="B10774" s="2">
        <v>1.0</v>
      </c>
    </row>
    <row r="10775">
      <c r="A10775" s="1" t="s">
        <v>15953</v>
      </c>
      <c r="B10775" s="2">
        <v>0.0</v>
      </c>
    </row>
    <row r="10776">
      <c r="A10776" s="1" t="s">
        <v>15954</v>
      </c>
      <c r="B10776" s="2">
        <v>1.0</v>
      </c>
    </row>
    <row r="10777">
      <c r="A10777" s="1" t="s">
        <v>15955</v>
      </c>
      <c r="B10777" s="2">
        <v>1.0</v>
      </c>
    </row>
    <row r="10778">
      <c r="A10778" s="1" t="s">
        <v>15956</v>
      </c>
      <c r="B10778" s="2">
        <v>0.0</v>
      </c>
    </row>
    <row r="10779">
      <c r="A10779" s="1" t="s">
        <v>15957</v>
      </c>
      <c r="B10779" s="2">
        <v>1.0</v>
      </c>
    </row>
    <row r="10780">
      <c r="A10780" s="1" t="s">
        <v>15958</v>
      </c>
      <c r="B10780" s="2">
        <v>0.0</v>
      </c>
    </row>
    <row r="10781">
      <c r="A10781" s="1" t="s">
        <v>15959</v>
      </c>
      <c r="B10781" s="2">
        <v>0.0</v>
      </c>
    </row>
    <row r="10782">
      <c r="A10782" s="1" t="s">
        <v>15960</v>
      </c>
      <c r="B10782" s="2">
        <v>0.0</v>
      </c>
    </row>
    <row r="10783">
      <c r="A10783" s="1" t="s">
        <v>15961</v>
      </c>
      <c r="B10783" s="2">
        <v>1.0</v>
      </c>
    </row>
    <row r="10784">
      <c r="A10784" s="1" t="s">
        <v>15962</v>
      </c>
      <c r="B10784" s="2">
        <v>0.0</v>
      </c>
    </row>
    <row r="10785">
      <c r="A10785" s="1" t="s">
        <v>15963</v>
      </c>
      <c r="B10785" s="2">
        <v>0.0</v>
      </c>
    </row>
    <row r="10786">
      <c r="A10786" s="1" t="s">
        <v>15964</v>
      </c>
      <c r="B10786" s="2">
        <v>0.0</v>
      </c>
    </row>
    <row r="10787">
      <c r="A10787" s="1" t="s">
        <v>15965</v>
      </c>
      <c r="B10787" s="2">
        <v>0.0</v>
      </c>
    </row>
    <row r="10788">
      <c r="A10788" s="1" t="s">
        <v>15966</v>
      </c>
      <c r="B10788" s="2">
        <v>0.0</v>
      </c>
    </row>
    <row r="10789">
      <c r="A10789" s="1" t="s">
        <v>15967</v>
      </c>
      <c r="B10789" s="2">
        <v>0.0</v>
      </c>
    </row>
    <row r="10790">
      <c r="A10790" s="1" t="s">
        <v>15968</v>
      </c>
      <c r="B10790" s="2">
        <v>0.0</v>
      </c>
    </row>
    <row r="10791">
      <c r="A10791" s="1" t="s">
        <v>9278</v>
      </c>
    </row>
    <row r="10792">
      <c r="A10792" s="1" t="s">
        <v>9279</v>
      </c>
    </row>
    <row r="10793">
      <c r="A10793" s="1" t="s">
        <v>15969</v>
      </c>
    </row>
    <row r="10794">
      <c r="A10794" s="1" t="s">
        <v>7907</v>
      </c>
    </row>
    <row r="10795">
      <c r="A10795" s="1" t="s">
        <v>15970</v>
      </c>
    </row>
    <row r="10796">
      <c r="A10796" s="7"/>
    </row>
    <row r="10797">
      <c r="A10797" s="1" t="s">
        <v>15971</v>
      </c>
      <c r="B10797" s="2">
        <v>0.0</v>
      </c>
    </row>
    <row r="10798">
      <c r="A10798" s="1" t="s">
        <v>15972</v>
      </c>
      <c r="B10798" s="2">
        <v>0.0</v>
      </c>
    </row>
    <row r="10799">
      <c r="A10799" s="1" t="s">
        <v>15973</v>
      </c>
      <c r="B10799" s="2">
        <v>1.0</v>
      </c>
    </row>
    <row r="10800">
      <c r="A10800" s="1" t="s">
        <v>15974</v>
      </c>
      <c r="B10800" s="2">
        <v>0.0</v>
      </c>
    </row>
    <row r="10801">
      <c r="A10801" s="1" t="s">
        <v>15975</v>
      </c>
      <c r="B10801" s="2">
        <v>1.0</v>
      </c>
    </row>
    <row r="10802">
      <c r="A10802" s="1" t="s">
        <v>15976</v>
      </c>
      <c r="B10802" s="2">
        <v>0.0</v>
      </c>
    </row>
    <row r="10803">
      <c r="A10803" s="1" t="s">
        <v>15977</v>
      </c>
      <c r="B10803" s="2">
        <v>0.0</v>
      </c>
    </row>
    <row r="10804">
      <c r="A10804" s="1" t="s">
        <v>15978</v>
      </c>
      <c r="B10804" s="2">
        <v>0.0</v>
      </c>
    </row>
    <row r="10805">
      <c r="A10805" s="1" t="s">
        <v>15979</v>
      </c>
      <c r="B10805" s="2">
        <v>0.0</v>
      </c>
    </row>
    <row r="10806">
      <c r="A10806" s="1" t="s">
        <v>15980</v>
      </c>
      <c r="B10806" s="2">
        <v>1.0</v>
      </c>
    </row>
    <row r="10807">
      <c r="A10807" s="1" t="s">
        <v>15981</v>
      </c>
    </row>
    <row r="10808">
      <c r="A10808" s="1" t="s">
        <v>4020</v>
      </c>
      <c r="B10808" s="2">
        <v>0.0</v>
      </c>
    </row>
    <row r="10809">
      <c r="A10809" s="1" t="s">
        <v>15982</v>
      </c>
      <c r="B10809" s="2">
        <v>1.0</v>
      </c>
    </row>
    <row r="10810">
      <c r="A10810" s="1" t="s">
        <v>15983</v>
      </c>
      <c r="B10810" s="2">
        <v>1.0</v>
      </c>
    </row>
    <row r="10811">
      <c r="A10811" s="1" t="s">
        <v>15984</v>
      </c>
      <c r="B10811" s="2">
        <v>1.0</v>
      </c>
    </row>
    <row r="10812">
      <c r="A10812" s="1" t="s">
        <v>15985</v>
      </c>
      <c r="B10812" s="2">
        <v>0.0</v>
      </c>
    </row>
    <row r="10813">
      <c r="A10813" s="1" t="s">
        <v>15986</v>
      </c>
      <c r="B10813" s="2">
        <v>1.0</v>
      </c>
    </row>
    <row r="10814">
      <c r="A10814" s="1" t="s">
        <v>15987</v>
      </c>
      <c r="B10814" s="2">
        <v>0.0</v>
      </c>
    </row>
    <row r="10815">
      <c r="A10815" s="1" t="s">
        <v>15988</v>
      </c>
      <c r="B10815" s="2">
        <v>1.0</v>
      </c>
    </row>
    <row r="10816">
      <c r="A10816" s="1" t="s">
        <v>15989</v>
      </c>
      <c r="B10816" s="2">
        <v>1.0</v>
      </c>
    </row>
    <row r="10817">
      <c r="A10817" s="1" t="s">
        <v>15990</v>
      </c>
    </row>
    <row r="10818">
      <c r="A10818" s="1" t="s">
        <v>15991</v>
      </c>
    </row>
    <row r="10819">
      <c r="A10819" s="1" t="s">
        <v>15992</v>
      </c>
      <c r="B10819" s="2">
        <v>1.0</v>
      </c>
    </row>
    <row r="10820">
      <c r="A10820" s="1" t="s">
        <v>15993</v>
      </c>
      <c r="B10820" s="2">
        <v>0.0</v>
      </c>
    </row>
    <row r="10821">
      <c r="A10821" s="1" t="s">
        <v>15994</v>
      </c>
      <c r="B10821" s="2">
        <v>0.0</v>
      </c>
    </row>
    <row r="10822">
      <c r="A10822" s="1" t="s">
        <v>15995</v>
      </c>
      <c r="B10822" s="2">
        <v>1.0</v>
      </c>
    </row>
    <row r="10823">
      <c r="A10823" s="1" t="s">
        <v>6347</v>
      </c>
    </row>
    <row r="10824">
      <c r="A10824" s="1" t="s">
        <v>15996</v>
      </c>
      <c r="B10824" s="2">
        <v>0.0</v>
      </c>
    </row>
    <row r="10825">
      <c r="A10825" s="1" t="s">
        <v>15997</v>
      </c>
      <c r="B10825" s="2">
        <v>0.0</v>
      </c>
    </row>
    <row r="10826">
      <c r="A10826" s="1" t="s">
        <v>15998</v>
      </c>
      <c r="B10826" s="2">
        <v>1.0</v>
      </c>
    </row>
    <row r="10827">
      <c r="A10827" s="1" t="s">
        <v>15999</v>
      </c>
      <c r="B10827" s="2">
        <v>0.0</v>
      </c>
    </row>
    <row r="10828">
      <c r="A10828" s="1" t="s">
        <v>16000</v>
      </c>
      <c r="B10828" s="2">
        <v>0.0</v>
      </c>
    </row>
    <row r="10829">
      <c r="A10829" s="1" t="s">
        <v>16001</v>
      </c>
      <c r="B10829" s="2">
        <v>1.0</v>
      </c>
    </row>
    <row r="10830">
      <c r="A10830" s="1" t="s">
        <v>16002</v>
      </c>
    </row>
    <row r="10831">
      <c r="A10831" s="7"/>
    </row>
    <row r="10832">
      <c r="A10832" s="1" t="s">
        <v>6497</v>
      </c>
      <c r="B10832" s="2">
        <v>0.0</v>
      </c>
    </row>
    <row r="10833">
      <c r="A10833" s="1" t="s">
        <v>16003</v>
      </c>
      <c r="B10833" s="2">
        <v>0.0</v>
      </c>
    </row>
    <row r="10834">
      <c r="A10834" s="1" t="s">
        <v>16004</v>
      </c>
      <c r="B10834" s="2">
        <v>1.0</v>
      </c>
    </row>
    <row r="10835">
      <c r="A10835" s="1" t="s">
        <v>16005</v>
      </c>
      <c r="B10835" s="2">
        <v>1.0</v>
      </c>
    </row>
    <row r="10836">
      <c r="A10836" s="1" t="s">
        <v>16006</v>
      </c>
    </row>
    <row r="10837">
      <c r="A10837" s="1" t="s">
        <v>16007</v>
      </c>
    </row>
    <row r="10838">
      <c r="A10838" s="1" t="s">
        <v>16008</v>
      </c>
    </row>
    <row r="10839">
      <c r="A10839" s="1" t="s">
        <v>16009</v>
      </c>
    </row>
    <row r="10840">
      <c r="A10840" s="7"/>
    </row>
    <row r="10841">
      <c r="A10841" s="1" t="s">
        <v>16010</v>
      </c>
      <c r="B10841" s="2">
        <v>0.0</v>
      </c>
    </row>
    <row r="10842">
      <c r="A10842" s="1" t="s">
        <v>16011</v>
      </c>
      <c r="B10842" s="2">
        <v>0.0</v>
      </c>
    </row>
    <row r="10843">
      <c r="A10843" s="1" t="s">
        <v>16012</v>
      </c>
      <c r="B10843" s="2">
        <v>1.0</v>
      </c>
    </row>
    <row r="10844">
      <c r="A10844" s="1" t="s">
        <v>16013</v>
      </c>
      <c r="B10844" s="2">
        <v>1.0</v>
      </c>
    </row>
    <row r="10845">
      <c r="A10845" s="1" t="s">
        <v>16014</v>
      </c>
      <c r="B10845" s="2">
        <v>1.0</v>
      </c>
    </row>
    <row r="10846">
      <c r="A10846" s="1" t="s">
        <v>16015</v>
      </c>
      <c r="B10846" s="2">
        <v>1.0</v>
      </c>
    </row>
    <row r="10847">
      <c r="A10847" s="1" t="s">
        <v>16016</v>
      </c>
      <c r="B10847" s="2">
        <v>0.0</v>
      </c>
    </row>
    <row r="10848">
      <c r="A10848" s="1" t="s">
        <v>16017</v>
      </c>
      <c r="B10848" s="2">
        <v>0.0</v>
      </c>
    </row>
    <row r="10849">
      <c r="A10849" s="1" t="s">
        <v>16018</v>
      </c>
      <c r="B10849" s="2">
        <v>0.0</v>
      </c>
    </row>
    <row r="10850">
      <c r="A10850" s="1" t="s">
        <v>16019</v>
      </c>
      <c r="B10850" s="2">
        <v>0.0</v>
      </c>
    </row>
    <row r="10851">
      <c r="A10851" s="1" t="s">
        <v>16020</v>
      </c>
      <c r="B10851" s="2">
        <v>0.0</v>
      </c>
    </row>
    <row r="10852">
      <c r="A10852" s="1" t="s">
        <v>16021</v>
      </c>
      <c r="B10852" s="2">
        <v>0.0</v>
      </c>
    </row>
    <row r="10853">
      <c r="A10853" s="1" t="s">
        <v>16022</v>
      </c>
      <c r="B10853" s="2">
        <v>0.0</v>
      </c>
    </row>
    <row r="10854">
      <c r="A10854" s="1" t="s">
        <v>16023</v>
      </c>
      <c r="B10854" s="2">
        <v>0.0</v>
      </c>
    </row>
    <row r="10855">
      <c r="A10855" s="1" t="s">
        <v>16024</v>
      </c>
    </row>
    <row r="10856">
      <c r="A10856" s="1" t="s">
        <v>16025</v>
      </c>
    </row>
    <row r="10857">
      <c r="A10857" s="1" t="s">
        <v>16026</v>
      </c>
    </row>
    <row r="10858">
      <c r="A10858" s="7"/>
    </row>
    <row r="10859">
      <c r="A10859" s="1" t="s">
        <v>16027</v>
      </c>
      <c r="B10859" s="2">
        <v>0.0</v>
      </c>
    </row>
    <row r="10860">
      <c r="A10860" s="1" t="s">
        <v>16028</v>
      </c>
      <c r="B10860" s="2">
        <v>0.0</v>
      </c>
    </row>
    <row r="10861">
      <c r="A10861" s="1" t="s">
        <v>16029</v>
      </c>
      <c r="B10861" s="2">
        <v>0.0</v>
      </c>
    </row>
    <row r="10862">
      <c r="A10862" s="1" t="s">
        <v>16030</v>
      </c>
      <c r="B10862" s="2">
        <v>1.0</v>
      </c>
    </row>
    <row r="10863">
      <c r="A10863" s="1" t="s">
        <v>16031</v>
      </c>
      <c r="B10863" s="2">
        <v>1.0</v>
      </c>
    </row>
    <row r="10864">
      <c r="A10864" s="1" t="s">
        <v>16032</v>
      </c>
      <c r="B10864" s="2">
        <v>1.0</v>
      </c>
    </row>
    <row r="10865">
      <c r="A10865" s="1" t="s">
        <v>16033</v>
      </c>
      <c r="B10865" s="2">
        <v>1.0</v>
      </c>
    </row>
    <row r="10866">
      <c r="A10866" s="1" t="s">
        <v>16034</v>
      </c>
      <c r="B10866" s="2">
        <v>0.0</v>
      </c>
    </row>
    <row r="10867">
      <c r="A10867" s="1" t="s">
        <v>16035</v>
      </c>
      <c r="B10867" s="2">
        <v>1.0</v>
      </c>
    </row>
    <row r="10868">
      <c r="A10868" s="1" t="s">
        <v>16036</v>
      </c>
      <c r="B10868" s="2">
        <v>0.0</v>
      </c>
    </row>
    <row r="10869">
      <c r="A10869" s="1" t="s">
        <v>10706</v>
      </c>
      <c r="B10869" s="2">
        <v>0.0</v>
      </c>
    </row>
    <row r="10870">
      <c r="A10870" s="1" t="s">
        <v>16037</v>
      </c>
      <c r="B10870" s="2">
        <v>0.0</v>
      </c>
    </row>
    <row r="10871">
      <c r="A10871" s="1" t="s">
        <v>16038</v>
      </c>
    </row>
    <row r="10872">
      <c r="A10872" s="1" t="s">
        <v>4041</v>
      </c>
    </row>
    <row r="10873">
      <c r="A10873" s="1" t="s">
        <v>1915</v>
      </c>
      <c r="B10873" s="2">
        <v>0.0</v>
      </c>
    </row>
    <row r="10874">
      <c r="A10874" s="1" t="s">
        <v>16039</v>
      </c>
    </row>
    <row r="10875">
      <c r="A10875" s="1" t="s">
        <v>4152</v>
      </c>
      <c r="B10875" s="2">
        <v>0.0</v>
      </c>
    </row>
    <row r="10876">
      <c r="A10876" s="1" t="s">
        <v>16040</v>
      </c>
    </row>
    <row r="10877">
      <c r="A10877" s="1" t="s">
        <v>4438</v>
      </c>
    </row>
    <row r="10878">
      <c r="A10878" s="1" t="s">
        <v>5195</v>
      </c>
    </row>
    <row r="10879">
      <c r="A10879" s="1" t="s">
        <v>16041</v>
      </c>
      <c r="B10879" s="2">
        <v>1.0</v>
      </c>
    </row>
    <row r="10880">
      <c r="A10880" s="1" t="s">
        <v>16042</v>
      </c>
      <c r="B10880" s="2">
        <v>1.0</v>
      </c>
    </row>
    <row r="10881">
      <c r="A10881" s="1" t="s">
        <v>16043</v>
      </c>
      <c r="B10881" s="2">
        <v>0.0</v>
      </c>
    </row>
    <row r="10882">
      <c r="A10882" s="1" t="s">
        <v>16044</v>
      </c>
      <c r="B10882" s="2">
        <v>1.0</v>
      </c>
    </row>
    <row r="10883">
      <c r="A10883" s="1" t="s">
        <v>16045</v>
      </c>
      <c r="B10883" s="2">
        <v>0.0</v>
      </c>
    </row>
    <row r="10884">
      <c r="A10884" s="1" t="s">
        <v>16046</v>
      </c>
      <c r="B10884" s="2">
        <v>0.0</v>
      </c>
    </row>
    <row r="10885">
      <c r="A10885" s="1" t="s">
        <v>16047</v>
      </c>
      <c r="B10885" s="2">
        <v>0.0</v>
      </c>
    </row>
    <row r="10886">
      <c r="A10886" s="1" t="s">
        <v>16048</v>
      </c>
      <c r="B10886" s="2">
        <v>1.0</v>
      </c>
    </row>
    <row r="10887">
      <c r="A10887" s="1" t="s">
        <v>16049</v>
      </c>
      <c r="B10887" s="2">
        <v>0.0</v>
      </c>
    </row>
    <row r="10888">
      <c r="A10888" s="1" t="s">
        <v>16050</v>
      </c>
      <c r="B10888" s="2">
        <v>1.0</v>
      </c>
    </row>
    <row r="10889">
      <c r="A10889" s="1" t="s">
        <v>16051</v>
      </c>
      <c r="B10889" s="2">
        <v>1.0</v>
      </c>
    </row>
    <row r="10890">
      <c r="A10890" s="1" t="s">
        <v>16052</v>
      </c>
      <c r="B10890" s="2">
        <v>0.0</v>
      </c>
    </row>
    <row r="10891">
      <c r="A10891" s="1" t="s">
        <v>16053</v>
      </c>
      <c r="B10891" s="2">
        <v>1.0</v>
      </c>
    </row>
    <row r="10892">
      <c r="A10892" s="1" t="s">
        <v>16054</v>
      </c>
      <c r="B10892" s="2">
        <v>0.0</v>
      </c>
    </row>
    <row r="10893">
      <c r="A10893" s="1" t="s">
        <v>16055</v>
      </c>
      <c r="B10893" s="2">
        <v>0.0</v>
      </c>
    </row>
    <row r="10894">
      <c r="A10894" s="1" t="s">
        <v>16056</v>
      </c>
      <c r="B10894" s="2">
        <v>0.0</v>
      </c>
    </row>
    <row r="10895">
      <c r="A10895" s="1" t="s">
        <v>16057</v>
      </c>
      <c r="B10895" s="2">
        <v>1.0</v>
      </c>
    </row>
    <row r="10896">
      <c r="A10896" s="1" t="s">
        <v>16058</v>
      </c>
      <c r="B10896" s="2">
        <v>0.0</v>
      </c>
    </row>
    <row r="10897">
      <c r="A10897" s="1" t="s">
        <v>16059</v>
      </c>
      <c r="B10897" s="2">
        <v>0.0</v>
      </c>
    </row>
    <row r="10898">
      <c r="A10898" s="1" t="s">
        <v>16060</v>
      </c>
      <c r="B10898" s="2">
        <v>1.0</v>
      </c>
    </row>
    <row r="10899">
      <c r="A10899" s="1" t="s">
        <v>16061</v>
      </c>
      <c r="B10899" s="2">
        <v>0.0</v>
      </c>
    </row>
    <row r="10900">
      <c r="A10900" s="1" t="s">
        <v>16062</v>
      </c>
      <c r="B10900" s="2">
        <v>0.0</v>
      </c>
    </row>
    <row r="10901">
      <c r="A10901" s="1" t="s">
        <v>16063</v>
      </c>
      <c r="B10901" s="2">
        <v>1.0</v>
      </c>
    </row>
    <row r="10902">
      <c r="A10902" s="1" t="s">
        <v>16064</v>
      </c>
      <c r="B10902" s="2">
        <v>1.0</v>
      </c>
    </row>
    <row r="10903">
      <c r="A10903" s="1" t="s">
        <v>16065</v>
      </c>
      <c r="B10903" s="2">
        <v>0.0</v>
      </c>
    </row>
    <row r="10904">
      <c r="A10904" s="1" t="s">
        <v>16066</v>
      </c>
      <c r="B10904" s="2">
        <v>0.0</v>
      </c>
    </row>
    <row r="10905">
      <c r="A10905" s="1" t="s">
        <v>16067</v>
      </c>
      <c r="B10905" s="2">
        <v>1.0</v>
      </c>
    </row>
    <row r="10906">
      <c r="A10906" s="1" t="s">
        <v>16068</v>
      </c>
      <c r="B10906" s="2">
        <v>0.0</v>
      </c>
    </row>
    <row r="10907">
      <c r="A10907" s="1" t="s">
        <v>16069</v>
      </c>
      <c r="B10907" s="2">
        <v>1.0</v>
      </c>
    </row>
    <row r="10908">
      <c r="A10908" s="1" t="s">
        <v>16070</v>
      </c>
      <c r="B10908" s="2">
        <v>1.0</v>
      </c>
    </row>
    <row r="10909">
      <c r="A10909" s="1" t="s">
        <v>16071</v>
      </c>
      <c r="B10909" s="2">
        <v>0.0</v>
      </c>
    </row>
    <row r="10910">
      <c r="A10910" s="1" t="s">
        <v>16072</v>
      </c>
      <c r="B10910" s="2">
        <v>0.0</v>
      </c>
    </row>
    <row r="10911">
      <c r="A10911" s="1" t="s">
        <v>16073</v>
      </c>
      <c r="B10911" s="2">
        <v>1.0</v>
      </c>
    </row>
    <row r="10912">
      <c r="A10912" s="1" t="s">
        <v>16074</v>
      </c>
      <c r="B10912" s="2">
        <v>0.0</v>
      </c>
    </row>
    <row r="10913">
      <c r="A10913" s="1" t="s">
        <v>16075</v>
      </c>
      <c r="B10913" s="2">
        <v>1.0</v>
      </c>
    </row>
    <row r="10914">
      <c r="A10914" s="1" t="s">
        <v>16076</v>
      </c>
    </row>
    <row r="10915">
      <c r="A10915" s="1" t="s">
        <v>7010</v>
      </c>
    </row>
    <row r="10916">
      <c r="A10916" s="1" t="s">
        <v>16077</v>
      </c>
    </row>
    <row r="10917">
      <c r="A10917" s="1" t="s">
        <v>16078</v>
      </c>
    </row>
    <row r="10918">
      <c r="A10918" s="1" t="s">
        <v>12338</v>
      </c>
    </row>
    <row r="10919">
      <c r="A10919" s="1" t="s">
        <v>16079</v>
      </c>
      <c r="B10919" s="2">
        <v>0.0</v>
      </c>
    </row>
    <row r="10920">
      <c r="A10920" s="1" t="s">
        <v>16080</v>
      </c>
      <c r="B10920" s="2">
        <v>1.0</v>
      </c>
    </row>
    <row r="10921">
      <c r="A10921" s="1" t="s">
        <v>16081</v>
      </c>
      <c r="B10921" s="2">
        <v>0.0</v>
      </c>
    </row>
    <row r="10922">
      <c r="A10922" s="1" t="s">
        <v>16082</v>
      </c>
      <c r="B10922" s="2">
        <v>0.0</v>
      </c>
    </row>
    <row r="10923">
      <c r="A10923" s="1" t="s">
        <v>16083</v>
      </c>
      <c r="B10923" s="2">
        <v>0.0</v>
      </c>
    </row>
    <row r="10924">
      <c r="A10924" s="1" t="s">
        <v>16084</v>
      </c>
      <c r="B10924" s="2">
        <v>0.0</v>
      </c>
    </row>
    <row r="10925">
      <c r="A10925" s="1" t="s">
        <v>16085</v>
      </c>
      <c r="B10925" s="2">
        <v>0.0</v>
      </c>
    </row>
    <row r="10926">
      <c r="A10926" s="1" t="s">
        <v>16086</v>
      </c>
      <c r="B10926" s="2">
        <v>1.0</v>
      </c>
    </row>
    <row r="10927">
      <c r="A10927" s="1" t="s">
        <v>16087</v>
      </c>
      <c r="B10927" s="2">
        <v>0.0</v>
      </c>
    </row>
    <row r="10928">
      <c r="A10928" s="1" t="s">
        <v>16088</v>
      </c>
      <c r="B10928" s="2">
        <v>0.0</v>
      </c>
    </row>
    <row r="10929">
      <c r="A10929" s="1" t="s">
        <v>16089</v>
      </c>
      <c r="B10929" s="2">
        <v>1.0</v>
      </c>
    </row>
    <row r="10930">
      <c r="A10930" s="1" t="s">
        <v>16090</v>
      </c>
      <c r="B10930" s="2">
        <v>1.0</v>
      </c>
    </row>
    <row r="10931">
      <c r="A10931" s="1" t="s">
        <v>16091</v>
      </c>
      <c r="B10931" s="2">
        <v>1.0</v>
      </c>
    </row>
    <row r="10932">
      <c r="A10932" s="1" t="s">
        <v>16092</v>
      </c>
      <c r="B10932" s="2">
        <v>1.0</v>
      </c>
    </row>
    <row r="10933">
      <c r="A10933" s="1" t="s">
        <v>16093</v>
      </c>
      <c r="B10933" s="2">
        <v>0.0</v>
      </c>
    </row>
    <row r="10934">
      <c r="A10934" s="1" t="s">
        <v>16094</v>
      </c>
      <c r="B10934" s="2">
        <v>1.0</v>
      </c>
    </row>
    <row r="10935">
      <c r="A10935" s="1" t="s">
        <v>16095</v>
      </c>
      <c r="B10935" s="2">
        <v>1.0</v>
      </c>
    </row>
    <row r="10936">
      <c r="A10936" s="1" t="s">
        <v>16096</v>
      </c>
      <c r="B10936" s="2">
        <v>0.0</v>
      </c>
    </row>
    <row r="10937">
      <c r="A10937" s="1" t="s">
        <v>16097</v>
      </c>
      <c r="B10937" s="2">
        <v>1.0</v>
      </c>
    </row>
    <row r="10938">
      <c r="A10938" s="1" t="s">
        <v>16098</v>
      </c>
    </row>
    <row r="10939">
      <c r="A10939" s="7"/>
    </row>
    <row r="10940">
      <c r="A10940" s="1" t="s">
        <v>16099</v>
      </c>
      <c r="B10940" s="2">
        <v>1.0</v>
      </c>
    </row>
    <row r="10941">
      <c r="A10941" s="1" t="s">
        <v>16100</v>
      </c>
      <c r="B10941" s="2">
        <v>1.0</v>
      </c>
    </row>
    <row r="10942">
      <c r="A10942" s="1" t="s">
        <v>16101</v>
      </c>
      <c r="B10942" s="2">
        <v>1.0</v>
      </c>
    </row>
    <row r="10943">
      <c r="A10943" s="1" t="s">
        <v>16102</v>
      </c>
      <c r="B10943" s="2">
        <v>1.0</v>
      </c>
    </row>
    <row r="10944">
      <c r="A10944" s="1" t="s">
        <v>16103</v>
      </c>
      <c r="B10944" s="2">
        <v>0.0</v>
      </c>
    </row>
    <row r="10945">
      <c r="A10945" s="1" t="s">
        <v>16104</v>
      </c>
      <c r="B10945" s="2">
        <v>0.0</v>
      </c>
    </row>
    <row r="10946">
      <c r="A10946" s="1" t="s">
        <v>16105</v>
      </c>
      <c r="B10946" s="2">
        <v>1.0</v>
      </c>
    </row>
    <row r="10947">
      <c r="A10947" s="1" t="s">
        <v>16106</v>
      </c>
      <c r="B10947" s="2">
        <v>0.0</v>
      </c>
    </row>
    <row r="10948">
      <c r="A10948" s="1" t="s">
        <v>16107</v>
      </c>
      <c r="B10948" s="2">
        <v>0.0</v>
      </c>
    </row>
    <row r="10949">
      <c r="A10949" s="1" t="s">
        <v>16108</v>
      </c>
      <c r="B10949" s="2">
        <v>0.0</v>
      </c>
    </row>
    <row r="10950">
      <c r="A10950" s="1" t="s">
        <v>16109</v>
      </c>
      <c r="B10950" s="2">
        <v>0.0</v>
      </c>
    </row>
    <row r="10951">
      <c r="A10951" s="1" t="s">
        <v>16110</v>
      </c>
      <c r="B10951" s="2">
        <v>0.0</v>
      </c>
    </row>
    <row r="10952">
      <c r="A10952" s="1" t="s">
        <v>16111</v>
      </c>
      <c r="B10952" s="2">
        <v>0.0</v>
      </c>
    </row>
    <row r="10953">
      <c r="A10953" s="1" t="s">
        <v>16112</v>
      </c>
      <c r="B10953" s="2">
        <v>1.0</v>
      </c>
    </row>
    <row r="10954">
      <c r="A10954" s="1" t="s">
        <v>16113</v>
      </c>
      <c r="B10954" s="2">
        <v>0.0</v>
      </c>
    </row>
    <row r="10955">
      <c r="A10955" s="1" t="s">
        <v>16114</v>
      </c>
      <c r="B10955" s="2">
        <v>0.0</v>
      </c>
    </row>
    <row r="10956">
      <c r="A10956" s="1" t="s">
        <v>16115</v>
      </c>
      <c r="B10956" s="2">
        <v>1.0</v>
      </c>
    </row>
    <row r="10957">
      <c r="A10957" s="1" t="s">
        <v>16116</v>
      </c>
    </row>
    <row r="10958">
      <c r="A10958" s="1" t="s">
        <v>16117</v>
      </c>
      <c r="B10958" s="2">
        <v>1.0</v>
      </c>
    </row>
    <row r="10959">
      <c r="A10959" s="1" t="s">
        <v>16118</v>
      </c>
      <c r="B10959" s="2">
        <v>0.0</v>
      </c>
    </row>
    <row r="10960">
      <c r="A10960" s="1" t="s">
        <v>9512</v>
      </c>
    </row>
    <row r="10961">
      <c r="A10961" s="1" t="s">
        <v>751</v>
      </c>
      <c r="B10961" s="2">
        <v>0.0</v>
      </c>
    </row>
    <row r="10962">
      <c r="A10962" s="1" t="s">
        <v>16119</v>
      </c>
      <c r="B10962" s="2">
        <v>1.0</v>
      </c>
    </row>
    <row r="10963">
      <c r="A10963" s="1" t="s">
        <v>16120</v>
      </c>
      <c r="B10963" s="2">
        <v>1.0</v>
      </c>
    </row>
    <row r="10964">
      <c r="A10964" s="1" t="s">
        <v>16121</v>
      </c>
      <c r="B10964" s="2">
        <v>1.0</v>
      </c>
    </row>
    <row r="10965">
      <c r="A10965" s="1" t="s">
        <v>16122</v>
      </c>
      <c r="B10965" s="2">
        <v>0.0</v>
      </c>
    </row>
    <row r="10966">
      <c r="A10966" s="1" t="s">
        <v>16123</v>
      </c>
      <c r="B10966" s="2">
        <v>1.0</v>
      </c>
    </row>
    <row r="10967">
      <c r="A10967" s="1" t="s">
        <v>16124</v>
      </c>
      <c r="B10967" s="2">
        <v>0.0</v>
      </c>
    </row>
    <row r="10968">
      <c r="A10968" s="1" t="s">
        <v>16125</v>
      </c>
      <c r="B10968" s="2">
        <v>1.0</v>
      </c>
    </row>
    <row r="10969">
      <c r="A10969" s="1" t="s">
        <v>16126</v>
      </c>
    </row>
    <row r="10970">
      <c r="A10970" s="1" t="s">
        <v>16127</v>
      </c>
      <c r="B10970" s="2">
        <v>1.0</v>
      </c>
    </row>
    <row r="10971">
      <c r="A10971" s="1" t="s">
        <v>16128</v>
      </c>
      <c r="B10971" s="2">
        <v>0.0</v>
      </c>
    </row>
    <row r="10972">
      <c r="A10972" s="1" t="s">
        <v>16129</v>
      </c>
      <c r="B10972" s="2">
        <v>1.0</v>
      </c>
    </row>
    <row r="10973">
      <c r="A10973" s="1" t="s">
        <v>16130</v>
      </c>
      <c r="B10973" s="2">
        <v>1.0</v>
      </c>
    </row>
    <row r="10974">
      <c r="A10974" s="1" t="s">
        <v>16131</v>
      </c>
      <c r="B10974" s="2">
        <v>0.0</v>
      </c>
    </row>
    <row r="10975">
      <c r="A10975" s="1" t="s">
        <v>16132</v>
      </c>
      <c r="B10975" s="2">
        <v>1.0</v>
      </c>
    </row>
    <row r="10976">
      <c r="A10976" s="1" t="s">
        <v>16133</v>
      </c>
    </row>
    <row r="10977">
      <c r="A10977" s="7"/>
    </row>
    <row r="10978">
      <c r="A10978" s="1" t="s">
        <v>16134</v>
      </c>
    </row>
    <row r="10979">
      <c r="A10979" s="7"/>
    </row>
    <row r="10980">
      <c r="A10980" s="22" t="s">
        <v>16135</v>
      </c>
    </row>
    <row r="10981">
      <c r="A10981" s="22" t="s">
        <v>16136</v>
      </c>
      <c r="B10981" s="2">
        <v>0.0</v>
      </c>
    </row>
    <row r="10982">
      <c r="A10982" s="1" t="s">
        <v>16137</v>
      </c>
      <c r="B10982" s="2">
        <v>0.0</v>
      </c>
    </row>
    <row r="10983">
      <c r="A10983" s="1" t="s">
        <v>16138</v>
      </c>
      <c r="B10983" s="2">
        <v>1.0</v>
      </c>
    </row>
    <row r="10984">
      <c r="A10984" s="1" t="s">
        <v>16139</v>
      </c>
      <c r="B10984" s="2">
        <v>0.0</v>
      </c>
    </row>
    <row r="10985">
      <c r="A10985" s="1" t="s">
        <v>16140</v>
      </c>
      <c r="B10985" s="2">
        <v>1.0</v>
      </c>
    </row>
    <row r="10986">
      <c r="A10986" s="1" t="s">
        <v>16141</v>
      </c>
      <c r="B10986" s="2">
        <v>0.0</v>
      </c>
    </row>
    <row r="10987">
      <c r="A10987" s="1" t="s">
        <v>16142</v>
      </c>
      <c r="B10987" s="2">
        <v>0.0</v>
      </c>
    </row>
    <row r="10988">
      <c r="A10988" s="1" t="s">
        <v>16143</v>
      </c>
      <c r="B10988" s="2">
        <v>1.0</v>
      </c>
    </row>
    <row r="10989">
      <c r="A10989" s="1" t="s">
        <v>16144</v>
      </c>
      <c r="B10989" s="2">
        <v>0.0</v>
      </c>
    </row>
    <row r="10990">
      <c r="A10990" s="1" t="s">
        <v>16145</v>
      </c>
      <c r="B10990" s="2">
        <v>1.0</v>
      </c>
    </row>
    <row r="10991">
      <c r="A10991" s="1" t="s">
        <v>16146</v>
      </c>
      <c r="B10991" s="2">
        <v>0.0</v>
      </c>
    </row>
    <row r="10992">
      <c r="A10992" s="1" t="s">
        <v>16147</v>
      </c>
      <c r="B10992" s="2">
        <v>0.0</v>
      </c>
    </row>
    <row r="10993">
      <c r="A10993" s="1" t="s">
        <v>16148</v>
      </c>
      <c r="B10993" s="2">
        <v>0.0</v>
      </c>
    </row>
    <row r="10994">
      <c r="A10994" s="1" t="s">
        <v>16149</v>
      </c>
    </row>
    <row r="10995">
      <c r="A10995" s="7"/>
    </row>
    <row r="10996">
      <c r="A10996" s="1" t="s">
        <v>16150</v>
      </c>
      <c r="B10996" s="2">
        <v>0.0</v>
      </c>
    </row>
    <row r="10997">
      <c r="A10997" s="1" t="s">
        <v>16151</v>
      </c>
      <c r="B10997" s="2">
        <v>1.0</v>
      </c>
    </row>
    <row r="10998">
      <c r="A10998" s="1" t="s">
        <v>16152</v>
      </c>
      <c r="B10998" s="2">
        <v>0.0</v>
      </c>
    </row>
    <row r="10999">
      <c r="A10999" s="1" t="s">
        <v>16153</v>
      </c>
      <c r="B10999" s="2">
        <v>0.0</v>
      </c>
    </row>
    <row r="11000">
      <c r="A11000" s="1" t="s">
        <v>16154</v>
      </c>
      <c r="B11000" s="2">
        <v>1.0</v>
      </c>
    </row>
    <row r="11001">
      <c r="A11001" s="1" t="s">
        <v>16155</v>
      </c>
      <c r="B11001" s="2">
        <v>1.0</v>
      </c>
    </row>
    <row r="11002">
      <c r="A11002" s="1" t="s">
        <v>16156</v>
      </c>
      <c r="B11002" s="2">
        <v>0.0</v>
      </c>
    </row>
    <row r="11003">
      <c r="A11003" s="1" t="s">
        <v>16157</v>
      </c>
      <c r="B11003" s="2">
        <v>1.0</v>
      </c>
    </row>
    <row r="11004">
      <c r="A11004" s="1" t="s">
        <v>16158</v>
      </c>
      <c r="B11004" s="2">
        <v>1.0</v>
      </c>
    </row>
    <row r="11005">
      <c r="A11005" s="1" t="s">
        <v>16159</v>
      </c>
      <c r="B11005" s="2">
        <v>1.0</v>
      </c>
    </row>
    <row r="11006">
      <c r="A11006" s="1" t="s">
        <v>16160</v>
      </c>
      <c r="B11006" s="2">
        <v>1.0</v>
      </c>
    </row>
    <row r="11007">
      <c r="A11007" s="1" t="s">
        <v>16161</v>
      </c>
      <c r="B11007" s="2">
        <v>0.0</v>
      </c>
    </row>
    <row r="11008">
      <c r="A11008" s="1" t="s">
        <v>16162</v>
      </c>
    </row>
    <row r="11009">
      <c r="A11009" s="1" t="s">
        <v>4150</v>
      </c>
      <c r="B11009" s="2">
        <v>0.0</v>
      </c>
    </row>
    <row r="11010">
      <c r="A11010" s="1" t="s">
        <v>16163</v>
      </c>
      <c r="B11010" s="2">
        <v>1.0</v>
      </c>
    </row>
    <row r="11011">
      <c r="A11011" s="1" t="s">
        <v>16164</v>
      </c>
      <c r="B11011" s="2">
        <v>0.0</v>
      </c>
    </row>
    <row r="11012">
      <c r="A11012" s="1" t="s">
        <v>16165</v>
      </c>
      <c r="B11012" s="2">
        <v>1.0</v>
      </c>
    </row>
    <row r="11013">
      <c r="A11013" s="1" t="s">
        <v>16166</v>
      </c>
      <c r="B11013" s="2">
        <v>0.0</v>
      </c>
    </row>
    <row r="11014">
      <c r="A11014" s="1" t="s">
        <v>16167</v>
      </c>
      <c r="B11014" s="2">
        <v>1.0</v>
      </c>
    </row>
    <row r="11015">
      <c r="A11015" s="1" t="s">
        <v>16168</v>
      </c>
      <c r="B11015" s="2">
        <v>0.0</v>
      </c>
    </row>
    <row r="11016">
      <c r="A11016" s="1" t="s">
        <v>16169</v>
      </c>
      <c r="B11016" s="2">
        <v>0.0</v>
      </c>
    </row>
    <row r="11017">
      <c r="A11017" s="1" t="s">
        <v>16170</v>
      </c>
      <c r="B11017" s="2">
        <v>0.0</v>
      </c>
    </row>
    <row r="11018">
      <c r="A11018" s="1" t="s">
        <v>16171</v>
      </c>
      <c r="B11018" s="2">
        <v>1.0</v>
      </c>
    </row>
    <row r="11019">
      <c r="A11019" s="1" t="s">
        <v>16172</v>
      </c>
      <c r="B11019" s="2">
        <v>1.0</v>
      </c>
    </row>
    <row r="11020">
      <c r="A11020" s="1" t="s">
        <v>16173</v>
      </c>
    </row>
    <row r="11021">
      <c r="A11021" s="1" t="s">
        <v>16174</v>
      </c>
      <c r="B11021" s="2">
        <v>1.0</v>
      </c>
    </row>
    <row r="11022">
      <c r="A11022" s="1" t="s">
        <v>16175</v>
      </c>
      <c r="B11022" s="2">
        <v>1.0</v>
      </c>
    </row>
    <row r="11023">
      <c r="A11023" s="1" t="s">
        <v>16176</v>
      </c>
      <c r="B11023" s="2">
        <v>1.0</v>
      </c>
    </row>
    <row r="11024">
      <c r="A11024" s="1" t="s">
        <v>16177</v>
      </c>
    </row>
    <row r="11025">
      <c r="A11025" s="7"/>
    </row>
    <row r="11026">
      <c r="A11026" s="1" t="s">
        <v>16178</v>
      </c>
      <c r="B11026" s="2">
        <v>1.0</v>
      </c>
    </row>
    <row r="11027">
      <c r="A11027" s="1" t="s">
        <v>16179</v>
      </c>
      <c r="B11027" s="2">
        <v>0.0</v>
      </c>
    </row>
    <row r="11028">
      <c r="A11028" s="1" t="s">
        <v>11704</v>
      </c>
      <c r="B11028" s="2">
        <v>0.0</v>
      </c>
    </row>
    <row r="11029">
      <c r="A11029" s="1" t="s">
        <v>16180</v>
      </c>
      <c r="B11029" s="2">
        <v>0.0</v>
      </c>
    </row>
    <row r="11030">
      <c r="A11030" s="1" t="s">
        <v>16181</v>
      </c>
      <c r="B11030" s="2">
        <v>0.0</v>
      </c>
    </row>
    <row r="11031">
      <c r="A11031" s="1" t="s">
        <v>16182</v>
      </c>
    </row>
    <row r="11032">
      <c r="A11032" s="7"/>
    </row>
    <row r="11033">
      <c r="A11033" s="1" t="s">
        <v>16183</v>
      </c>
    </row>
    <row r="11034">
      <c r="A11034" s="7"/>
    </row>
    <row r="11035">
      <c r="A11035" s="1" t="s">
        <v>16184</v>
      </c>
      <c r="B11035" s="2">
        <v>1.0</v>
      </c>
    </row>
    <row r="11036">
      <c r="A11036" s="1" t="s">
        <v>16185</v>
      </c>
      <c r="B11036" s="2">
        <v>0.0</v>
      </c>
    </row>
    <row r="11037">
      <c r="A11037" s="1" t="s">
        <v>16186</v>
      </c>
      <c r="B11037" s="2">
        <v>0.0</v>
      </c>
    </row>
    <row r="11038">
      <c r="A11038" s="1" t="s">
        <v>16187</v>
      </c>
      <c r="B11038" s="2">
        <v>1.0</v>
      </c>
    </row>
    <row r="11039">
      <c r="A11039" s="1" t="s">
        <v>16188</v>
      </c>
      <c r="B11039" s="2">
        <v>1.0</v>
      </c>
    </row>
    <row r="11040">
      <c r="A11040" s="1" t="s">
        <v>16189</v>
      </c>
      <c r="B11040" s="2">
        <v>1.0</v>
      </c>
    </row>
    <row r="11041">
      <c r="A11041" s="1" t="s">
        <v>8205</v>
      </c>
    </row>
    <row r="11042">
      <c r="A11042" s="7"/>
    </row>
    <row r="11043">
      <c r="A11043" s="1" t="s">
        <v>16190</v>
      </c>
    </row>
    <row r="11044">
      <c r="A11044" s="7"/>
    </row>
    <row r="11045">
      <c r="A11045" s="22" t="s">
        <v>16191</v>
      </c>
      <c r="B11045" s="2">
        <v>0.0</v>
      </c>
    </row>
    <row r="11046">
      <c r="A11046" s="1" t="s">
        <v>16192</v>
      </c>
      <c r="B11046" s="2">
        <v>0.0</v>
      </c>
    </row>
    <row r="11047">
      <c r="A11047" s="1" t="s">
        <v>16193</v>
      </c>
      <c r="B11047" s="2">
        <v>1.0</v>
      </c>
    </row>
    <row r="11048">
      <c r="A11048" s="1" t="s">
        <v>16194</v>
      </c>
      <c r="B11048" s="2">
        <v>1.0</v>
      </c>
    </row>
    <row r="11049">
      <c r="A11049" s="1" t="s">
        <v>16195</v>
      </c>
      <c r="B11049" s="2">
        <v>1.0</v>
      </c>
    </row>
    <row r="11050">
      <c r="A11050" s="1" t="s">
        <v>16196</v>
      </c>
      <c r="B11050" s="2">
        <v>0.0</v>
      </c>
    </row>
    <row r="11051">
      <c r="A11051" s="1" t="s">
        <v>16197</v>
      </c>
      <c r="B11051" s="2">
        <v>1.0</v>
      </c>
    </row>
    <row r="11052">
      <c r="A11052" s="1" t="s">
        <v>16198</v>
      </c>
      <c r="B11052" s="2">
        <v>0.0</v>
      </c>
    </row>
    <row r="11053">
      <c r="A11053" s="1" t="s">
        <v>16199</v>
      </c>
      <c r="B11053" s="2">
        <v>1.0</v>
      </c>
    </row>
    <row r="11054">
      <c r="A11054" s="1" t="s">
        <v>16200</v>
      </c>
      <c r="B11054" s="2">
        <v>1.0</v>
      </c>
    </row>
    <row r="11055">
      <c r="A11055" s="1" t="s">
        <v>16201</v>
      </c>
      <c r="B11055" s="2">
        <v>0.0</v>
      </c>
    </row>
    <row r="11056">
      <c r="A11056" s="1" t="s">
        <v>16202</v>
      </c>
      <c r="B11056" s="2">
        <v>0.0</v>
      </c>
    </row>
    <row r="11057">
      <c r="A11057" s="1" t="s">
        <v>16203</v>
      </c>
      <c r="B11057" s="2">
        <v>0.0</v>
      </c>
    </row>
    <row r="11058">
      <c r="A11058" s="1" t="s">
        <v>16204</v>
      </c>
      <c r="B11058" s="2">
        <v>0.0</v>
      </c>
    </row>
    <row r="11059">
      <c r="A11059" s="1" t="s">
        <v>16205</v>
      </c>
      <c r="B11059" s="2">
        <v>0.0</v>
      </c>
    </row>
    <row r="11060">
      <c r="A11060" s="1" t="s">
        <v>16206</v>
      </c>
      <c r="B11060" s="2">
        <v>0.0</v>
      </c>
    </row>
    <row r="11061">
      <c r="A11061" s="1" t="s">
        <v>16207</v>
      </c>
      <c r="B11061" s="2">
        <v>1.0</v>
      </c>
    </row>
    <row r="11062">
      <c r="A11062" s="1" t="s">
        <v>16208</v>
      </c>
      <c r="B11062" s="2">
        <v>0.0</v>
      </c>
    </row>
    <row r="11063">
      <c r="A11063" s="1" t="s">
        <v>16209</v>
      </c>
      <c r="B11063" s="2">
        <v>0.0</v>
      </c>
    </row>
    <row r="11064">
      <c r="A11064" s="1" t="s">
        <v>16210</v>
      </c>
      <c r="B11064" s="2">
        <v>1.0</v>
      </c>
    </row>
    <row r="11065">
      <c r="A11065" s="1" t="s">
        <v>16211</v>
      </c>
      <c r="B11065" s="2">
        <v>0.0</v>
      </c>
    </row>
    <row r="11066">
      <c r="A11066" s="1" t="s">
        <v>16212</v>
      </c>
    </row>
    <row r="11067">
      <c r="A11067" s="1" t="s">
        <v>16213</v>
      </c>
      <c r="B11067" s="2">
        <v>1.0</v>
      </c>
    </row>
    <row r="11068">
      <c r="A11068" s="1" t="s">
        <v>16214</v>
      </c>
    </row>
    <row r="11069">
      <c r="A11069" s="1" t="s">
        <v>5914</v>
      </c>
      <c r="B11069" s="2">
        <v>0.0</v>
      </c>
    </row>
    <row r="11070">
      <c r="A11070" s="1" t="s">
        <v>2505</v>
      </c>
      <c r="B11070" s="2">
        <v>1.0</v>
      </c>
    </row>
    <row r="11071">
      <c r="A11071" s="1" t="s">
        <v>16215</v>
      </c>
      <c r="B11071" s="2">
        <v>1.0</v>
      </c>
    </row>
    <row r="11072">
      <c r="A11072" s="1" t="s">
        <v>16216</v>
      </c>
      <c r="B11072" s="2">
        <v>1.0</v>
      </c>
    </row>
    <row r="11073">
      <c r="A11073" s="1" t="s">
        <v>16217</v>
      </c>
      <c r="B11073" s="2">
        <v>1.0</v>
      </c>
    </row>
    <row r="11074">
      <c r="A11074" s="1" t="s">
        <v>16218</v>
      </c>
      <c r="B11074" s="2">
        <v>1.0</v>
      </c>
    </row>
    <row r="11075">
      <c r="A11075" s="1" t="s">
        <v>16219</v>
      </c>
      <c r="B11075" s="2">
        <v>1.0</v>
      </c>
    </row>
    <row r="11076">
      <c r="A11076" s="1" t="s">
        <v>16220</v>
      </c>
    </row>
    <row r="11077">
      <c r="A11077" s="1" t="s">
        <v>5298</v>
      </c>
      <c r="B11077" s="2">
        <v>0.0</v>
      </c>
    </row>
    <row r="11078">
      <c r="A11078" s="1" t="s">
        <v>16221</v>
      </c>
      <c r="B11078" s="2">
        <v>1.0</v>
      </c>
    </row>
    <row r="11079">
      <c r="A11079" s="1" t="s">
        <v>16222</v>
      </c>
      <c r="B11079" s="2">
        <v>0.0</v>
      </c>
    </row>
    <row r="11080">
      <c r="A11080" s="1" t="s">
        <v>16223</v>
      </c>
      <c r="B11080" s="2">
        <v>0.0</v>
      </c>
    </row>
    <row r="11081">
      <c r="A11081" s="1" t="s">
        <v>16224</v>
      </c>
    </row>
    <row r="11082">
      <c r="A11082" s="1" t="s">
        <v>16225</v>
      </c>
      <c r="B11082" s="2">
        <v>0.0</v>
      </c>
    </row>
    <row r="11083">
      <c r="A11083" s="1" t="s">
        <v>16226</v>
      </c>
      <c r="B11083" s="2">
        <v>1.0</v>
      </c>
    </row>
    <row r="11084">
      <c r="A11084" s="1" t="s">
        <v>16227</v>
      </c>
    </row>
    <row r="11085">
      <c r="A11085" s="1" t="s">
        <v>7866</v>
      </c>
    </row>
    <row r="11086">
      <c r="A11086" s="1" t="s">
        <v>16228</v>
      </c>
    </row>
    <row r="11087">
      <c r="A11087" s="1" t="s">
        <v>16229</v>
      </c>
    </row>
    <row r="11088">
      <c r="A11088" s="1" t="s">
        <v>16230</v>
      </c>
      <c r="B11088" s="2">
        <v>0.0</v>
      </c>
    </row>
    <row r="11089">
      <c r="A11089" s="1" t="s">
        <v>16231</v>
      </c>
      <c r="B11089" s="2">
        <v>1.0</v>
      </c>
    </row>
    <row r="11090">
      <c r="A11090" s="1" t="s">
        <v>16232</v>
      </c>
      <c r="B11090" s="2">
        <v>1.0</v>
      </c>
    </row>
    <row r="11091">
      <c r="A11091" s="1" t="s">
        <v>11868</v>
      </c>
      <c r="B11091" s="2">
        <v>0.0</v>
      </c>
    </row>
    <row r="11092">
      <c r="A11092" s="1" t="s">
        <v>16233</v>
      </c>
      <c r="B11092" s="2">
        <v>0.0</v>
      </c>
    </row>
    <row r="11093">
      <c r="A11093" s="1" t="s">
        <v>16234</v>
      </c>
      <c r="B11093" s="2">
        <v>0.0</v>
      </c>
    </row>
    <row r="11094">
      <c r="A11094" s="1" t="s">
        <v>16235</v>
      </c>
      <c r="B11094" s="2">
        <v>1.0</v>
      </c>
    </row>
    <row r="11095">
      <c r="A11095" s="1" t="s">
        <v>16236</v>
      </c>
      <c r="B11095" s="2">
        <v>0.0</v>
      </c>
    </row>
    <row r="11096">
      <c r="A11096" s="1" t="s">
        <v>16237</v>
      </c>
      <c r="B11096" s="2">
        <v>0.0</v>
      </c>
    </row>
    <row r="11097">
      <c r="A11097" s="1" t="s">
        <v>16238</v>
      </c>
      <c r="B11097" s="2">
        <v>1.0</v>
      </c>
    </row>
    <row r="11098">
      <c r="A11098" s="1" t="s">
        <v>16239</v>
      </c>
      <c r="B11098" s="2">
        <v>1.0</v>
      </c>
    </row>
    <row r="11099">
      <c r="A11099" s="1" t="s">
        <v>16240</v>
      </c>
      <c r="B11099" s="2">
        <v>0.0</v>
      </c>
    </row>
    <row r="11100">
      <c r="A11100" s="1" t="s">
        <v>16241</v>
      </c>
      <c r="B11100" s="2">
        <v>0.0</v>
      </c>
    </row>
    <row r="11101">
      <c r="A11101" s="1" t="s">
        <v>16242</v>
      </c>
      <c r="B11101" s="2">
        <v>1.0</v>
      </c>
    </row>
    <row r="11102">
      <c r="A11102" s="1" t="s">
        <v>16243</v>
      </c>
      <c r="B11102" s="2">
        <v>1.0</v>
      </c>
    </row>
    <row r="11103">
      <c r="A11103" s="1" t="s">
        <v>16244</v>
      </c>
      <c r="B11103" s="2">
        <v>1.0</v>
      </c>
    </row>
    <row r="11104">
      <c r="A11104" s="1" t="s">
        <v>16245</v>
      </c>
      <c r="B11104" s="2">
        <v>0.0</v>
      </c>
    </row>
    <row r="11105">
      <c r="A11105" s="1" t="s">
        <v>16246</v>
      </c>
      <c r="B11105" s="2">
        <v>1.0</v>
      </c>
    </row>
    <row r="11106">
      <c r="A11106" s="1" t="s">
        <v>16247</v>
      </c>
      <c r="B11106" s="2">
        <v>0.0</v>
      </c>
    </row>
    <row r="11107">
      <c r="A11107" s="1" t="s">
        <v>16248</v>
      </c>
      <c r="B11107" s="2">
        <v>0.0</v>
      </c>
    </row>
    <row r="11108">
      <c r="A11108" s="1" t="s">
        <v>16249</v>
      </c>
    </row>
    <row r="11109">
      <c r="A11109" s="1" t="s">
        <v>4784</v>
      </c>
      <c r="B11109" s="2">
        <v>1.0</v>
      </c>
    </row>
    <row r="11110">
      <c r="A11110" s="1" t="s">
        <v>16250</v>
      </c>
      <c r="B11110" s="2">
        <v>1.0</v>
      </c>
    </row>
    <row r="11111">
      <c r="A11111" s="1" t="s">
        <v>16251</v>
      </c>
      <c r="B11111" s="2">
        <v>1.0</v>
      </c>
    </row>
    <row r="11112">
      <c r="A11112" s="1" t="s">
        <v>16252</v>
      </c>
      <c r="B11112" s="2">
        <v>1.0</v>
      </c>
    </row>
    <row r="11113">
      <c r="A11113" s="1" t="s">
        <v>16253</v>
      </c>
      <c r="B11113" s="2">
        <v>1.0</v>
      </c>
    </row>
    <row r="11114">
      <c r="A11114" s="1" t="s">
        <v>16254</v>
      </c>
    </row>
    <row r="11115">
      <c r="A11115" s="1" t="s">
        <v>4546</v>
      </c>
    </row>
    <row r="11116">
      <c r="A11116" s="1" t="s">
        <v>4545</v>
      </c>
      <c r="B11116" s="2">
        <v>0.0</v>
      </c>
    </row>
    <row r="11117">
      <c r="A11117" s="1" t="s">
        <v>16255</v>
      </c>
    </row>
    <row r="11118">
      <c r="A11118" s="1" t="s">
        <v>4020</v>
      </c>
      <c r="B11118" s="2">
        <v>0.0</v>
      </c>
    </row>
    <row r="11119">
      <c r="A11119" s="1" t="s">
        <v>16256</v>
      </c>
      <c r="B11119" s="2">
        <v>0.0</v>
      </c>
    </row>
    <row r="11120">
      <c r="A11120" s="1" t="s">
        <v>16257</v>
      </c>
      <c r="B11120" s="2">
        <v>1.0</v>
      </c>
    </row>
    <row r="11121">
      <c r="A11121" s="1" t="s">
        <v>16258</v>
      </c>
      <c r="B11121" s="2">
        <v>0.0</v>
      </c>
    </row>
    <row r="11122">
      <c r="A11122" s="1" t="s">
        <v>16259</v>
      </c>
      <c r="B11122" s="2">
        <v>0.0</v>
      </c>
    </row>
    <row r="11123">
      <c r="A11123" s="1" t="s">
        <v>16260</v>
      </c>
      <c r="B11123" s="2">
        <v>0.0</v>
      </c>
    </row>
    <row r="11124">
      <c r="A11124" s="1" t="s">
        <v>16261</v>
      </c>
      <c r="B11124" s="2">
        <v>1.0</v>
      </c>
    </row>
    <row r="11125">
      <c r="A11125" s="1" t="s">
        <v>16262</v>
      </c>
      <c r="B11125" s="2">
        <v>1.0</v>
      </c>
    </row>
    <row r="11126">
      <c r="A11126" s="1" t="s">
        <v>16263</v>
      </c>
      <c r="B11126" s="2">
        <v>1.0</v>
      </c>
    </row>
    <row r="11127">
      <c r="A11127" s="1" t="s">
        <v>16264</v>
      </c>
      <c r="B11127" s="2">
        <v>1.0</v>
      </c>
    </row>
    <row r="11128">
      <c r="A11128" s="1" t="s">
        <v>16265</v>
      </c>
      <c r="B11128" s="2">
        <v>1.0</v>
      </c>
    </row>
    <row r="11129">
      <c r="A11129" s="1" t="s">
        <v>16266</v>
      </c>
      <c r="B11129" s="2">
        <v>0.0</v>
      </c>
    </row>
    <row r="11130">
      <c r="A11130" s="1" t="s">
        <v>16267</v>
      </c>
      <c r="B11130" s="2">
        <v>1.0</v>
      </c>
    </row>
    <row r="11131">
      <c r="A11131" s="1" t="s">
        <v>16268</v>
      </c>
      <c r="B11131" s="2">
        <v>0.0</v>
      </c>
    </row>
    <row r="11132">
      <c r="A11132" s="1" t="s">
        <v>16269</v>
      </c>
      <c r="B11132" s="2">
        <v>1.0</v>
      </c>
    </row>
    <row r="11133">
      <c r="A11133" s="1" t="s">
        <v>16270</v>
      </c>
      <c r="B11133" s="2">
        <v>0.0</v>
      </c>
    </row>
    <row r="11134">
      <c r="A11134" s="1" t="s">
        <v>16271</v>
      </c>
      <c r="B11134" s="2">
        <v>1.0</v>
      </c>
    </row>
    <row r="11135">
      <c r="A11135" s="1" t="s">
        <v>16272</v>
      </c>
      <c r="B11135" s="2">
        <v>0.0</v>
      </c>
    </row>
    <row r="11136">
      <c r="A11136" s="1" t="s">
        <v>16273</v>
      </c>
      <c r="B11136" s="2">
        <v>1.0</v>
      </c>
    </row>
    <row r="11137">
      <c r="A11137" s="1" t="s">
        <v>16274</v>
      </c>
      <c r="B11137" s="2">
        <v>1.0</v>
      </c>
    </row>
    <row r="11138">
      <c r="A11138" s="1" t="s">
        <v>16275</v>
      </c>
      <c r="B11138" s="2">
        <v>0.0</v>
      </c>
    </row>
    <row r="11139">
      <c r="A11139" s="1" t="s">
        <v>16276</v>
      </c>
      <c r="B11139" s="2">
        <v>1.0</v>
      </c>
    </row>
    <row r="11140">
      <c r="A11140" s="1" t="s">
        <v>16277</v>
      </c>
      <c r="B11140" s="2">
        <v>0.0</v>
      </c>
    </row>
    <row r="11141">
      <c r="A11141" s="1" t="s">
        <v>16278</v>
      </c>
      <c r="B11141" s="2">
        <v>0.0</v>
      </c>
    </row>
    <row r="11142">
      <c r="A11142" s="1" t="s">
        <v>16279</v>
      </c>
      <c r="B11142" s="2">
        <v>0.0</v>
      </c>
    </row>
    <row r="11143">
      <c r="A11143" s="1" t="s">
        <v>16280</v>
      </c>
      <c r="B11143" s="2">
        <v>0.0</v>
      </c>
    </row>
    <row r="11144">
      <c r="A11144" s="1" t="s">
        <v>16281</v>
      </c>
      <c r="B11144" s="2">
        <v>0.0</v>
      </c>
    </row>
    <row r="11145">
      <c r="A11145" s="1" t="s">
        <v>16282</v>
      </c>
      <c r="B11145" s="2">
        <v>1.0</v>
      </c>
    </row>
    <row r="11146">
      <c r="A11146" s="1" t="s">
        <v>16283</v>
      </c>
      <c r="B11146" s="2">
        <v>1.0</v>
      </c>
    </row>
    <row r="11147">
      <c r="A11147" s="1" t="s">
        <v>16284</v>
      </c>
      <c r="B11147" s="2">
        <v>1.0</v>
      </c>
    </row>
    <row r="11148">
      <c r="A11148" s="1" t="s">
        <v>16285</v>
      </c>
      <c r="B11148" s="2">
        <v>1.0</v>
      </c>
    </row>
    <row r="11149">
      <c r="A11149" s="1" t="s">
        <v>16286</v>
      </c>
      <c r="B11149" s="2">
        <v>1.0</v>
      </c>
    </row>
    <row r="11150">
      <c r="A11150" s="1" t="s">
        <v>16287</v>
      </c>
      <c r="B11150" s="2">
        <v>0.0</v>
      </c>
    </row>
    <row r="11151">
      <c r="A11151" s="1" t="s">
        <v>16288</v>
      </c>
      <c r="B11151" s="2">
        <v>1.0</v>
      </c>
    </row>
    <row r="11152">
      <c r="A11152" s="1" t="s">
        <v>16289</v>
      </c>
      <c r="B11152" s="2">
        <v>0.0</v>
      </c>
    </row>
    <row r="11153">
      <c r="A11153" s="1" t="s">
        <v>16290</v>
      </c>
      <c r="B11153" s="2">
        <v>0.0</v>
      </c>
    </row>
    <row r="11154">
      <c r="A11154" s="1" t="s">
        <v>16291</v>
      </c>
      <c r="B11154" s="2">
        <v>1.0</v>
      </c>
    </row>
    <row r="11155">
      <c r="A11155" s="1" t="s">
        <v>16292</v>
      </c>
      <c r="B11155" s="2">
        <v>1.0</v>
      </c>
    </row>
    <row r="11156">
      <c r="A11156" s="1" t="s">
        <v>16293</v>
      </c>
      <c r="B11156" s="2">
        <v>1.0</v>
      </c>
    </row>
    <row r="11157">
      <c r="A11157" s="1" t="s">
        <v>16294</v>
      </c>
      <c r="B11157" s="2">
        <v>1.0</v>
      </c>
    </row>
    <row r="11158">
      <c r="A11158" s="1" t="s">
        <v>16295</v>
      </c>
      <c r="B11158" s="2">
        <v>0.0</v>
      </c>
    </row>
    <row r="11159">
      <c r="A11159" s="1" t="s">
        <v>16296</v>
      </c>
      <c r="B11159" s="2">
        <v>1.0</v>
      </c>
    </row>
    <row r="11160">
      <c r="A11160" s="1" t="s">
        <v>16297</v>
      </c>
      <c r="B11160" s="2">
        <v>0.0</v>
      </c>
    </row>
    <row r="11161">
      <c r="A11161" s="1" t="s">
        <v>16298</v>
      </c>
      <c r="B11161" s="2">
        <v>1.0</v>
      </c>
    </row>
    <row r="11162">
      <c r="A11162" s="1" t="s">
        <v>16299</v>
      </c>
      <c r="B11162" s="2">
        <v>0.0</v>
      </c>
    </row>
    <row r="11163">
      <c r="A11163" s="1" t="s">
        <v>16300</v>
      </c>
      <c r="B11163" s="2">
        <v>1.0</v>
      </c>
    </row>
    <row r="11164">
      <c r="A11164" s="1" t="s">
        <v>16301</v>
      </c>
      <c r="B11164" s="2">
        <v>0.0</v>
      </c>
    </row>
    <row r="11165">
      <c r="A11165" s="1" t="s">
        <v>16302</v>
      </c>
      <c r="B11165" s="2">
        <v>1.0</v>
      </c>
    </row>
    <row r="11166">
      <c r="A11166" s="1" t="s">
        <v>16303</v>
      </c>
      <c r="B11166" s="2">
        <v>0.0</v>
      </c>
    </row>
    <row r="11167">
      <c r="A11167" s="1" t="s">
        <v>16304</v>
      </c>
      <c r="B11167" s="2">
        <v>0.0</v>
      </c>
    </row>
    <row r="11168">
      <c r="A11168" s="1" t="s">
        <v>16305</v>
      </c>
      <c r="B11168" s="2">
        <v>0.0</v>
      </c>
    </row>
    <row r="11169">
      <c r="A11169" s="1" t="s">
        <v>16306</v>
      </c>
      <c r="B11169" s="2">
        <v>0.0</v>
      </c>
    </row>
    <row r="11170">
      <c r="A11170" s="1" t="s">
        <v>16307</v>
      </c>
      <c r="B11170" s="2">
        <v>0.0</v>
      </c>
    </row>
    <row r="11171">
      <c r="A11171" s="1" t="s">
        <v>16308</v>
      </c>
      <c r="B11171" s="2">
        <v>0.0</v>
      </c>
    </row>
    <row r="11172">
      <c r="A11172" s="1" t="s">
        <v>16309</v>
      </c>
      <c r="B11172" s="2">
        <v>0.0</v>
      </c>
    </row>
    <row r="11173">
      <c r="A11173" s="1" t="s">
        <v>16310</v>
      </c>
    </row>
    <row r="11174">
      <c r="A11174" s="1" t="s">
        <v>4041</v>
      </c>
    </row>
    <row r="11175">
      <c r="A11175" s="1" t="s">
        <v>1915</v>
      </c>
      <c r="B11175" s="2">
        <v>0.0</v>
      </c>
    </row>
    <row r="11176">
      <c r="A11176" s="1" t="s">
        <v>16311</v>
      </c>
      <c r="B11176" s="2">
        <v>0.0</v>
      </c>
    </row>
    <row r="11177">
      <c r="A11177" s="1" t="s">
        <v>16312</v>
      </c>
      <c r="B11177" s="2">
        <v>0.0</v>
      </c>
    </row>
    <row r="11178">
      <c r="A11178" s="1" t="s">
        <v>16313</v>
      </c>
      <c r="B11178" s="2">
        <v>1.0</v>
      </c>
    </row>
    <row r="11179">
      <c r="A11179" s="1" t="s">
        <v>16314</v>
      </c>
      <c r="B11179" s="2">
        <v>0.0</v>
      </c>
    </row>
    <row r="11180">
      <c r="A11180" s="1" t="s">
        <v>16315</v>
      </c>
      <c r="B11180" s="2">
        <v>1.0</v>
      </c>
    </row>
    <row r="11181">
      <c r="A11181" s="1" t="s">
        <v>2807</v>
      </c>
    </row>
    <row r="11182">
      <c r="A11182" s="1" t="s">
        <v>1512</v>
      </c>
      <c r="B11182" s="2">
        <v>0.0</v>
      </c>
    </row>
    <row r="11183">
      <c r="A11183" s="1" t="s">
        <v>16316</v>
      </c>
      <c r="B11183" s="2">
        <v>1.0</v>
      </c>
    </row>
    <row r="11184">
      <c r="A11184" s="1" t="s">
        <v>16317</v>
      </c>
      <c r="B11184" s="2">
        <v>0.0</v>
      </c>
    </row>
    <row r="11185">
      <c r="A11185" s="1" t="s">
        <v>16318</v>
      </c>
      <c r="B11185" s="2">
        <v>0.0</v>
      </c>
    </row>
    <row r="11186">
      <c r="A11186" s="1" t="s">
        <v>16319</v>
      </c>
      <c r="B11186" s="2">
        <v>0.0</v>
      </c>
    </row>
    <row r="11187">
      <c r="A11187" s="1" t="s">
        <v>11280</v>
      </c>
      <c r="B11187" s="2">
        <v>0.0</v>
      </c>
    </row>
    <row r="11188">
      <c r="A11188" s="1" t="s">
        <v>16320</v>
      </c>
      <c r="B11188" s="2">
        <v>0.0</v>
      </c>
    </row>
    <row r="11189">
      <c r="A11189" s="1" t="s">
        <v>16321</v>
      </c>
    </row>
    <row r="11190">
      <c r="A11190" s="1" t="s">
        <v>16322</v>
      </c>
      <c r="B11190" s="2">
        <v>0.0</v>
      </c>
    </row>
    <row r="11191">
      <c r="A11191" s="1" t="s">
        <v>16323</v>
      </c>
      <c r="B11191" s="2">
        <v>1.0</v>
      </c>
    </row>
    <row r="11192">
      <c r="A11192" s="1" t="s">
        <v>16324</v>
      </c>
    </row>
    <row r="11193">
      <c r="A11193" s="7"/>
    </row>
    <row r="11194">
      <c r="A11194" s="1" t="s">
        <v>16325</v>
      </c>
      <c r="B11194" s="2">
        <v>1.0</v>
      </c>
    </row>
    <row r="11195">
      <c r="A11195" s="1" t="s">
        <v>16326</v>
      </c>
      <c r="B11195" s="2">
        <v>1.0</v>
      </c>
    </row>
    <row r="11196">
      <c r="A11196" s="1" t="s">
        <v>16327</v>
      </c>
      <c r="B11196" s="2">
        <v>0.0</v>
      </c>
    </row>
    <row r="11197">
      <c r="A11197" s="1" t="s">
        <v>16328</v>
      </c>
      <c r="B11197" s="2">
        <v>1.0</v>
      </c>
    </row>
    <row r="11198">
      <c r="A11198" s="1" t="s">
        <v>16329</v>
      </c>
      <c r="B11198" s="2">
        <v>1.0</v>
      </c>
    </row>
    <row r="11199">
      <c r="A11199" s="1" t="s">
        <v>16330</v>
      </c>
      <c r="B11199" s="2">
        <v>0.0</v>
      </c>
    </row>
    <row r="11200">
      <c r="A11200" s="1" t="s">
        <v>16331</v>
      </c>
    </row>
    <row r="11201">
      <c r="A11201" s="1" t="s">
        <v>16332</v>
      </c>
    </row>
    <row r="11202">
      <c r="A11202" s="1" t="s">
        <v>16333</v>
      </c>
    </row>
    <row r="11203">
      <c r="A11203" s="1" t="s">
        <v>16334</v>
      </c>
      <c r="B11203" s="2">
        <v>1.0</v>
      </c>
    </row>
    <row r="11204">
      <c r="A11204" s="1" t="s">
        <v>16335</v>
      </c>
    </row>
    <row r="11205">
      <c r="A11205" s="7"/>
    </row>
    <row r="11206">
      <c r="A11206" s="1" t="s">
        <v>16336</v>
      </c>
    </row>
    <row r="11207">
      <c r="A11207" s="1" t="s">
        <v>16337</v>
      </c>
    </row>
    <row r="11208">
      <c r="A11208" s="1" t="s">
        <v>16338</v>
      </c>
    </row>
    <row r="11209">
      <c r="A11209" s="1" t="s">
        <v>16339</v>
      </c>
      <c r="B11209" s="2">
        <v>1.0</v>
      </c>
    </row>
    <row r="11210">
      <c r="A11210" s="1" t="s">
        <v>16340</v>
      </c>
      <c r="B11210" s="2">
        <v>0.0</v>
      </c>
    </row>
    <row r="11211">
      <c r="A11211" s="1" t="s">
        <v>16341</v>
      </c>
    </row>
    <row r="11212">
      <c r="A11212" s="1" t="s">
        <v>15395</v>
      </c>
      <c r="B11212" s="2">
        <v>0.0</v>
      </c>
    </row>
    <row r="11213">
      <c r="A11213" s="1" t="s">
        <v>16342</v>
      </c>
      <c r="B11213" s="2">
        <v>1.0</v>
      </c>
    </row>
    <row r="11214">
      <c r="A11214" s="1" t="s">
        <v>16343</v>
      </c>
      <c r="B11214" s="2">
        <v>0.0</v>
      </c>
    </row>
    <row r="11215">
      <c r="A11215" s="1" t="s">
        <v>16344</v>
      </c>
      <c r="B11215" s="2">
        <v>0.0</v>
      </c>
    </row>
    <row r="11216">
      <c r="A11216" s="1" t="s">
        <v>16345</v>
      </c>
      <c r="B11216" s="2">
        <v>0.0</v>
      </c>
    </row>
    <row r="11217">
      <c r="A11217" s="1" t="s">
        <v>16346</v>
      </c>
      <c r="B11217" s="2">
        <v>0.0</v>
      </c>
    </row>
    <row r="11218">
      <c r="A11218" s="1" t="s">
        <v>16347</v>
      </c>
      <c r="B11218" s="2">
        <v>1.0</v>
      </c>
    </row>
    <row r="11219">
      <c r="A11219" s="1" t="s">
        <v>16348</v>
      </c>
      <c r="B11219" s="2">
        <v>1.0</v>
      </c>
    </row>
    <row r="11220">
      <c r="A11220" s="1" t="s">
        <v>16349</v>
      </c>
      <c r="B11220" s="2">
        <v>0.0</v>
      </c>
    </row>
    <row r="11221">
      <c r="A11221" s="1" t="s">
        <v>16350</v>
      </c>
      <c r="B11221" s="2">
        <v>1.0</v>
      </c>
    </row>
    <row r="11222">
      <c r="A11222" s="1" t="s">
        <v>16351</v>
      </c>
      <c r="B11222" s="2">
        <v>0.0</v>
      </c>
    </row>
    <row r="11223">
      <c r="A11223" s="1" t="s">
        <v>16352</v>
      </c>
      <c r="B11223" s="2">
        <v>0.0</v>
      </c>
    </row>
    <row r="11224">
      <c r="A11224" s="1" t="s">
        <v>16353</v>
      </c>
      <c r="B11224" s="2">
        <v>1.0</v>
      </c>
    </row>
    <row r="11225">
      <c r="A11225" s="1" t="s">
        <v>16354</v>
      </c>
      <c r="B11225" s="2">
        <v>0.0</v>
      </c>
    </row>
    <row r="11226">
      <c r="A11226" s="1" t="s">
        <v>16355</v>
      </c>
      <c r="B11226" s="2">
        <v>1.0</v>
      </c>
    </row>
    <row r="11227">
      <c r="A11227" s="1" t="s">
        <v>16356</v>
      </c>
      <c r="B11227" s="2">
        <v>0.0</v>
      </c>
    </row>
    <row r="11228">
      <c r="A11228" s="1" t="s">
        <v>16357</v>
      </c>
      <c r="B11228" s="2">
        <v>0.0</v>
      </c>
    </row>
    <row r="11229">
      <c r="A11229" s="1" t="s">
        <v>1680</v>
      </c>
      <c r="B11229" s="2">
        <v>0.0</v>
      </c>
    </row>
    <row r="11230">
      <c r="A11230" s="1" t="s">
        <v>16358</v>
      </c>
      <c r="B11230" s="2">
        <v>0.0</v>
      </c>
    </row>
    <row r="11231">
      <c r="A11231" s="1" t="s">
        <v>16359</v>
      </c>
      <c r="B11231" s="2">
        <v>0.0</v>
      </c>
    </row>
    <row r="11232">
      <c r="A11232" s="1" t="s">
        <v>16360</v>
      </c>
      <c r="B11232" s="2">
        <v>1.0</v>
      </c>
    </row>
    <row r="11233">
      <c r="A11233" s="1" t="s">
        <v>16361</v>
      </c>
      <c r="B11233" s="2">
        <v>0.0</v>
      </c>
    </row>
    <row r="11234">
      <c r="A11234" s="1" t="s">
        <v>16362</v>
      </c>
      <c r="B11234" s="2">
        <v>0.0</v>
      </c>
    </row>
    <row r="11235">
      <c r="A11235" s="1" t="s">
        <v>16363</v>
      </c>
      <c r="B11235" s="2">
        <v>1.0</v>
      </c>
    </row>
    <row r="11236">
      <c r="A11236" s="1" t="s">
        <v>16364</v>
      </c>
    </row>
    <row r="11237">
      <c r="A11237" s="7"/>
    </row>
    <row r="11238">
      <c r="A11238" s="1" t="s">
        <v>16365</v>
      </c>
    </row>
    <row r="11239">
      <c r="A11239" s="7"/>
    </row>
    <row r="11240">
      <c r="A11240" s="1" t="s">
        <v>16366</v>
      </c>
    </row>
    <row r="11241">
      <c r="A11241" s="1" t="s">
        <v>16367</v>
      </c>
    </row>
    <row r="11242">
      <c r="A11242" s="7"/>
    </row>
    <row r="11243">
      <c r="A11243" s="1" t="s">
        <v>16368</v>
      </c>
      <c r="B11243" s="2">
        <v>0.0</v>
      </c>
    </row>
    <row r="11244">
      <c r="A11244" s="1" t="s">
        <v>16369</v>
      </c>
      <c r="B11244" s="2">
        <v>1.0</v>
      </c>
    </row>
    <row r="11245">
      <c r="A11245" s="1" t="s">
        <v>16370</v>
      </c>
    </row>
    <row r="11246">
      <c r="A11246" s="1" t="s">
        <v>16371</v>
      </c>
    </row>
    <row r="11247">
      <c r="A11247" s="1" t="s">
        <v>16372</v>
      </c>
    </row>
    <row r="11248">
      <c r="A11248" s="1" t="s">
        <v>16373</v>
      </c>
      <c r="B11248" s="2">
        <v>1.0</v>
      </c>
    </row>
    <row r="11249">
      <c r="A11249" s="1" t="s">
        <v>16374</v>
      </c>
      <c r="B11249" s="2">
        <v>1.0</v>
      </c>
    </row>
    <row r="11250">
      <c r="A11250" s="1" t="s">
        <v>16375</v>
      </c>
      <c r="B11250" s="2">
        <v>1.0</v>
      </c>
    </row>
    <row r="11251">
      <c r="A11251" s="1" t="s">
        <v>16376</v>
      </c>
      <c r="B11251" s="2">
        <v>0.0</v>
      </c>
    </row>
    <row r="11252">
      <c r="A11252" s="1" t="s">
        <v>16377</v>
      </c>
      <c r="B11252" s="2">
        <v>0.0</v>
      </c>
    </row>
    <row r="11253">
      <c r="A11253" s="1" t="s">
        <v>16378</v>
      </c>
      <c r="B11253" s="2">
        <v>1.0</v>
      </c>
    </row>
    <row r="11254">
      <c r="A11254" s="1" t="s">
        <v>16379</v>
      </c>
      <c r="B11254" s="2">
        <v>0.0</v>
      </c>
    </row>
    <row r="11255">
      <c r="A11255" s="1" t="s">
        <v>16380</v>
      </c>
      <c r="B11255" s="2">
        <v>1.0</v>
      </c>
    </row>
    <row r="11256">
      <c r="A11256" s="1" t="s">
        <v>16381</v>
      </c>
      <c r="B11256" s="2">
        <v>1.0</v>
      </c>
    </row>
    <row r="11257">
      <c r="A11257" s="1" t="s">
        <v>16382</v>
      </c>
      <c r="B11257" s="2">
        <v>1.0</v>
      </c>
    </row>
    <row r="11258">
      <c r="A11258" s="1" t="s">
        <v>16383</v>
      </c>
      <c r="B11258" s="2">
        <v>0.0</v>
      </c>
    </row>
    <row r="11259">
      <c r="A11259" s="1" t="s">
        <v>16384</v>
      </c>
      <c r="B11259" s="2">
        <v>0.0</v>
      </c>
    </row>
    <row r="11260">
      <c r="A11260" s="1" t="s">
        <v>4595</v>
      </c>
    </row>
    <row r="11261">
      <c r="A11261" s="1" t="s">
        <v>4596</v>
      </c>
    </row>
    <row r="11262">
      <c r="A11262" s="1" t="s">
        <v>4597</v>
      </c>
    </row>
    <row r="11263">
      <c r="A11263" s="1" t="s">
        <v>4598</v>
      </c>
    </row>
    <row r="11264">
      <c r="A11264" s="1" t="s">
        <v>16385</v>
      </c>
      <c r="B11264" s="2">
        <v>0.0</v>
      </c>
    </row>
    <row r="11265">
      <c r="A11265" s="1" t="s">
        <v>16386</v>
      </c>
      <c r="B11265" s="2">
        <v>1.0</v>
      </c>
    </row>
    <row r="11266">
      <c r="A11266" s="1" t="s">
        <v>16387</v>
      </c>
      <c r="B11266" s="2">
        <v>0.0</v>
      </c>
    </row>
    <row r="11267">
      <c r="A11267" s="1" t="s">
        <v>16388</v>
      </c>
      <c r="B11267" s="2">
        <v>1.0</v>
      </c>
    </row>
    <row r="11268">
      <c r="A11268" s="1" t="s">
        <v>16389</v>
      </c>
      <c r="B11268" s="2">
        <v>1.0</v>
      </c>
    </row>
    <row r="11269">
      <c r="A11269" s="1" t="s">
        <v>16390</v>
      </c>
      <c r="B11269" s="2">
        <v>1.0</v>
      </c>
    </row>
    <row r="11270">
      <c r="A11270" s="1" t="s">
        <v>16391</v>
      </c>
      <c r="B11270" s="2">
        <v>0.0</v>
      </c>
    </row>
    <row r="11271">
      <c r="A11271" s="1" t="s">
        <v>16392</v>
      </c>
      <c r="B11271" s="2">
        <v>0.0</v>
      </c>
    </row>
    <row r="11272">
      <c r="A11272" s="1" t="s">
        <v>16393</v>
      </c>
      <c r="B11272" s="2">
        <v>1.0</v>
      </c>
    </row>
    <row r="11273">
      <c r="A11273" s="1" t="s">
        <v>16394</v>
      </c>
      <c r="B11273" s="2">
        <v>0.0</v>
      </c>
    </row>
    <row r="11274">
      <c r="A11274" s="1" t="s">
        <v>16395</v>
      </c>
      <c r="B11274" s="2">
        <v>0.0</v>
      </c>
    </row>
    <row r="11275">
      <c r="A11275" s="1" t="s">
        <v>16396</v>
      </c>
      <c r="B11275" s="2">
        <v>0.0</v>
      </c>
    </row>
    <row r="11276">
      <c r="A11276" s="1" t="s">
        <v>16397</v>
      </c>
      <c r="B11276" s="2">
        <v>1.0</v>
      </c>
    </row>
    <row r="11277">
      <c r="A11277" s="1" t="s">
        <v>16398</v>
      </c>
      <c r="B11277" s="2">
        <v>0.0</v>
      </c>
    </row>
    <row r="11278">
      <c r="A11278" s="1" t="s">
        <v>16399</v>
      </c>
      <c r="B11278" s="2">
        <v>1.0</v>
      </c>
    </row>
    <row r="11279">
      <c r="A11279" s="1" t="s">
        <v>16400</v>
      </c>
      <c r="B11279" s="2">
        <v>1.0</v>
      </c>
    </row>
    <row r="11280">
      <c r="A11280" s="1" t="s">
        <v>16401</v>
      </c>
      <c r="B11280" s="2">
        <v>0.0</v>
      </c>
    </row>
    <row r="11281">
      <c r="A11281" s="11" t="s">
        <v>4436</v>
      </c>
    </row>
    <row r="11282">
      <c r="A11282" s="7"/>
    </row>
    <row r="11283">
      <c r="A11283" s="1" t="s">
        <v>16402</v>
      </c>
    </row>
    <row r="11284">
      <c r="A11284" s="1" t="s">
        <v>16403</v>
      </c>
    </row>
    <row r="11285">
      <c r="A11285" s="1" t="s">
        <v>16404</v>
      </c>
    </row>
    <row r="11286">
      <c r="A11286" s="1" t="s">
        <v>4437</v>
      </c>
      <c r="B11286" s="2">
        <v>0.0</v>
      </c>
    </row>
    <row r="11287">
      <c r="A11287" s="1" t="s">
        <v>16405</v>
      </c>
      <c r="B11287" s="2">
        <v>0.0</v>
      </c>
    </row>
    <row r="11288">
      <c r="A11288" s="1" t="s">
        <v>16406</v>
      </c>
      <c r="B11288" s="2">
        <v>0.0</v>
      </c>
    </row>
    <row r="11289">
      <c r="A11289" s="1" t="s">
        <v>16407</v>
      </c>
      <c r="B11289" s="2">
        <v>1.0</v>
      </c>
    </row>
    <row r="11290">
      <c r="A11290" s="1" t="s">
        <v>16408</v>
      </c>
      <c r="B11290" s="2">
        <v>0.0</v>
      </c>
    </row>
    <row r="11291">
      <c r="A11291" s="1" t="s">
        <v>16409</v>
      </c>
      <c r="B11291" s="2">
        <v>1.0</v>
      </c>
    </row>
    <row r="11292">
      <c r="A11292" s="1" t="s">
        <v>16410</v>
      </c>
      <c r="B11292" s="2">
        <v>0.0</v>
      </c>
    </row>
    <row r="11293">
      <c r="A11293" s="1" t="s">
        <v>16411</v>
      </c>
      <c r="B11293" s="2">
        <v>0.0</v>
      </c>
    </row>
    <row r="11294">
      <c r="A11294" s="1" t="s">
        <v>16412</v>
      </c>
      <c r="B11294" s="2">
        <v>0.0</v>
      </c>
    </row>
    <row r="11295">
      <c r="A11295" s="1" t="s">
        <v>16413</v>
      </c>
      <c r="B11295" s="2">
        <v>1.0</v>
      </c>
    </row>
    <row r="11296">
      <c r="A11296" s="1" t="s">
        <v>16414</v>
      </c>
      <c r="B11296" s="2">
        <v>1.0</v>
      </c>
    </row>
    <row r="11297">
      <c r="A11297" s="1" t="s">
        <v>16415</v>
      </c>
      <c r="B11297" s="2">
        <v>1.0</v>
      </c>
    </row>
    <row r="11298">
      <c r="A11298" s="1" t="s">
        <v>16416</v>
      </c>
      <c r="B11298" s="2">
        <v>0.0</v>
      </c>
    </row>
    <row r="11299">
      <c r="A11299" s="1" t="s">
        <v>16417</v>
      </c>
      <c r="B11299" s="2">
        <v>1.0</v>
      </c>
    </row>
    <row r="11300">
      <c r="A11300" s="1" t="s">
        <v>16418</v>
      </c>
      <c r="B11300" s="2">
        <v>1.0</v>
      </c>
    </row>
    <row r="11301">
      <c r="A11301" s="1" t="s">
        <v>12586</v>
      </c>
      <c r="B11301" s="2">
        <v>1.0</v>
      </c>
    </row>
    <row r="11302">
      <c r="A11302" s="1" t="s">
        <v>16419</v>
      </c>
      <c r="B11302" s="2">
        <v>1.0</v>
      </c>
    </row>
    <row r="11303">
      <c r="A11303" s="1" t="s">
        <v>16420</v>
      </c>
    </row>
    <row r="11304">
      <c r="A11304" s="7"/>
    </row>
    <row r="11305">
      <c r="A11305" s="1" t="s">
        <v>16421</v>
      </c>
    </row>
    <row r="11306">
      <c r="A11306" s="1" t="s">
        <v>6177</v>
      </c>
    </row>
    <row r="11307">
      <c r="A11307" s="1" t="s">
        <v>14015</v>
      </c>
      <c r="B11307" s="2">
        <v>1.0</v>
      </c>
    </row>
    <row r="11308">
      <c r="A11308" s="1" t="s">
        <v>16422</v>
      </c>
      <c r="B11308" s="2">
        <v>1.0</v>
      </c>
    </row>
    <row r="11309">
      <c r="A11309" s="1" t="s">
        <v>16423</v>
      </c>
      <c r="B11309" s="2">
        <v>0.0</v>
      </c>
    </row>
    <row r="11310">
      <c r="A11310" s="1" t="s">
        <v>16424</v>
      </c>
      <c r="B11310" s="2">
        <v>1.0</v>
      </c>
    </row>
    <row r="11311">
      <c r="A11311" s="1" t="s">
        <v>16425</v>
      </c>
    </row>
    <row r="11312">
      <c r="A11312" s="1" t="s">
        <v>16426</v>
      </c>
      <c r="B11312" s="2">
        <v>0.0</v>
      </c>
    </row>
    <row r="11313">
      <c r="A11313" s="1" t="s">
        <v>16427</v>
      </c>
      <c r="B11313" s="2">
        <v>1.0</v>
      </c>
    </row>
    <row r="11314">
      <c r="A11314" s="1" t="s">
        <v>16428</v>
      </c>
      <c r="B11314" s="2">
        <v>1.0</v>
      </c>
    </row>
    <row r="11315">
      <c r="A11315" s="1" t="s">
        <v>16429</v>
      </c>
    </row>
    <row r="11316">
      <c r="A11316" s="1" t="s">
        <v>16430</v>
      </c>
      <c r="B11316" s="2">
        <v>1.0</v>
      </c>
    </row>
    <row r="11317">
      <c r="A11317" s="1" t="s">
        <v>16431</v>
      </c>
      <c r="B11317" s="2">
        <v>0.0</v>
      </c>
    </row>
    <row r="11318">
      <c r="A11318" s="1" t="s">
        <v>16432</v>
      </c>
      <c r="B11318" s="2">
        <v>0.0</v>
      </c>
    </row>
    <row r="11319">
      <c r="A11319" s="1" t="s">
        <v>16433</v>
      </c>
      <c r="B11319" s="2">
        <v>0.0</v>
      </c>
    </row>
    <row r="11320">
      <c r="A11320" s="1" t="s">
        <v>16434</v>
      </c>
      <c r="B11320" s="2">
        <v>0.0</v>
      </c>
    </row>
    <row r="11321">
      <c r="A11321" s="1" t="s">
        <v>16435</v>
      </c>
      <c r="B11321" s="2">
        <v>1.0</v>
      </c>
    </row>
    <row r="11322">
      <c r="A11322" s="1" t="s">
        <v>16436</v>
      </c>
      <c r="B11322" s="2">
        <v>1.0</v>
      </c>
    </row>
    <row r="11323">
      <c r="A11323" s="1" t="s">
        <v>16437</v>
      </c>
      <c r="B11323" s="2">
        <v>0.0</v>
      </c>
    </row>
    <row r="11324">
      <c r="A11324" s="1" t="s">
        <v>16438</v>
      </c>
      <c r="B11324" s="2">
        <v>1.0</v>
      </c>
    </row>
    <row r="11325">
      <c r="A11325" s="1" t="s">
        <v>16439</v>
      </c>
    </row>
    <row r="11326">
      <c r="A11326" s="1" t="s">
        <v>16440</v>
      </c>
    </row>
    <row r="11327">
      <c r="A11327" s="1" t="s">
        <v>16441</v>
      </c>
      <c r="B11327" s="2">
        <v>1.0</v>
      </c>
    </row>
    <row r="11328">
      <c r="A11328" s="1" t="s">
        <v>16442</v>
      </c>
      <c r="B11328" s="2">
        <v>0.0</v>
      </c>
    </row>
    <row r="11329">
      <c r="A11329" s="1" t="s">
        <v>16443</v>
      </c>
      <c r="B11329" s="2">
        <v>0.0</v>
      </c>
    </row>
    <row r="11330">
      <c r="A11330" s="1" t="s">
        <v>16444</v>
      </c>
      <c r="B11330" s="2">
        <v>0.0</v>
      </c>
    </row>
    <row r="11331">
      <c r="A11331" s="1" t="s">
        <v>16445</v>
      </c>
      <c r="B11331" s="2">
        <v>1.0</v>
      </c>
    </row>
    <row r="11332">
      <c r="A11332" s="1" t="s">
        <v>16446</v>
      </c>
      <c r="B11332" s="2">
        <v>1.0</v>
      </c>
    </row>
    <row r="11333">
      <c r="A11333" s="1" t="s">
        <v>16447</v>
      </c>
      <c r="B11333" s="2">
        <v>1.0</v>
      </c>
    </row>
    <row r="11334">
      <c r="A11334" s="1" t="s">
        <v>16448</v>
      </c>
      <c r="B11334" s="2">
        <v>0.0</v>
      </c>
    </row>
    <row r="11335">
      <c r="A11335" s="1" t="s">
        <v>16449</v>
      </c>
      <c r="B11335" s="2">
        <v>1.0</v>
      </c>
    </row>
    <row r="11336">
      <c r="A11336" s="1" t="s">
        <v>16450</v>
      </c>
      <c r="B11336" s="2">
        <v>0.0</v>
      </c>
    </row>
    <row r="11337">
      <c r="A11337" s="1" t="s">
        <v>16451</v>
      </c>
      <c r="B11337" s="2">
        <v>0.0</v>
      </c>
    </row>
    <row r="11338">
      <c r="A11338" s="1" t="s">
        <v>16452</v>
      </c>
    </row>
    <row r="11339">
      <c r="A11339" s="1" t="s">
        <v>16453</v>
      </c>
      <c r="B11339" s="2">
        <v>1.0</v>
      </c>
    </row>
    <row r="11340">
      <c r="A11340" s="1" t="s">
        <v>16454</v>
      </c>
      <c r="B11340" s="2">
        <v>0.0</v>
      </c>
    </row>
    <row r="11341">
      <c r="A11341" s="1" t="s">
        <v>16455</v>
      </c>
      <c r="B11341" s="2">
        <v>0.0</v>
      </c>
    </row>
    <row r="11342">
      <c r="A11342" s="1" t="s">
        <v>16456</v>
      </c>
      <c r="B11342" s="2">
        <v>0.0</v>
      </c>
    </row>
    <row r="11343">
      <c r="A11343" s="1" t="s">
        <v>16457</v>
      </c>
      <c r="B11343" s="2">
        <v>1.0</v>
      </c>
    </row>
    <row r="11344">
      <c r="A11344" s="1" t="s">
        <v>16458</v>
      </c>
      <c r="B11344" s="2">
        <v>1.0</v>
      </c>
    </row>
    <row r="11345">
      <c r="A11345" s="1" t="s">
        <v>16459</v>
      </c>
      <c r="B11345" s="2">
        <v>0.0</v>
      </c>
    </row>
    <row r="11346">
      <c r="A11346" s="1" t="s">
        <v>16460</v>
      </c>
      <c r="B11346" s="2">
        <v>0.0</v>
      </c>
    </row>
    <row r="11347">
      <c r="A11347" s="1" t="s">
        <v>16461</v>
      </c>
      <c r="B11347" s="2">
        <v>0.0</v>
      </c>
    </row>
    <row r="11348">
      <c r="A11348" s="1" t="s">
        <v>16462</v>
      </c>
      <c r="B11348" s="2">
        <v>1.0</v>
      </c>
    </row>
    <row r="11349">
      <c r="A11349" s="1" t="s">
        <v>16463</v>
      </c>
      <c r="B11349" s="2">
        <v>0.0</v>
      </c>
    </row>
    <row r="11350">
      <c r="A11350" s="1" t="s">
        <v>16464</v>
      </c>
      <c r="B11350" s="2">
        <v>1.0</v>
      </c>
    </row>
    <row r="11351">
      <c r="A11351" s="1" t="s">
        <v>16465</v>
      </c>
      <c r="B11351" s="2">
        <v>0.0</v>
      </c>
    </row>
    <row r="11352">
      <c r="A11352" s="1" t="s">
        <v>16466</v>
      </c>
      <c r="B11352" s="2">
        <v>0.0</v>
      </c>
    </row>
    <row r="11353">
      <c r="A11353" s="1" t="s">
        <v>16467</v>
      </c>
      <c r="B11353" s="2">
        <v>0.0</v>
      </c>
    </row>
    <row r="11354">
      <c r="A11354" s="1" t="s">
        <v>16468</v>
      </c>
      <c r="B11354" s="2">
        <v>1.0</v>
      </c>
    </row>
    <row r="11355">
      <c r="A11355" s="1" t="s">
        <v>16469</v>
      </c>
      <c r="B11355" s="2">
        <v>0.0</v>
      </c>
    </row>
    <row r="11356">
      <c r="A11356" s="1" t="s">
        <v>16470</v>
      </c>
      <c r="B11356" s="2">
        <v>0.0</v>
      </c>
    </row>
    <row r="11357">
      <c r="A11357" s="1" t="s">
        <v>16471</v>
      </c>
    </row>
    <row r="11358">
      <c r="A11358" s="7"/>
    </row>
    <row r="11359">
      <c r="A11359" s="1" t="s">
        <v>16472</v>
      </c>
      <c r="B11359" s="2">
        <v>0.0</v>
      </c>
    </row>
    <row r="11360">
      <c r="A11360" s="1" t="s">
        <v>16473</v>
      </c>
      <c r="B11360" s="2">
        <v>0.0</v>
      </c>
    </row>
    <row r="11361">
      <c r="A11361" s="1" t="s">
        <v>16474</v>
      </c>
      <c r="B11361" s="2">
        <v>1.0</v>
      </c>
    </row>
    <row r="11362">
      <c r="A11362" s="1" t="s">
        <v>16475</v>
      </c>
      <c r="B11362" s="2">
        <v>1.0</v>
      </c>
    </row>
    <row r="11363">
      <c r="A11363" s="1" t="s">
        <v>16476</v>
      </c>
      <c r="B11363" s="2">
        <v>0.0</v>
      </c>
    </row>
    <row r="11364">
      <c r="A11364" s="1" t="s">
        <v>16477</v>
      </c>
      <c r="B11364" s="2">
        <v>0.0</v>
      </c>
    </row>
    <row r="11365">
      <c r="A11365" s="1" t="s">
        <v>16478</v>
      </c>
      <c r="B11365" s="2">
        <v>1.0</v>
      </c>
    </row>
    <row r="11366">
      <c r="A11366" s="1" t="s">
        <v>16479</v>
      </c>
      <c r="B11366" s="2">
        <v>0.0</v>
      </c>
    </row>
    <row r="11367">
      <c r="A11367" s="1" t="s">
        <v>16480</v>
      </c>
      <c r="B11367" s="2">
        <v>1.0</v>
      </c>
    </row>
    <row r="11368">
      <c r="A11368" s="1" t="s">
        <v>16481</v>
      </c>
      <c r="B11368" s="2">
        <v>0.0</v>
      </c>
    </row>
    <row r="11369">
      <c r="A11369" s="1" t="s">
        <v>16482</v>
      </c>
      <c r="B11369" s="2">
        <v>0.0</v>
      </c>
    </row>
    <row r="11370">
      <c r="A11370" s="1" t="s">
        <v>16483</v>
      </c>
      <c r="B11370" s="2">
        <v>0.0</v>
      </c>
    </row>
    <row r="11371">
      <c r="A11371" s="1" t="s">
        <v>16484</v>
      </c>
      <c r="B11371" s="2">
        <v>1.0</v>
      </c>
    </row>
    <row r="11372">
      <c r="A11372" s="1" t="s">
        <v>16485</v>
      </c>
      <c r="B11372" s="2">
        <v>1.0</v>
      </c>
    </row>
    <row r="11373">
      <c r="A11373" s="1" t="s">
        <v>16486</v>
      </c>
      <c r="B11373" s="2">
        <v>1.0</v>
      </c>
    </row>
    <row r="11374">
      <c r="A11374" s="1" t="s">
        <v>16487</v>
      </c>
      <c r="B11374" s="2">
        <v>0.0</v>
      </c>
    </row>
    <row r="11375">
      <c r="A11375" s="1" t="s">
        <v>16488</v>
      </c>
      <c r="B11375" s="2">
        <v>1.0</v>
      </c>
    </row>
    <row r="11376">
      <c r="A11376" s="1" t="s">
        <v>16489</v>
      </c>
      <c r="B11376" s="2">
        <v>1.0</v>
      </c>
    </row>
    <row r="11377">
      <c r="A11377" s="1" t="s">
        <v>2767</v>
      </c>
    </row>
    <row r="11378">
      <c r="A11378" s="7"/>
    </row>
    <row r="11379">
      <c r="A11379" s="1" t="s">
        <v>16490</v>
      </c>
    </row>
    <row r="11380">
      <c r="A11380" s="1" t="s">
        <v>7863</v>
      </c>
    </row>
    <row r="11381">
      <c r="A11381" s="1" t="s">
        <v>7864</v>
      </c>
    </row>
    <row r="11382">
      <c r="A11382" s="1" t="s">
        <v>850</v>
      </c>
    </row>
    <row r="11383">
      <c r="A11383" s="1" t="s">
        <v>850</v>
      </c>
    </row>
    <row r="11384">
      <c r="A11384" s="1" t="s">
        <v>850</v>
      </c>
    </row>
    <row r="11385">
      <c r="A11385" s="1" t="s">
        <v>850</v>
      </c>
    </row>
    <row r="11386">
      <c r="A11386" s="1" t="s">
        <v>850</v>
      </c>
    </row>
    <row r="11387">
      <c r="A11387" s="1" t="s">
        <v>16491</v>
      </c>
    </row>
    <row r="11388">
      <c r="A11388" s="1" t="s">
        <v>16492</v>
      </c>
    </row>
    <row r="11389">
      <c r="A11389" s="7"/>
    </row>
    <row r="11390">
      <c r="A11390" s="1" t="s">
        <v>16493</v>
      </c>
      <c r="B11390" s="2">
        <v>0.0</v>
      </c>
    </row>
    <row r="11391">
      <c r="A11391" s="1" t="s">
        <v>16494</v>
      </c>
      <c r="B11391" s="2">
        <v>0.0</v>
      </c>
    </row>
    <row r="11392">
      <c r="A11392" s="1" t="s">
        <v>16495</v>
      </c>
      <c r="B11392" s="2">
        <v>0.0</v>
      </c>
    </row>
    <row r="11393">
      <c r="A11393" s="1" t="s">
        <v>16496</v>
      </c>
      <c r="B11393" s="2">
        <v>1.0</v>
      </c>
    </row>
    <row r="11394">
      <c r="A11394" s="1" t="s">
        <v>16497</v>
      </c>
      <c r="B11394" s="2">
        <v>0.0</v>
      </c>
    </row>
    <row r="11395">
      <c r="A11395" s="1" t="s">
        <v>16498</v>
      </c>
      <c r="B11395" s="2">
        <v>1.0</v>
      </c>
    </row>
    <row r="11396">
      <c r="A11396" s="1" t="s">
        <v>16499</v>
      </c>
      <c r="B11396" s="2">
        <v>0.0</v>
      </c>
    </row>
    <row r="11397">
      <c r="A11397" s="1" t="s">
        <v>16500</v>
      </c>
      <c r="B11397" s="2">
        <v>0.0</v>
      </c>
    </row>
    <row r="11398">
      <c r="A11398" s="1" t="s">
        <v>16501</v>
      </c>
      <c r="B11398" s="2">
        <v>0.0</v>
      </c>
    </row>
    <row r="11399">
      <c r="A11399" s="1" t="s">
        <v>16502</v>
      </c>
      <c r="B11399" s="2">
        <v>0.0</v>
      </c>
    </row>
    <row r="11400">
      <c r="A11400" s="1" t="s">
        <v>12865</v>
      </c>
      <c r="B11400" s="2">
        <v>0.0</v>
      </c>
    </row>
    <row r="11401">
      <c r="A11401" s="1" t="s">
        <v>16503</v>
      </c>
      <c r="B11401" s="2">
        <v>0.0</v>
      </c>
    </row>
    <row r="11402">
      <c r="A11402" s="1" t="s">
        <v>16504</v>
      </c>
      <c r="B11402" s="2">
        <v>1.0</v>
      </c>
    </row>
    <row r="11403">
      <c r="A11403" s="1" t="s">
        <v>16505</v>
      </c>
      <c r="B11403" s="2">
        <v>1.0</v>
      </c>
    </row>
    <row r="11404">
      <c r="A11404" s="1" t="s">
        <v>16506</v>
      </c>
      <c r="B11404" s="2">
        <v>1.0</v>
      </c>
    </row>
    <row r="11405">
      <c r="A11405" s="1" t="s">
        <v>16507</v>
      </c>
      <c r="B11405" s="2">
        <v>1.0</v>
      </c>
    </row>
    <row r="11406">
      <c r="A11406" s="1" t="s">
        <v>16508</v>
      </c>
      <c r="B11406" s="2">
        <v>0.0</v>
      </c>
    </row>
    <row r="11407">
      <c r="A11407" s="1" t="s">
        <v>16509</v>
      </c>
      <c r="B11407" s="2">
        <v>1.0</v>
      </c>
    </row>
    <row r="11408">
      <c r="A11408" s="1" t="s">
        <v>16510</v>
      </c>
      <c r="B11408" s="2">
        <v>0.0</v>
      </c>
    </row>
    <row r="11409">
      <c r="A11409" s="1" t="s">
        <v>16511</v>
      </c>
    </row>
    <row r="11410">
      <c r="A11410" s="1" t="s">
        <v>16512</v>
      </c>
    </row>
    <row r="11411">
      <c r="A11411" s="1" t="s">
        <v>16513</v>
      </c>
    </row>
    <row r="11412">
      <c r="A11412" s="7"/>
    </row>
    <row r="11413">
      <c r="A11413" s="1" t="s">
        <v>4784</v>
      </c>
      <c r="B11413" s="2">
        <v>1.0</v>
      </c>
    </row>
    <row r="11414">
      <c r="A11414" s="1" t="s">
        <v>16514</v>
      </c>
      <c r="B11414" s="2">
        <v>1.0</v>
      </c>
    </row>
    <row r="11415">
      <c r="A11415" s="1" t="s">
        <v>16515</v>
      </c>
    </row>
    <row r="11416">
      <c r="A11416" s="7"/>
    </row>
    <row r="11417">
      <c r="A11417" s="1" t="s">
        <v>16516</v>
      </c>
      <c r="B11417" s="2">
        <v>0.0</v>
      </c>
    </row>
    <row r="11418">
      <c r="A11418" s="1" t="s">
        <v>16517</v>
      </c>
      <c r="B11418" s="2">
        <v>1.0</v>
      </c>
    </row>
    <row r="11419">
      <c r="A11419" s="1" t="s">
        <v>16518</v>
      </c>
      <c r="B11419" s="2">
        <v>0.0</v>
      </c>
    </row>
    <row r="11420">
      <c r="A11420" s="1" t="s">
        <v>16519</v>
      </c>
      <c r="B11420" s="2">
        <v>1.0</v>
      </c>
    </row>
    <row r="11421">
      <c r="A11421" s="1" t="s">
        <v>16520</v>
      </c>
      <c r="B11421" s="2">
        <v>0.0</v>
      </c>
    </row>
    <row r="11422">
      <c r="A11422" s="1" t="s">
        <v>16521</v>
      </c>
      <c r="B11422" s="2">
        <v>1.0</v>
      </c>
    </row>
    <row r="11423">
      <c r="A11423" s="1" t="s">
        <v>16522</v>
      </c>
      <c r="B11423" s="2">
        <v>1.0</v>
      </c>
    </row>
    <row r="11424">
      <c r="A11424" s="1" t="s">
        <v>16523</v>
      </c>
      <c r="B11424" s="2">
        <v>1.0</v>
      </c>
    </row>
    <row r="11425">
      <c r="A11425" s="1" t="s">
        <v>16524</v>
      </c>
      <c r="B11425" s="2">
        <v>1.0</v>
      </c>
    </row>
    <row r="11426">
      <c r="A11426" s="1" t="s">
        <v>16525</v>
      </c>
      <c r="B11426" s="2">
        <v>1.0</v>
      </c>
    </row>
    <row r="11427">
      <c r="A11427" s="1" t="s">
        <v>16526</v>
      </c>
      <c r="B11427" s="2">
        <v>0.0</v>
      </c>
    </row>
    <row r="11428">
      <c r="A11428" s="1" t="s">
        <v>16527</v>
      </c>
      <c r="B11428" s="2">
        <v>0.0</v>
      </c>
    </row>
    <row r="11429">
      <c r="A11429" s="1" t="s">
        <v>16528</v>
      </c>
      <c r="B11429" s="2">
        <v>1.0</v>
      </c>
    </row>
    <row r="11430">
      <c r="A11430" s="1" t="s">
        <v>16529</v>
      </c>
      <c r="B11430" s="2">
        <v>1.0</v>
      </c>
    </row>
    <row r="11431">
      <c r="A11431" s="1" t="s">
        <v>16530</v>
      </c>
    </row>
    <row r="11432">
      <c r="A11432" s="1" t="s">
        <v>16531</v>
      </c>
      <c r="B11432" s="2">
        <v>0.0</v>
      </c>
    </row>
    <row r="11433">
      <c r="A11433" s="1" t="s">
        <v>16532</v>
      </c>
      <c r="B11433" s="2">
        <v>1.0</v>
      </c>
    </row>
    <row r="11434">
      <c r="A11434" s="1" t="s">
        <v>16533</v>
      </c>
      <c r="B11434" s="2">
        <v>1.0</v>
      </c>
    </row>
    <row r="11435">
      <c r="A11435" s="1" t="s">
        <v>16534</v>
      </c>
    </row>
    <row r="11436">
      <c r="A11436" s="1" t="s">
        <v>16535</v>
      </c>
      <c r="B11436" s="2">
        <v>0.0</v>
      </c>
    </row>
    <row r="11437">
      <c r="A11437" s="1" t="s">
        <v>16536</v>
      </c>
      <c r="B11437" s="2">
        <v>0.0</v>
      </c>
    </row>
    <row r="11438">
      <c r="A11438" s="1" t="s">
        <v>16537</v>
      </c>
      <c r="B11438" s="2">
        <v>0.0</v>
      </c>
    </row>
    <row r="11439">
      <c r="A11439" s="1" t="s">
        <v>16538</v>
      </c>
      <c r="B11439" s="2">
        <v>0.0</v>
      </c>
    </row>
    <row r="11440">
      <c r="A11440" s="1" t="s">
        <v>16539</v>
      </c>
      <c r="B11440" s="2">
        <v>0.0</v>
      </c>
    </row>
    <row r="11441">
      <c r="A11441" s="1" t="s">
        <v>16540</v>
      </c>
      <c r="B11441" s="2">
        <v>0.0</v>
      </c>
    </row>
    <row r="11442">
      <c r="A11442" s="1" t="s">
        <v>16541</v>
      </c>
      <c r="B11442" s="2">
        <v>1.0</v>
      </c>
    </row>
    <row r="11443">
      <c r="A11443" s="1" t="s">
        <v>16542</v>
      </c>
      <c r="B11443" s="2">
        <v>0.0</v>
      </c>
    </row>
    <row r="11444">
      <c r="A11444" s="1" t="s">
        <v>16543</v>
      </c>
      <c r="B11444" s="2">
        <v>1.0</v>
      </c>
    </row>
    <row r="11445">
      <c r="A11445" s="1" t="s">
        <v>16544</v>
      </c>
      <c r="B11445" s="2">
        <v>0.0</v>
      </c>
    </row>
    <row r="11446">
      <c r="A11446" s="1" t="s">
        <v>16545</v>
      </c>
      <c r="B11446" s="2">
        <v>0.0</v>
      </c>
    </row>
    <row r="11447">
      <c r="A11447" s="1" t="s">
        <v>16546</v>
      </c>
      <c r="B11447" s="2">
        <v>0.0</v>
      </c>
    </row>
    <row r="11448">
      <c r="A11448" s="1" t="s">
        <v>16547</v>
      </c>
      <c r="B11448" s="2">
        <v>0.0</v>
      </c>
    </row>
    <row r="11449">
      <c r="A11449" s="1" t="s">
        <v>16548</v>
      </c>
      <c r="B11449" s="2">
        <v>0.0</v>
      </c>
    </row>
    <row r="11450">
      <c r="A11450" s="1" t="s">
        <v>16549</v>
      </c>
      <c r="B11450" s="2">
        <v>0.0</v>
      </c>
    </row>
    <row r="11451">
      <c r="A11451" s="1" t="s">
        <v>16550</v>
      </c>
      <c r="B11451" s="2">
        <v>1.0</v>
      </c>
    </row>
    <row r="11452">
      <c r="A11452" s="1" t="s">
        <v>16551</v>
      </c>
    </row>
    <row r="11453">
      <c r="A11453" s="7"/>
    </row>
    <row r="11454">
      <c r="A11454" s="1" t="s">
        <v>16552</v>
      </c>
      <c r="B11454" s="2">
        <v>1.0</v>
      </c>
    </row>
    <row r="11455">
      <c r="A11455" s="1" t="s">
        <v>16553</v>
      </c>
      <c r="B11455" s="2">
        <v>1.0</v>
      </c>
    </row>
    <row r="11456">
      <c r="A11456" s="1" t="s">
        <v>16554</v>
      </c>
      <c r="B11456" s="2">
        <v>1.0</v>
      </c>
    </row>
    <row r="11457">
      <c r="A11457" s="1" t="s">
        <v>16555</v>
      </c>
    </row>
    <row r="11458">
      <c r="A11458" s="7"/>
    </row>
    <row r="11459">
      <c r="A11459" s="1" t="s">
        <v>16556</v>
      </c>
    </row>
    <row r="11460">
      <c r="A11460" s="7"/>
    </row>
    <row r="11461">
      <c r="A11461" s="1" t="s">
        <v>16557</v>
      </c>
      <c r="B11461" s="2">
        <v>0.0</v>
      </c>
    </row>
    <row r="11462">
      <c r="A11462" s="1" t="s">
        <v>16558</v>
      </c>
      <c r="B11462" s="2">
        <v>1.0</v>
      </c>
    </row>
    <row r="11463">
      <c r="A11463" s="1" t="s">
        <v>16559</v>
      </c>
      <c r="B11463" s="2">
        <v>1.0</v>
      </c>
    </row>
    <row r="11464">
      <c r="A11464" s="1" t="s">
        <v>16560</v>
      </c>
      <c r="B11464" s="2">
        <v>0.0</v>
      </c>
    </row>
    <row r="11465">
      <c r="A11465" s="1" t="s">
        <v>16561</v>
      </c>
      <c r="B11465" s="2">
        <v>1.0</v>
      </c>
    </row>
    <row r="11466">
      <c r="A11466" s="1" t="s">
        <v>16562</v>
      </c>
    </row>
    <row r="11467">
      <c r="A11467" s="1" t="s">
        <v>10688</v>
      </c>
      <c r="B11467" s="2">
        <v>0.0</v>
      </c>
    </row>
    <row r="11468">
      <c r="A11468" s="1" t="s">
        <v>16563</v>
      </c>
      <c r="B11468" s="2">
        <v>1.0</v>
      </c>
    </row>
    <row r="11469">
      <c r="A11469" s="1" t="s">
        <v>16564</v>
      </c>
      <c r="B11469" s="2">
        <v>0.0</v>
      </c>
    </row>
    <row r="11470">
      <c r="A11470" s="1" t="s">
        <v>16565</v>
      </c>
      <c r="B11470" s="2">
        <v>0.0</v>
      </c>
    </row>
    <row r="11471">
      <c r="A11471" s="1" t="s">
        <v>16566</v>
      </c>
      <c r="B11471" s="2">
        <v>1.0</v>
      </c>
    </row>
    <row r="11472">
      <c r="A11472" s="1" t="s">
        <v>16567</v>
      </c>
      <c r="B11472" s="2">
        <v>0.0</v>
      </c>
    </row>
    <row r="11473">
      <c r="A11473" s="1" t="s">
        <v>16568</v>
      </c>
      <c r="B11473" s="2">
        <v>0.0</v>
      </c>
    </row>
    <row r="11474">
      <c r="A11474" s="1" t="s">
        <v>16569</v>
      </c>
      <c r="B11474" s="2">
        <v>0.0</v>
      </c>
    </row>
    <row r="11475">
      <c r="A11475" s="1" t="s">
        <v>16570</v>
      </c>
      <c r="B11475" s="2">
        <v>1.0</v>
      </c>
    </row>
    <row r="11476">
      <c r="A11476" s="1" t="s">
        <v>16571</v>
      </c>
    </row>
    <row r="11477">
      <c r="A11477" s="1" t="s">
        <v>1478</v>
      </c>
      <c r="B11477" s="2">
        <v>0.0</v>
      </c>
    </row>
    <row r="11478">
      <c r="A11478" s="1" t="s">
        <v>16572</v>
      </c>
      <c r="B11478" s="2">
        <v>0.0</v>
      </c>
    </row>
    <row r="11479">
      <c r="A11479" s="1" t="s">
        <v>16573</v>
      </c>
      <c r="B11479" s="2">
        <v>1.0</v>
      </c>
    </row>
    <row r="11480">
      <c r="A11480" s="1" t="s">
        <v>16574</v>
      </c>
      <c r="B11480" s="2">
        <v>0.0</v>
      </c>
    </row>
    <row r="11481">
      <c r="A11481" s="1" t="s">
        <v>16575</v>
      </c>
      <c r="B11481" s="2">
        <v>0.0</v>
      </c>
    </row>
    <row r="11482">
      <c r="A11482" s="1" t="s">
        <v>16576</v>
      </c>
      <c r="B11482" s="2">
        <v>0.0</v>
      </c>
    </row>
    <row r="11483">
      <c r="A11483" s="1" t="s">
        <v>16577</v>
      </c>
      <c r="B11483" s="2">
        <v>0.0</v>
      </c>
    </row>
    <row r="11484">
      <c r="A11484" s="1" t="s">
        <v>16578</v>
      </c>
      <c r="B11484" s="2">
        <v>0.0</v>
      </c>
    </row>
    <row r="11485">
      <c r="A11485" s="1" t="s">
        <v>16579</v>
      </c>
      <c r="B11485" s="2">
        <v>1.0</v>
      </c>
    </row>
    <row r="11486">
      <c r="A11486" s="1" t="s">
        <v>16580</v>
      </c>
    </row>
    <row r="11487">
      <c r="A11487" s="1" t="s">
        <v>16581</v>
      </c>
      <c r="B11487" s="2">
        <v>1.0</v>
      </c>
    </row>
    <row r="11488">
      <c r="A11488" s="1" t="s">
        <v>16582</v>
      </c>
      <c r="B11488" s="2">
        <v>1.0</v>
      </c>
    </row>
    <row r="11489">
      <c r="A11489" s="1" t="s">
        <v>16583</v>
      </c>
      <c r="B11489" s="2">
        <v>0.0</v>
      </c>
    </row>
    <row r="11490">
      <c r="A11490" s="1" t="s">
        <v>16584</v>
      </c>
      <c r="B11490" s="2">
        <v>0.0</v>
      </c>
    </row>
    <row r="11491">
      <c r="A11491" s="1" t="s">
        <v>16585</v>
      </c>
      <c r="B11491" s="2">
        <v>1.0</v>
      </c>
    </row>
    <row r="11492">
      <c r="A11492" s="1" t="s">
        <v>16586</v>
      </c>
      <c r="B11492" s="2">
        <v>1.0</v>
      </c>
    </row>
    <row r="11493">
      <c r="A11493" s="1" t="s">
        <v>16587</v>
      </c>
      <c r="B11493" s="2">
        <v>0.0</v>
      </c>
    </row>
    <row r="11494">
      <c r="A11494" s="1" t="s">
        <v>16588</v>
      </c>
      <c r="B11494" s="2">
        <v>1.0</v>
      </c>
    </row>
    <row r="11495">
      <c r="A11495" s="1" t="s">
        <v>16589</v>
      </c>
      <c r="B11495" s="2">
        <v>1.0</v>
      </c>
    </row>
    <row r="11496">
      <c r="A11496" s="1" t="s">
        <v>16590</v>
      </c>
      <c r="B11496" s="2">
        <v>0.0</v>
      </c>
    </row>
    <row r="11497">
      <c r="A11497" s="1" t="s">
        <v>16591</v>
      </c>
      <c r="B11497" s="2">
        <v>0.0</v>
      </c>
    </row>
    <row r="11498">
      <c r="A11498" s="1" t="s">
        <v>16592</v>
      </c>
    </row>
    <row r="11499">
      <c r="A11499" s="7"/>
    </row>
    <row r="11500">
      <c r="A11500" s="1" t="s">
        <v>16593</v>
      </c>
      <c r="B11500" s="2">
        <v>1.0</v>
      </c>
    </row>
    <row r="11501">
      <c r="A11501" s="1" t="s">
        <v>16594</v>
      </c>
      <c r="B11501" s="2">
        <v>0.0</v>
      </c>
    </row>
    <row r="11502">
      <c r="A11502" s="1" t="s">
        <v>16595</v>
      </c>
      <c r="B11502" s="2">
        <v>1.0</v>
      </c>
    </row>
    <row r="11503">
      <c r="A11503" s="1" t="s">
        <v>16596</v>
      </c>
      <c r="B11503" s="2">
        <v>0.0</v>
      </c>
    </row>
    <row r="11504">
      <c r="A11504" s="1" t="s">
        <v>16597</v>
      </c>
      <c r="B11504" s="2">
        <v>1.0</v>
      </c>
    </row>
    <row r="11505">
      <c r="A11505" s="1" t="s">
        <v>16598</v>
      </c>
      <c r="B11505" s="2">
        <v>0.0</v>
      </c>
    </row>
    <row r="11506">
      <c r="A11506" s="1" t="s">
        <v>16599</v>
      </c>
      <c r="B11506" s="2">
        <v>1.0</v>
      </c>
    </row>
    <row r="11507">
      <c r="A11507" s="1" t="s">
        <v>16600</v>
      </c>
      <c r="B11507" s="2">
        <v>0.0</v>
      </c>
    </row>
    <row r="11508">
      <c r="A11508" s="1" t="s">
        <v>16601</v>
      </c>
      <c r="B11508" s="2">
        <v>1.0</v>
      </c>
    </row>
    <row r="11509">
      <c r="A11509" s="1" t="s">
        <v>16602</v>
      </c>
      <c r="B11509" s="2">
        <v>0.0</v>
      </c>
    </row>
    <row r="11510">
      <c r="A11510" s="1" t="s">
        <v>16603</v>
      </c>
      <c r="B11510" s="2">
        <v>0.0</v>
      </c>
    </row>
    <row r="11511">
      <c r="A11511" s="1" t="s">
        <v>16604</v>
      </c>
      <c r="B11511" s="2">
        <v>1.0</v>
      </c>
    </row>
    <row r="11512">
      <c r="A11512" s="1" t="s">
        <v>16605</v>
      </c>
      <c r="B11512" s="2">
        <v>0.0</v>
      </c>
    </row>
    <row r="11513">
      <c r="A11513" s="1" t="s">
        <v>16606</v>
      </c>
      <c r="B11513" s="2">
        <v>0.0</v>
      </c>
    </row>
    <row r="11514">
      <c r="A11514" s="1" t="s">
        <v>16607</v>
      </c>
      <c r="B11514" s="2">
        <v>1.0</v>
      </c>
    </row>
    <row r="11515">
      <c r="A11515" s="1" t="s">
        <v>16608</v>
      </c>
      <c r="B11515" s="2">
        <v>1.0</v>
      </c>
    </row>
    <row r="11516">
      <c r="A11516" s="1" t="s">
        <v>16609</v>
      </c>
      <c r="B11516" s="2">
        <v>1.0</v>
      </c>
    </row>
    <row r="11517">
      <c r="A11517" s="1" t="s">
        <v>16610</v>
      </c>
      <c r="B11517" s="2">
        <v>0.0</v>
      </c>
    </row>
    <row r="11518">
      <c r="A11518" s="1" t="s">
        <v>16611</v>
      </c>
      <c r="B11518" s="2">
        <v>0.0</v>
      </c>
    </row>
    <row r="11519">
      <c r="A11519" s="1" t="s">
        <v>16612</v>
      </c>
      <c r="B11519" s="2">
        <v>0.0</v>
      </c>
    </row>
    <row r="11520">
      <c r="A11520" s="1" t="s">
        <v>16613</v>
      </c>
      <c r="B11520" s="2">
        <v>1.0</v>
      </c>
    </row>
    <row r="11521">
      <c r="A11521" s="1" t="s">
        <v>16614</v>
      </c>
      <c r="B11521" s="2">
        <v>1.0</v>
      </c>
    </row>
    <row r="11522">
      <c r="A11522" s="1" t="s">
        <v>16615</v>
      </c>
      <c r="B11522" s="2">
        <v>0.0</v>
      </c>
    </row>
    <row r="11523">
      <c r="A11523" s="1" t="s">
        <v>16616</v>
      </c>
      <c r="B11523" s="2">
        <v>0.0</v>
      </c>
    </row>
    <row r="11524">
      <c r="A11524" s="1" t="s">
        <v>16617</v>
      </c>
      <c r="B11524" s="2">
        <v>0.0</v>
      </c>
    </row>
    <row r="11525">
      <c r="A11525" s="1" t="s">
        <v>16618</v>
      </c>
      <c r="B11525" s="2">
        <v>0.0</v>
      </c>
    </row>
    <row r="11526">
      <c r="A11526" s="1" t="s">
        <v>16619</v>
      </c>
      <c r="B11526" s="2">
        <v>0.0</v>
      </c>
    </row>
    <row r="11527">
      <c r="A11527" s="1" t="s">
        <v>16620</v>
      </c>
      <c r="B11527" s="2">
        <v>0.0</v>
      </c>
    </row>
    <row r="11528">
      <c r="A11528" s="1" t="s">
        <v>16621</v>
      </c>
      <c r="B11528" s="2">
        <v>0.0</v>
      </c>
    </row>
    <row r="11529">
      <c r="A11529" s="1" t="s">
        <v>16622</v>
      </c>
      <c r="B11529" s="2">
        <v>0.0</v>
      </c>
    </row>
    <row r="11530">
      <c r="A11530" s="1" t="s">
        <v>16623</v>
      </c>
    </row>
    <row r="11531">
      <c r="A11531" s="1" t="s">
        <v>6888</v>
      </c>
    </row>
    <row r="11532">
      <c r="A11532" s="1" t="s">
        <v>15615</v>
      </c>
    </row>
    <row r="11533">
      <c r="A11533" s="1" t="s">
        <v>15616</v>
      </c>
    </row>
    <row r="11534">
      <c r="A11534" s="1" t="s">
        <v>15617</v>
      </c>
    </row>
    <row r="11535">
      <c r="A11535" s="7"/>
    </row>
    <row r="11536">
      <c r="A11536" s="1" t="s">
        <v>16624</v>
      </c>
      <c r="B11536" s="2">
        <v>0.0</v>
      </c>
    </row>
    <row r="11537">
      <c r="A11537" s="1" t="s">
        <v>16625</v>
      </c>
      <c r="B11537" s="2">
        <v>0.0</v>
      </c>
    </row>
    <row r="11538">
      <c r="A11538" s="1" t="s">
        <v>16626</v>
      </c>
    </row>
    <row r="11539">
      <c r="A11539" s="1" t="s">
        <v>9979</v>
      </c>
    </row>
    <row r="11540">
      <c r="A11540" s="1" t="s">
        <v>9980</v>
      </c>
    </row>
    <row r="11541">
      <c r="A11541" s="1" t="s">
        <v>9981</v>
      </c>
    </row>
    <row r="11542">
      <c r="A11542" s="1" t="s">
        <v>16627</v>
      </c>
      <c r="B11542" s="2">
        <v>0.0</v>
      </c>
    </row>
    <row r="11543">
      <c r="A11543" s="1" t="s">
        <v>16628</v>
      </c>
      <c r="B11543" s="2">
        <v>1.0</v>
      </c>
    </row>
    <row r="11544">
      <c r="A11544" s="1" t="s">
        <v>16629</v>
      </c>
      <c r="B11544" s="2">
        <v>0.0</v>
      </c>
    </row>
    <row r="11545">
      <c r="A11545" s="1" t="s">
        <v>16630</v>
      </c>
      <c r="B11545" s="2">
        <v>0.0</v>
      </c>
    </row>
    <row r="11546">
      <c r="A11546" s="1" t="s">
        <v>16631</v>
      </c>
      <c r="B11546" s="2">
        <v>1.0</v>
      </c>
    </row>
    <row r="11547">
      <c r="A11547" s="1" t="s">
        <v>16632</v>
      </c>
      <c r="B11547" s="2">
        <v>1.0</v>
      </c>
    </row>
    <row r="11548">
      <c r="A11548" s="1" t="s">
        <v>16633</v>
      </c>
    </row>
    <row r="11549">
      <c r="A11549" s="1" t="s">
        <v>16634</v>
      </c>
    </row>
    <row r="11550">
      <c r="A11550" s="1" t="s">
        <v>4193</v>
      </c>
    </row>
    <row r="11551">
      <c r="A11551" s="1" t="s">
        <v>16635</v>
      </c>
      <c r="B11551" s="2">
        <v>1.0</v>
      </c>
    </row>
    <row r="11552">
      <c r="A11552" s="1" t="s">
        <v>16636</v>
      </c>
      <c r="B11552" s="2">
        <v>1.0</v>
      </c>
    </row>
    <row r="11553">
      <c r="A11553" s="1" t="s">
        <v>16637</v>
      </c>
      <c r="B11553" s="2">
        <v>1.0</v>
      </c>
    </row>
    <row r="11554">
      <c r="A11554" s="1" t="s">
        <v>16638</v>
      </c>
      <c r="B11554" s="2">
        <v>1.0</v>
      </c>
    </row>
    <row r="11555">
      <c r="A11555" s="1" t="s">
        <v>16639</v>
      </c>
      <c r="B11555" s="2">
        <v>0.0</v>
      </c>
    </row>
    <row r="11556">
      <c r="A11556" s="1" t="s">
        <v>16640</v>
      </c>
      <c r="B11556" s="2">
        <v>0.0</v>
      </c>
    </row>
    <row r="11557">
      <c r="A11557" s="1" t="s">
        <v>16641</v>
      </c>
      <c r="B11557" s="2">
        <v>1.0</v>
      </c>
    </row>
    <row r="11558">
      <c r="A11558" s="1" t="s">
        <v>16642</v>
      </c>
      <c r="B11558" s="2">
        <v>0.0</v>
      </c>
    </row>
    <row r="11559">
      <c r="A11559" s="1" t="s">
        <v>16643</v>
      </c>
      <c r="B11559" s="2">
        <v>0.0</v>
      </c>
    </row>
    <row r="11560">
      <c r="A11560" s="1" t="s">
        <v>16644</v>
      </c>
      <c r="B11560" s="2">
        <v>0.0</v>
      </c>
    </row>
    <row r="11561">
      <c r="A11561" s="1" t="s">
        <v>16645</v>
      </c>
      <c r="B11561" s="2">
        <v>1.0</v>
      </c>
    </row>
    <row r="11562">
      <c r="A11562" s="1" t="s">
        <v>16646</v>
      </c>
      <c r="B11562" s="2">
        <v>0.0</v>
      </c>
    </row>
    <row r="11563">
      <c r="A11563" s="1" t="s">
        <v>16647</v>
      </c>
      <c r="B11563" s="2">
        <v>0.0</v>
      </c>
    </row>
    <row r="11564">
      <c r="A11564" s="1" t="s">
        <v>16648</v>
      </c>
    </row>
    <row r="11565">
      <c r="A11565" s="7"/>
    </row>
    <row r="11566">
      <c r="A11566" s="1" t="s">
        <v>16649</v>
      </c>
    </row>
    <row r="11567">
      <c r="A11567" s="7"/>
    </row>
    <row r="11568">
      <c r="A11568" s="1" t="s">
        <v>16650</v>
      </c>
      <c r="B11568" s="2">
        <v>1.0</v>
      </c>
    </row>
    <row r="11569">
      <c r="A11569" s="1" t="s">
        <v>12209</v>
      </c>
    </row>
    <row r="11570">
      <c r="A11570" s="1" t="s">
        <v>12210</v>
      </c>
    </row>
    <row r="11571">
      <c r="A11571" s="1" t="s">
        <v>12211</v>
      </c>
    </row>
    <row r="11572">
      <c r="A11572" s="1" t="s">
        <v>12212</v>
      </c>
    </row>
    <row r="11573">
      <c r="A11573" s="1" t="s">
        <v>12213</v>
      </c>
    </row>
    <row r="11574">
      <c r="A11574" s="7"/>
    </row>
    <row r="11575">
      <c r="A11575" s="1" t="s">
        <v>16651</v>
      </c>
      <c r="B11575" s="2">
        <v>0.0</v>
      </c>
    </row>
    <row r="11576">
      <c r="A11576" s="1" t="s">
        <v>16652</v>
      </c>
    </row>
    <row r="11577">
      <c r="A11577" s="1" t="s">
        <v>16653</v>
      </c>
    </row>
    <row r="11578">
      <c r="A11578" s="7"/>
    </row>
    <row r="11579">
      <c r="A11579" s="1" t="s">
        <v>16654</v>
      </c>
      <c r="B11579" s="2">
        <v>0.0</v>
      </c>
    </row>
    <row r="11580">
      <c r="A11580" s="1" t="s">
        <v>16655</v>
      </c>
      <c r="B11580" s="2">
        <v>1.0</v>
      </c>
    </row>
    <row r="11581">
      <c r="A11581" s="1" t="s">
        <v>751</v>
      </c>
    </row>
    <row r="11582">
      <c r="A11582" s="1" t="s">
        <v>16656</v>
      </c>
    </row>
    <row r="11583">
      <c r="A11583" s="1" t="s">
        <v>16657</v>
      </c>
      <c r="B11583" s="2">
        <v>1.0</v>
      </c>
    </row>
    <row r="11584">
      <c r="A11584" s="1" t="s">
        <v>16658</v>
      </c>
      <c r="B11584" s="2">
        <v>0.0</v>
      </c>
    </row>
    <row r="11585">
      <c r="A11585" s="1" t="s">
        <v>16659</v>
      </c>
      <c r="B11585" s="2">
        <v>0.0</v>
      </c>
    </row>
    <row r="11586">
      <c r="A11586" s="1" t="s">
        <v>16660</v>
      </c>
      <c r="B11586" s="2">
        <v>0.0</v>
      </c>
    </row>
    <row r="11587">
      <c r="A11587" s="1" t="s">
        <v>16661</v>
      </c>
      <c r="B11587" s="2">
        <v>1.0</v>
      </c>
    </row>
    <row r="11588">
      <c r="A11588" s="1" t="s">
        <v>16662</v>
      </c>
      <c r="B11588" s="2">
        <v>1.0</v>
      </c>
    </row>
    <row r="11589">
      <c r="A11589" s="1" t="s">
        <v>16663</v>
      </c>
    </row>
    <row r="11590">
      <c r="A11590" s="7"/>
    </row>
    <row r="11591">
      <c r="A11591" s="1" t="s">
        <v>16664</v>
      </c>
    </row>
    <row r="11592">
      <c r="A11592" s="1" t="s">
        <v>16665</v>
      </c>
    </row>
    <row r="11593">
      <c r="A11593" s="7"/>
    </row>
    <row r="11594">
      <c r="A11594" s="1" t="s">
        <v>16666</v>
      </c>
    </row>
    <row r="11595">
      <c r="A11595" s="1" t="s">
        <v>16667</v>
      </c>
      <c r="B11595" s="2">
        <v>0.0</v>
      </c>
    </row>
    <row r="11596">
      <c r="A11596" s="1" t="s">
        <v>16668</v>
      </c>
      <c r="B11596" s="2">
        <v>0.0</v>
      </c>
    </row>
    <row r="11597">
      <c r="A11597" s="1" t="s">
        <v>16669</v>
      </c>
      <c r="B11597" s="2">
        <v>1.0</v>
      </c>
    </row>
    <row r="11598">
      <c r="A11598" s="1" t="s">
        <v>16670</v>
      </c>
    </row>
    <row r="11599">
      <c r="A11599" s="7"/>
    </row>
    <row r="11600">
      <c r="A11600" s="1" t="s">
        <v>4041</v>
      </c>
    </row>
    <row r="11601">
      <c r="A11601" s="1" t="s">
        <v>1915</v>
      </c>
      <c r="B11601" s="2">
        <v>0.0</v>
      </c>
    </row>
    <row r="11602">
      <c r="A11602" s="1" t="s">
        <v>16671</v>
      </c>
      <c r="B11602" s="2">
        <v>0.0</v>
      </c>
    </row>
    <row r="11603">
      <c r="A11603" s="1" t="s">
        <v>16672</v>
      </c>
      <c r="B11603" s="2">
        <v>0.0</v>
      </c>
    </row>
    <row r="11604">
      <c r="A11604" s="1" t="s">
        <v>16673</v>
      </c>
      <c r="B11604" s="2">
        <v>0.0</v>
      </c>
    </row>
    <row r="11605">
      <c r="A11605" s="1" t="s">
        <v>16674</v>
      </c>
      <c r="B11605" s="2">
        <v>0.0</v>
      </c>
    </row>
    <row r="11606">
      <c r="A11606" s="1" t="s">
        <v>16675</v>
      </c>
      <c r="B11606" s="2">
        <v>0.0</v>
      </c>
    </row>
    <row r="11607">
      <c r="A11607" s="1" t="s">
        <v>16676</v>
      </c>
      <c r="B11607" s="2">
        <v>1.0</v>
      </c>
    </row>
    <row r="11608">
      <c r="A11608" s="1" t="s">
        <v>16677</v>
      </c>
      <c r="B11608" s="2">
        <v>1.0</v>
      </c>
    </row>
    <row r="11609">
      <c r="A11609" s="1" t="s">
        <v>16678</v>
      </c>
      <c r="B11609" s="2">
        <v>1.0</v>
      </c>
    </row>
    <row r="11610">
      <c r="A11610" s="1" t="s">
        <v>16679</v>
      </c>
      <c r="B11610" s="2">
        <v>0.0</v>
      </c>
    </row>
    <row r="11611">
      <c r="A11611" s="1" t="s">
        <v>16680</v>
      </c>
      <c r="B11611" s="2">
        <v>1.0</v>
      </c>
    </row>
    <row r="11612">
      <c r="A11612" s="1" t="s">
        <v>16681</v>
      </c>
      <c r="B11612" s="2">
        <v>0.0</v>
      </c>
    </row>
    <row r="11613">
      <c r="A11613" s="1" t="s">
        <v>16682</v>
      </c>
    </row>
    <row r="11614">
      <c r="A11614" s="1" t="s">
        <v>9147</v>
      </c>
    </row>
    <row r="11615">
      <c r="A11615" s="1" t="s">
        <v>9148</v>
      </c>
      <c r="B11615" s="2">
        <v>0.0</v>
      </c>
    </row>
    <row r="11616">
      <c r="A11616" s="1" t="s">
        <v>16683</v>
      </c>
      <c r="B11616" s="2">
        <v>1.0</v>
      </c>
    </row>
    <row r="11617">
      <c r="A11617" s="1" t="s">
        <v>16684</v>
      </c>
      <c r="B11617" s="2">
        <v>1.0</v>
      </c>
    </row>
    <row r="11618">
      <c r="A11618" s="1" t="s">
        <v>16685</v>
      </c>
    </row>
    <row r="11619">
      <c r="A11619" s="1" t="s">
        <v>16686</v>
      </c>
    </row>
    <row r="11620">
      <c r="A11620" s="7"/>
    </row>
    <row r="11621">
      <c r="A11621" s="1" t="s">
        <v>16687</v>
      </c>
      <c r="B11621" s="2">
        <v>0.0</v>
      </c>
    </row>
    <row r="11622">
      <c r="A11622" s="1" t="s">
        <v>16688</v>
      </c>
      <c r="B11622" s="2">
        <v>0.0</v>
      </c>
    </row>
    <row r="11623">
      <c r="A11623" s="1" t="s">
        <v>16689</v>
      </c>
    </row>
    <row r="11624">
      <c r="A11624" s="7"/>
    </row>
    <row r="11625">
      <c r="A11625" s="1" t="s">
        <v>16690</v>
      </c>
    </row>
    <row r="11626">
      <c r="A11626" s="1" t="s">
        <v>16691</v>
      </c>
    </row>
    <row r="11627">
      <c r="A11627" s="1" t="s">
        <v>16692</v>
      </c>
    </row>
    <row r="11628">
      <c r="A11628" s="1" t="s">
        <v>16693</v>
      </c>
      <c r="B11628" s="2">
        <v>0.0</v>
      </c>
    </row>
    <row r="11629">
      <c r="A11629" s="1" t="s">
        <v>16694</v>
      </c>
      <c r="B11629" s="2">
        <v>1.0</v>
      </c>
    </row>
    <row r="11630">
      <c r="A11630" s="1" t="s">
        <v>16695</v>
      </c>
      <c r="B11630" s="2">
        <v>1.0</v>
      </c>
    </row>
    <row r="11631">
      <c r="A11631" s="1" t="s">
        <v>16696</v>
      </c>
      <c r="B11631" s="2">
        <v>1.0</v>
      </c>
    </row>
    <row r="11632">
      <c r="A11632" s="1" t="s">
        <v>16697</v>
      </c>
      <c r="B11632" s="2">
        <v>1.0</v>
      </c>
    </row>
    <row r="11633">
      <c r="A11633" s="1" t="s">
        <v>16698</v>
      </c>
      <c r="B11633" s="2">
        <v>0.0</v>
      </c>
    </row>
    <row r="11634">
      <c r="A11634" s="1" t="s">
        <v>16699</v>
      </c>
      <c r="B11634" s="2">
        <v>0.0</v>
      </c>
    </row>
    <row r="11635">
      <c r="A11635" s="1" t="s">
        <v>16700</v>
      </c>
      <c r="B11635" s="2">
        <v>0.0</v>
      </c>
    </row>
    <row r="11636">
      <c r="A11636" s="1" t="s">
        <v>16701</v>
      </c>
      <c r="B11636" s="2">
        <v>0.0</v>
      </c>
    </row>
    <row r="11637">
      <c r="A11637" s="1" t="s">
        <v>16702</v>
      </c>
      <c r="B11637" s="2">
        <v>0.0</v>
      </c>
    </row>
    <row r="11638">
      <c r="A11638" s="1" t="s">
        <v>16703</v>
      </c>
      <c r="B11638" s="2">
        <v>1.0</v>
      </c>
    </row>
    <row r="11639">
      <c r="A11639" s="1" t="s">
        <v>16704</v>
      </c>
      <c r="B11639" s="2">
        <v>0.0</v>
      </c>
    </row>
    <row r="11640">
      <c r="A11640" s="1" t="s">
        <v>16705</v>
      </c>
      <c r="B11640" s="2">
        <v>1.0</v>
      </c>
    </row>
    <row r="11641">
      <c r="A11641" s="1" t="s">
        <v>16706</v>
      </c>
      <c r="B11641" s="2">
        <v>1.0</v>
      </c>
    </row>
    <row r="11642">
      <c r="A11642" s="1" t="s">
        <v>16707</v>
      </c>
      <c r="B11642" s="2">
        <v>0.0</v>
      </c>
    </row>
    <row r="11643">
      <c r="A11643" s="1" t="s">
        <v>16708</v>
      </c>
      <c r="B11643" s="2">
        <v>1.0</v>
      </c>
    </row>
    <row r="11644">
      <c r="A11644" s="1" t="s">
        <v>16709</v>
      </c>
      <c r="B11644" s="2">
        <v>0.0</v>
      </c>
    </row>
    <row r="11645">
      <c r="A11645" s="1" t="s">
        <v>16710</v>
      </c>
      <c r="B11645" s="2">
        <v>1.0</v>
      </c>
    </row>
    <row r="11646">
      <c r="A11646" s="1" t="s">
        <v>16711</v>
      </c>
    </row>
    <row r="11647">
      <c r="A11647" s="1" t="s">
        <v>16712</v>
      </c>
    </row>
    <row r="11648">
      <c r="A11648" s="7"/>
    </row>
    <row r="11649">
      <c r="A11649" s="1" t="s">
        <v>16713</v>
      </c>
      <c r="B11649" s="2">
        <v>0.0</v>
      </c>
    </row>
    <row r="11650">
      <c r="A11650" s="1" t="s">
        <v>16714</v>
      </c>
      <c r="B11650" s="2">
        <v>1.0</v>
      </c>
    </row>
    <row r="11651">
      <c r="A11651" s="1" t="s">
        <v>16715</v>
      </c>
      <c r="B11651" s="2">
        <v>1.0</v>
      </c>
    </row>
    <row r="11652">
      <c r="A11652" s="1" t="s">
        <v>16716</v>
      </c>
      <c r="B11652" s="2">
        <v>1.0</v>
      </c>
    </row>
    <row r="11653">
      <c r="A11653" s="1" t="s">
        <v>16717</v>
      </c>
      <c r="B11653" s="2">
        <v>0.0</v>
      </c>
    </row>
    <row r="11654">
      <c r="A11654" s="1" t="s">
        <v>16718</v>
      </c>
      <c r="B11654" s="2">
        <v>1.0</v>
      </c>
    </row>
    <row r="11655">
      <c r="A11655" s="1" t="s">
        <v>16719</v>
      </c>
      <c r="B11655" s="2">
        <v>1.0</v>
      </c>
    </row>
    <row r="11656">
      <c r="A11656" s="1" t="s">
        <v>16720</v>
      </c>
      <c r="B11656" s="2">
        <v>0.0</v>
      </c>
    </row>
    <row r="11657">
      <c r="A11657" s="1" t="s">
        <v>16721</v>
      </c>
      <c r="B11657" s="2">
        <v>1.0</v>
      </c>
    </row>
    <row r="11658">
      <c r="A11658" s="1" t="s">
        <v>16722</v>
      </c>
      <c r="B11658" s="2">
        <v>1.0</v>
      </c>
    </row>
    <row r="11659">
      <c r="A11659" s="1" t="s">
        <v>6446</v>
      </c>
    </row>
    <row r="11660">
      <c r="A11660" s="1" t="s">
        <v>3728</v>
      </c>
    </row>
    <row r="11661">
      <c r="A11661" s="1" t="s">
        <v>6447</v>
      </c>
    </row>
    <row r="11662">
      <c r="A11662" s="1" t="s">
        <v>16723</v>
      </c>
    </row>
    <row r="11663">
      <c r="A11663" s="1" t="s">
        <v>11658</v>
      </c>
    </row>
    <row r="11664">
      <c r="A11664" s="7"/>
    </row>
    <row r="11665">
      <c r="A11665" s="1" t="s">
        <v>16724</v>
      </c>
      <c r="B11665" s="2">
        <v>1.0</v>
      </c>
    </row>
    <row r="11666">
      <c r="A11666" s="1" t="s">
        <v>16725</v>
      </c>
      <c r="B11666" s="2">
        <v>1.0</v>
      </c>
    </row>
    <row r="11667">
      <c r="A11667" s="1" t="s">
        <v>16726</v>
      </c>
    </row>
    <row r="11668">
      <c r="A11668" s="1" t="s">
        <v>16727</v>
      </c>
    </row>
    <row r="11669">
      <c r="A11669" s="22" t="s">
        <v>16728</v>
      </c>
      <c r="B11669" s="2">
        <v>0.0</v>
      </c>
    </row>
    <row r="11670">
      <c r="A11670" s="1" t="s">
        <v>16729</v>
      </c>
      <c r="B11670" s="2">
        <v>0.0</v>
      </c>
    </row>
    <row r="11671">
      <c r="A11671" s="1" t="s">
        <v>16730</v>
      </c>
      <c r="B11671" s="2">
        <v>1.0</v>
      </c>
    </row>
    <row r="11672">
      <c r="A11672" s="1" t="s">
        <v>16731</v>
      </c>
      <c r="B11672" s="2">
        <v>0.0</v>
      </c>
    </row>
    <row r="11673">
      <c r="A11673" s="1" t="s">
        <v>16732</v>
      </c>
    </row>
    <row r="11674">
      <c r="A11674" s="7"/>
    </row>
    <row r="11675">
      <c r="A11675" s="1" t="s">
        <v>16733</v>
      </c>
      <c r="B11675" s="2">
        <v>1.0</v>
      </c>
    </row>
    <row r="11676">
      <c r="A11676" s="1" t="s">
        <v>16734</v>
      </c>
      <c r="B11676" s="2">
        <v>0.0</v>
      </c>
    </row>
    <row r="11677">
      <c r="A11677" s="1" t="s">
        <v>16735</v>
      </c>
      <c r="B11677" s="2">
        <v>1.0</v>
      </c>
    </row>
    <row r="11678">
      <c r="A11678" s="1" t="s">
        <v>16736</v>
      </c>
      <c r="B11678" s="2">
        <v>0.0</v>
      </c>
    </row>
    <row r="11679">
      <c r="A11679" s="1" t="s">
        <v>16737</v>
      </c>
      <c r="B11679" s="2">
        <v>0.0</v>
      </c>
    </row>
    <row r="11680">
      <c r="A11680" s="1" t="s">
        <v>16738</v>
      </c>
      <c r="B11680" s="2">
        <v>1.0</v>
      </c>
    </row>
    <row r="11681">
      <c r="A11681" s="1" t="s">
        <v>16739</v>
      </c>
      <c r="B11681" s="2">
        <v>1.0</v>
      </c>
    </row>
    <row r="11682">
      <c r="A11682" s="1" t="s">
        <v>16740</v>
      </c>
      <c r="B11682" s="2">
        <v>0.0</v>
      </c>
    </row>
    <row r="11683">
      <c r="A11683" s="1" t="s">
        <v>10679</v>
      </c>
      <c r="B11683" s="2">
        <v>1.0</v>
      </c>
    </row>
    <row r="11684">
      <c r="A11684" s="1" t="s">
        <v>16741</v>
      </c>
      <c r="B11684" s="2">
        <v>0.0</v>
      </c>
    </row>
    <row r="11685">
      <c r="A11685" s="1" t="s">
        <v>16742</v>
      </c>
      <c r="B11685" s="2">
        <v>1.0</v>
      </c>
    </row>
    <row r="11686">
      <c r="A11686" s="1" t="s">
        <v>16743</v>
      </c>
      <c r="B11686" s="2">
        <v>1.0</v>
      </c>
    </row>
    <row r="11687">
      <c r="A11687" s="1" t="s">
        <v>16744</v>
      </c>
      <c r="B11687" s="2">
        <v>1.0</v>
      </c>
    </row>
    <row r="11688">
      <c r="A11688" s="1" t="s">
        <v>16745</v>
      </c>
      <c r="B11688" s="2">
        <v>0.0</v>
      </c>
    </row>
    <row r="11689">
      <c r="A11689" s="1" t="s">
        <v>16746</v>
      </c>
      <c r="B11689" s="2">
        <v>1.0</v>
      </c>
    </row>
    <row r="11690">
      <c r="A11690" s="1" t="s">
        <v>16747</v>
      </c>
      <c r="B11690" s="2">
        <v>0.0</v>
      </c>
    </row>
    <row r="11691">
      <c r="A11691" s="1" t="s">
        <v>16748</v>
      </c>
      <c r="B11691" s="2">
        <v>0.0</v>
      </c>
    </row>
    <row r="11692">
      <c r="A11692" s="1" t="s">
        <v>16749</v>
      </c>
    </row>
    <row r="11693">
      <c r="A11693" s="7"/>
    </row>
    <row r="11694">
      <c r="A11694" s="1" t="s">
        <v>16750</v>
      </c>
      <c r="B11694" s="2">
        <v>1.0</v>
      </c>
    </row>
    <row r="11695">
      <c r="A11695" s="1" t="s">
        <v>16751</v>
      </c>
      <c r="B11695" s="2">
        <v>0.0</v>
      </c>
    </row>
    <row r="11696">
      <c r="A11696" s="1" t="s">
        <v>16752</v>
      </c>
      <c r="B11696" s="2">
        <v>1.0</v>
      </c>
    </row>
    <row r="11697">
      <c r="A11697" s="1" t="s">
        <v>16753</v>
      </c>
      <c r="B11697" s="2">
        <v>0.0</v>
      </c>
    </row>
    <row r="11698">
      <c r="A11698" s="1" t="s">
        <v>16754</v>
      </c>
      <c r="B11698" s="2">
        <v>0.0</v>
      </c>
    </row>
    <row r="11699">
      <c r="A11699" s="1" t="s">
        <v>16755</v>
      </c>
      <c r="B11699" s="2">
        <v>0.0</v>
      </c>
    </row>
    <row r="11700">
      <c r="A11700" s="1" t="s">
        <v>16756</v>
      </c>
      <c r="B11700" s="2">
        <v>0.0</v>
      </c>
    </row>
    <row r="11701">
      <c r="A11701" s="1" t="s">
        <v>16757</v>
      </c>
      <c r="B11701" s="2">
        <v>1.0</v>
      </c>
    </row>
    <row r="11702">
      <c r="A11702" s="1" t="s">
        <v>16758</v>
      </c>
      <c r="B11702" s="2">
        <v>1.0</v>
      </c>
    </row>
    <row r="11703">
      <c r="A11703" s="1" t="s">
        <v>16759</v>
      </c>
    </row>
    <row r="11704">
      <c r="A11704" s="7"/>
    </row>
    <row r="11705">
      <c r="A11705" s="1" t="s">
        <v>16760</v>
      </c>
    </row>
    <row r="11706">
      <c r="A11706" s="1" t="s">
        <v>16761</v>
      </c>
    </row>
    <row r="11707">
      <c r="A11707" s="1" t="s">
        <v>5298</v>
      </c>
    </row>
    <row r="11708">
      <c r="A11708" s="1" t="s">
        <v>16762</v>
      </c>
    </row>
    <row r="11709">
      <c r="A11709" s="7"/>
    </row>
    <row r="11710">
      <c r="A11710" s="1" t="s">
        <v>16763</v>
      </c>
      <c r="B11710" s="2">
        <v>1.0</v>
      </c>
    </row>
    <row r="11711">
      <c r="A11711" s="1" t="s">
        <v>16764</v>
      </c>
      <c r="B11711" s="2">
        <v>0.0</v>
      </c>
    </row>
    <row r="11712">
      <c r="A11712" s="1" t="s">
        <v>16765</v>
      </c>
    </row>
    <row r="11713">
      <c r="A11713" s="7"/>
    </row>
    <row r="11714">
      <c r="A11714" s="1" t="s">
        <v>16766</v>
      </c>
    </row>
    <row r="11715">
      <c r="A11715" s="7"/>
    </row>
    <row r="11716">
      <c r="A11716" s="1" t="s">
        <v>4311</v>
      </c>
    </row>
    <row r="11717">
      <c r="A11717" s="7"/>
    </row>
    <row r="11718">
      <c r="A11718" s="1" t="s">
        <v>16767</v>
      </c>
    </row>
    <row r="11719">
      <c r="A11719" s="7"/>
    </row>
    <row r="11720">
      <c r="A11720" s="1" t="s">
        <v>16768</v>
      </c>
      <c r="B11720" s="2">
        <v>1.0</v>
      </c>
    </row>
    <row r="11721">
      <c r="A11721" s="1" t="s">
        <v>16769</v>
      </c>
      <c r="B11721" s="2">
        <v>1.0</v>
      </c>
    </row>
    <row r="11722">
      <c r="A11722" s="1" t="s">
        <v>16770</v>
      </c>
      <c r="B11722" s="2">
        <v>1.0</v>
      </c>
    </row>
    <row r="11723">
      <c r="A11723" s="1" t="s">
        <v>16771</v>
      </c>
      <c r="B11723" s="2">
        <v>1.0</v>
      </c>
    </row>
    <row r="11724">
      <c r="A11724" s="1" t="s">
        <v>16772</v>
      </c>
      <c r="B11724" s="2">
        <v>1.0</v>
      </c>
    </row>
    <row r="11725">
      <c r="A11725" s="1" t="s">
        <v>16773</v>
      </c>
      <c r="B11725" s="2">
        <v>1.0</v>
      </c>
    </row>
    <row r="11726">
      <c r="A11726" s="1" t="s">
        <v>16774</v>
      </c>
      <c r="B11726" s="2">
        <v>0.0</v>
      </c>
    </row>
    <row r="11727">
      <c r="A11727" s="1" t="s">
        <v>16775</v>
      </c>
      <c r="B11727" s="2">
        <v>1.0</v>
      </c>
    </row>
    <row r="11728">
      <c r="A11728" s="1" t="s">
        <v>16776</v>
      </c>
      <c r="B11728" s="2">
        <v>1.0</v>
      </c>
    </row>
    <row r="11729">
      <c r="A11729" s="1" t="s">
        <v>16777</v>
      </c>
      <c r="B11729" s="2">
        <v>0.0</v>
      </c>
    </row>
    <row r="11730">
      <c r="A11730" s="1" t="s">
        <v>16778</v>
      </c>
      <c r="B11730" s="2">
        <v>1.0</v>
      </c>
    </row>
    <row r="11731">
      <c r="A11731" s="1" t="s">
        <v>16779</v>
      </c>
      <c r="B11731" s="2">
        <v>0.0</v>
      </c>
    </row>
    <row r="11732">
      <c r="A11732" s="1" t="s">
        <v>16780</v>
      </c>
      <c r="B11732" s="2">
        <v>1.0</v>
      </c>
    </row>
    <row r="11733">
      <c r="A11733" s="1" t="s">
        <v>16781</v>
      </c>
      <c r="B11733" s="2">
        <v>1.0</v>
      </c>
    </row>
    <row r="11734">
      <c r="A11734" s="1" t="s">
        <v>16782</v>
      </c>
      <c r="B11734" s="2">
        <v>0.0</v>
      </c>
    </row>
    <row r="11735">
      <c r="A11735" s="1" t="s">
        <v>16783</v>
      </c>
    </row>
    <row r="11736">
      <c r="A11736" s="1" t="s">
        <v>16784</v>
      </c>
      <c r="B11736" s="2">
        <v>0.0</v>
      </c>
    </row>
    <row r="11737">
      <c r="A11737" s="1" t="s">
        <v>16785</v>
      </c>
      <c r="B11737" s="2">
        <v>1.0</v>
      </c>
    </row>
    <row r="11738">
      <c r="A11738" s="1" t="s">
        <v>16786</v>
      </c>
      <c r="B11738" s="2">
        <v>0.0</v>
      </c>
    </row>
    <row r="11739">
      <c r="A11739" s="1" t="s">
        <v>16787</v>
      </c>
      <c r="B11739" s="2">
        <v>1.0</v>
      </c>
    </row>
    <row r="11740">
      <c r="A11740" s="1" t="s">
        <v>16788</v>
      </c>
      <c r="B11740" s="2">
        <v>0.0</v>
      </c>
    </row>
    <row r="11741">
      <c r="A11741" s="1" t="s">
        <v>16789</v>
      </c>
      <c r="B11741" s="2">
        <v>1.0</v>
      </c>
    </row>
    <row r="11742">
      <c r="A11742" s="1" t="s">
        <v>16790</v>
      </c>
      <c r="B11742" s="2">
        <v>0.0</v>
      </c>
    </row>
    <row r="11743">
      <c r="A11743" s="1" t="s">
        <v>16791</v>
      </c>
      <c r="B11743" s="2">
        <v>1.0</v>
      </c>
    </row>
    <row r="11744">
      <c r="A11744" s="1" t="s">
        <v>16792</v>
      </c>
      <c r="B11744" s="2">
        <v>0.0</v>
      </c>
    </row>
    <row r="11745">
      <c r="A11745" s="1" t="s">
        <v>16793</v>
      </c>
    </row>
    <row r="11746">
      <c r="A11746" s="7"/>
    </row>
    <row r="11747">
      <c r="A11747" s="1" t="s">
        <v>16794</v>
      </c>
      <c r="B11747" s="2">
        <v>0.0</v>
      </c>
    </row>
    <row r="11748">
      <c r="A11748" s="1" t="s">
        <v>16795</v>
      </c>
      <c r="B11748" s="2">
        <v>1.0</v>
      </c>
    </row>
    <row r="11749">
      <c r="A11749" s="1" t="s">
        <v>16796</v>
      </c>
    </row>
    <row r="11750">
      <c r="A11750" s="1" t="s">
        <v>16797</v>
      </c>
      <c r="B11750" s="2">
        <v>1.0</v>
      </c>
    </row>
    <row r="11751">
      <c r="A11751" s="1" t="s">
        <v>16798</v>
      </c>
      <c r="B11751" s="2">
        <v>0.0</v>
      </c>
    </row>
    <row r="11752">
      <c r="A11752" s="1" t="s">
        <v>16799</v>
      </c>
    </row>
    <row r="11753">
      <c r="A11753" s="22" t="s">
        <v>16800</v>
      </c>
      <c r="B11753" s="2">
        <v>0.0</v>
      </c>
    </row>
    <row r="11754">
      <c r="A11754" s="1" t="s">
        <v>16801</v>
      </c>
      <c r="B11754" s="2">
        <v>0.0</v>
      </c>
    </row>
    <row r="11755">
      <c r="A11755" s="1" t="s">
        <v>16802</v>
      </c>
      <c r="B11755" s="2">
        <v>0.0</v>
      </c>
    </row>
    <row r="11756">
      <c r="A11756" s="1" t="s">
        <v>16803</v>
      </c>
      <c r="B11756" s="2">
        <v>0.0</v>
      </c>
    </row>
    <row r="11757">
      <c r="A11757" s="1" t="s">
        <v>16804</v>
      </c>
      <c r="B11757" s="2">
        <v>0.0</v>
      </c>
    </row>
    <row r="11758">
      <c r="A11758" s="1" t="s">
        <v>16805</v>
      </c>
      <c r="B11758" s="2">
        <v>0.0</v>
      </c>
    </row>
    <row r="11759">
      <c r="A11759" s="1" t="s">
        <v>16806</v>
      </c>
    </row>
    <row r="11760">
      <c r="A11760" s="1" t="s">
        <v>5925</v>
      </c>
      <c r="B11760" s="2">
        <v>1.0</v>
      </c>
    </row>
    <row r="11761">
      <c r="A11761" s="1" t="s">
        <v>16807</v>
      </c>
      <c r="B11761" s="2">
        <v>0.0</v>
      </c>
    </row>
    <row r="11762">
      <c r="A11762" s="1" t="s">
        <v>2747</v>
      </c>
    </row>
    <row r="11763">
      <c r="A11763" s="1" t="s">
        <v>9986</v>
      </c>
    </row>
    <row r="11764">
      <c r="A11764" s="1" t="s">
        <v>6852</v>
      </c>
    </row>
    <row r="11765">
      <c r="A11765" s="1" t="s">
        <v>7864</v>
      </c>
    </row>
    <row r="11766">
      <c r="A11766" s="1" t="s">
        <v>10683</v>
      </c>
    </row>
    <row r="11767">
      <c r="A11767" s="1" t="s">
        <v>6854</v>
      </c>
    </row>
    <row r="11768">
      <c r="A11768" s="1" t="s">
        <v>10684</v>
      </c>
      <c r="B11768" s="2">
        <v>0.0</v>
      </c>
    </row>
    <row r="11769">
      <c r="A11769" s="1" t="s">
        <v>16808</v>
      </c>
      <c r="B11769" s="2">
        <v>1.0</v>
      </c>
    </row>
    <row r="11770">
      <c r="A11770" s="1" t="s">
        <v>16809</v>
      </c>
      <c r="B11770" s="2">
        <v>1.0</v>
      </c>
    </row>
    <row r="11771">
      <c r="A11771" s="1" t="s">
        <v>16810</v>
      </c>
      <c r="B11771" s="2">
        <v>1.0</v>
      </c>
    </row>
    <row r="11772">
      <c r="A11772" s="1" t="s">
        <v>16811</v>
      </c>
      <c r="B11772" s="2">
        <v>0.0</v>
      </c>
    </row>
    <row r="11773">
      <c r="A11773" s="1" t="s">
        <v>16812</v>
      </c>
      <c r="B11773" s="2">
        <v>0.0</v>
      </c>
    </row>
    <row r="11774">
      <c r="A11774" s="1" t="s">
        <v>16813</v>
      </c>
      <c r="B11774" s="2">
        <v>1.0</v>
      </c>
    </row>
    <row r="11775">
      <c r="A11775" s="1" t="s">
        <v>16814</v>
      </c>
      <c r="B11775" s="2">
        <v>0.0</v>
      </c>
    </row>
    <row r="11776">
      <c r="A11776" s="1" t="s">
        <v>16815</v>
      </c>
      <c r="B11776" s="2">
        <v>1.0</v>
      </c>
    </row>
    <row r="11777">
      <c r="A11777" s="1" t="s">
        <v>16816</v>
      </c>
      <c r="B11777" s="2">
        <v>1.0</v>
      </c>
    </row>
    <row r="11778">
      <c r="A11778" s="1" t="s">
        <v>16817</v>
      </c>
      <c r="B11778" s="2">
        <v>1.0</v>
      </c>
    </row>
    <row r="11779">
      <c r="A11779" s="1" t="s">
        <v>16818</v>
      </c>
      <c r="B11779" s="2">
        <v>1.0</v>
      </c>
    </row>
    <row r="11780">
      <c r="A11780" s="1" t="s">
        <v>16819</v>
      </c>
      <c r="B11780" s="2">
        <v>1.0</v>
      </c>
    </row>
    <row r="11781">
      <c r="A11781" s="1" t="s">
        <v>16820</v>
      </c>
      <c r="B11781" s="2">
        <v>0.0</v>
      </c>
    </row>
    <row r="11782">
      <c r="A11782" s="1" t="s">
        <v>16821</v>
      </c>
    </row>
    <row r="11783">
      <c r="A11783" s="1" t="s">
        <v>7084</v>
      </c>
      <c r="B11783" s="2">
        <v>0.0</v>
      </c>
    </row>
    <row r="11784">
      <c r="A11784" s="1" t="s">
        <v>16822</v>
      </c>
      <c r="B11784" s="2">
        <v>1.0</v>
      </c>
    </row>
    <row r="11785">
      <c r="A11785" s="1" t="s">
        <v>16823</v>
      </c>
      <c r="B11785" s="2">
        <v>0.0</v>
      </c>
    </row>
    <row r="11786">
      <c r="A11786" s="1" t="s">
        <v>16824</v>
      </c>
      <c r="B11786" s="2">
        <v>1.0</v>
      </c>
    </row>
    <row r="11787">
      <c r="A11787" s="1" t="s">
        <v>16825</v>
      </c>
      <c r="B11787" s="2">
        <v>0.0</v>
      </c>
    </row>
    <row r="11788">
      <c r="A11788" s="1" t="s">
        <v>16826</v>
      </c>
      <c r="B11788" s="2">
        <v>1.0</v>
      </c>
    </row>
    <row r="11789">
      <c r="A11789" s="1" t="s">
        <v>16827</v>
      </c>
      <c r="B11789" s="2">
        <v>1.0</v>
      </c>
    </row>
    <row r="11790">
      <c r="A11790" s="1" t="s">
        <v>16828</v>
      </c>
      <c r="B11790" s="2">
        <v>0.0</v>
      </c>
    </row>
    <row r="11791">
      <c r="A11791" s="1" t="s">
        <v>16829</v>
      </c>
      <c r="B11791" s="2">
        <v>1.0</v>
      </c>
    </row>
    <row r="11792">
      <c r="A11792" s="1" t="s">
        <v>16830</v>
      </c>
      <c r="B11792" s="2">
        <v>0.0</v>
      </c>
    </row>
    <row r="11793">
      <c r="A11793" s="1" t="s">
        <v>16831</v>
      </c>
      <c r="B11793" s="2">
        <v>1.0</v>
      </c>
    </row>
    <row r="11794">
      <c r="A11794" s="1" t="s">
        <v>16832</v>
      </c>
      <c r="B11794" s="2">
        <v>1.0</v>
      </c>
    </row>
    <row r="11795">
      <c r="A11795" s="1" t="s">
        <v>16833</v>
      </c>
      <c r="B11795" s="2">
        <v>0.0</v>
      </c>
    </row>
    <row r="11796">
      <c r="A11796" s="1" t="s">
        <v>16834</v>
      </c>
      <c r="B11796" s="2">
        <v>1.0</v>
      </c>
    </row>
    <row r="11797">
      <c r="A11797" s="1" t="s">
        <v>16835</v>
      </c>
    </row>
    <row r="11798">
      <c r="A11798" s="1" t="s">
        <v>16836</v>
      </c>
      <c r="B11798" s="2">
        <v>1.0</v>
      </c>
    </row>
    <row r="11799">
      <c r="A11799" s="1" t="s">
        <v>16837</v>
      </c>
    </row>
    <row r="11800">
      <c r="A11800" s="1" t="s">
        <v>1296</v>
      </c>
    </row>
    <row r="11801">
      <c r="A11801" s="1" t="s">
        <v>16838</v>
      </c>
      <c r="B11801" s="2">
        <v>1.0</v>
      </c>
    </row>
    <row r="11802">
      <c r="A11802" s="1" t="s">
        <v>16839</v>
      </c>
      <c r="B11802" s="2">
        <v>0.0</v>
      </c>
    </row>
    <row r="11803">
      <c r="A11803" s="1" t="s">
        <v>16840</v>
      </c>
      <c r="B11803" s="2">
        <v>1.0</v>
      </c>
    </row>
    <row r="11804">
      <c r="A11804" s="1" t="s">
        <v>16841</v>
      </c>
      <c r="B11804" s="2">
        <v>0.0</v>
      </c>
    </row>
    <row r="11805">
      <c r="A11805" s="1" t="s">
        <v>16842</v>
      </c>
      <c r="B11805" s="2">
        <v>0.0</v>
      </c>
    </row>
    <row r="11806">
      <c r="A11806" s="1" t="s">
        <v>16843</v>
      </c>
      <c r="B11806" s="2">
        <v>1.0</v>
      </c>
    </row>
    <row r="11807">
      <c r="A11807" s="1" t="s">
        <v>16844</v>
      </c>
    </row>
    <row r="11808">
      <c r="A11808" s="1" t="s">
        <v>5914</v>
      </c>
      <c r="B11808" s="2">
        <v>0.0</v>
      </c>
    </row>
    <row r="11809">
      <c r="A11809" s="1" t="s">
        <v>16845</v>
      </c>
      <c r="B11809" s="2">
        <v>1.0</v>
      </c>
    </row>
    <row r="11810">
      <c r="A11810" s="1" t="s">
        <v>16846</v>
      </c>
      <c r="B11810" s="2">
        <v>0.0</v>
      </c>
    </row>
    <row r="11811">
      <c r="A11811" s="1" t="s">
        <v>16847</v>
      </c>
      <c r="B11811" s="2">
        <v>0.0</v>
      </c>
    </row>
    <row r="11812">
      <c r="A11812" s="1" t="s">
        <v>16848</v>
      </c>
      <c r="B11812" s="2">
        <v>0.0</v>
      </c>
    </row>
    <row r="11813">
      <c r="A11813" s="1" t="s">
        <v>16849</v>
      </c>
      <c r="B11813" s="2">
        <v>1.0</v>
      </c>
    </row>
    <row r="11814">
      <c r="A11814" s="1" t="s">
        <v>16850</v>
      </c>
      <c r="B11814" s="2">
        <v>1.0</v>
      </c>
    </row>
    <row r="11815">
      <c r="A11815" s="1" t="s">
        <v>16851</v>
      </c>
    </row>
    <row r="11816">
      <c r="A11816" s="1" t="s">
        <v>16852</v>
      </c>
      <c r="B11816" s="2">
        <v>0.0</v>
      </c>
    </row>
    <row r="11817">
      <c r="A11817" s="1" t="s">
        <v>16853</v>
      </c>
      <c r="B11817" s="2">
        <v>0.0</v>
      </c>
    </row>
    <row r="11818">
      <c r="A11818" s="1" t="s">
        <v>16854</v>
      </c>
      <c r="B11818" s="2">
        <v>1.0</v>
      </c>
    </row>
    <row r="11819">
      <c r="A11819" s="1" t="s">
        <v>16855</v>
      </c>
      <c r="B11819" s="2">
        <v>0.0</v>
      </c>
    </row>
    <row r="11820">
      <c r="A11820" s="1" t="s">
        <v>16856</v>
      </c>
      <c r="B11820" s="2">
        <v>1.0</v>
      </c>
    </row>
    <row r="11821">
      <c r="A11821" s="1" t="s">
        <v>16857</v>
      </c>
      <c r="B11821" s="2">
        <v>1.0</v>
      </c>
    </row>
    <row r="11822">
      <c r="A11822" s="1" t="s">
        <v>394</v>
      </c>
    </row>
    <row r="11823">
      <c r="A11823" s="7"/>
    </row>
    <row r="11824">
      <c r="A11824" s="1" t="s">
        <v>16858</v>
      </c>
      <c r="B11824" s="2">
        <v>1.0</v>
      </c>
    </row>
    <row r="11825">
      <c r="A11825" s="1" t="s">
        <v>16859</v>
      </c>
      <c r="B11825" s="2">
        <v>1.0</v>
      </c>
    </row>
    <row r="11826">
      <c r="A11826" s="1" t="s">
        <v>16860</v>
      </c>
    </row>
    <row r="11827">
      <c r="A11827" s="1" t="s">
        <v>16861</v>
      </c>
      <c r="B11827" s="2">
        <v>0.0</v>
      </c>
    </row>
    <row r="11828">
      <c r="A11828" s="1" t="s">
        <v>16862</v>
      </c>
      <c r="B11828" s="2">
        <v>1.0</v>
      </c>
    </row>
    <row r="11829">
      <c r="A11829" s="1" t="s">
        <v>16863</v>
      </c>
      <c r="B11829" s="2">
        <v>1.0</v>
      </c>
    </row>
    <row r="11830">
      <c r="A11830" s="1" t="s">
        <v>16864</v>
      </c>
      <c r="B11830" s="2">
        <v>0.0</v>
      </c>
    </row>
    <row r="11831">
      <c r="A11831" s="1" t="s">
        <v>16865</v>
      </c>
      <c r="B11831" s="2">
        <v>1.0</v>
      </c>
    </row>
    <row r="11832">
      <c r="A11832" s="1" t="s">
        <v>16866</v>
      </c>
      <c r="B11832" s="2">
        <v>0.0</v>
      </c>
    </row>
    <row r="11833">
      <c r="A11833" s="1" t="s">
        <v>16867</v>
      </c>
      <c r="B11833" s="2">
        <v>0.0</v>
      </c>
    </row>
    <row r="11834">
      <c r="A11834" s="1" t="s">
        <v>16868</v>
      </c>
      <c r="B11834" s="2">
        <v>1.0</v>
      </c>
    </row>
    <row r="11835">
      <c r="A11835" s="1" t="s">
        <v>16869</v>
      </c>
      <c r="B11835" s="2">
        <v>0.0</v>
      </c>
    </row>
    <row r="11836">
      <c r="A11836" s="1" t="s">
        <v>16870</v>
      </c>
      <c r="B11836" s="2">
        <v>1.0</v>
      </c>
    </row>
    <row r="11837">
      <c r="A11837" s="11" t="s">
        <v>16871</v>
      </c>
      <c r="B11837" s="2">
        <v>1.0</v>
      </c>
    </row>
    <row r="11838">
      <c r="A11838" s="1" t="s">
        <v>16872</v>
      </c>
    </row>
    <row r="11839">
      <c r="A11839" s="7"/>
    </row>
    <row r="11840">
      <c r="A11840" s="1" t="s">
        <v>16873</v>
      </c>
      <c r="B11840" s="2">
        <v>0.0</v>
      </c>
    </row>
    <row r="11841">
      <c r="A11841" s="1" t="s">
        <v>16874</v>
      </c>
      <c r="B11841" s="2">
        <v>1.0</v>
      </c>
    </row>
    <row r="11842">
      <c r="A11842" s="1" t="s">
        <v>16875</v>
      </c>
      <c r="B11842" s="2">
        <v>0.0</v>
      </c>
    </row>
    <row r="11843">
      <c r="A11843" s="1" t="s">
        <v>16876</v>
      </c>
      <c r="B11843" s="2">
        <v>1.0</v>
      </c>
    </row>
    <row r="11844">
      <c r="A11844" s="1" t="s">
        <v>16877</v>
      </c>
      <c r="B11844" s="2">
        <v>0.0</v>
      </c>
    </row>
    <row r="11845">
      <c r="A11845" s="1" t="s">
        <v>16878</v>
      </c>
      <c r="B11845" s="2">
        <v>0.0</v>
      </c>
    </row>
    <row r="11846">
      <c r="A11846" s="1" t="s">
        <v>16879</v>
      </c>
      <c r="B11846" s="2">
        <v>0.0</v>
      </c>
    </row>
    <row r="11847">
      <c r="A11847" s="1" t="s">
        <v>16880</v>
      </c>
      <c r="B11847" s="2">
        <v>0.0</v>
      </c>
    </row>
    <row r="11848">
      <c r="A11848" s="1" t="s">
        <v>16881</v>
      </c>
      <c r="B11848" s="2">
        <v>0.0</v>
      </c>
    </row>
    <row r="11849">
      <c r="A11849" s="1" t="s">
        <v>16882</v>
      </c>
    </row>
    <row r="11850">
      <c r="A11850" s="1" t="s">
        <v>4784</v>
      </c>
      <c r="B11850" s="2">
        <v>1.0</v>
      </c>
    </row>
    <row r="11851">
      <c r="A11851" s="1" t="s">
        <v>16883</v>
      </c>
    </row>
    <row r="11852">
      <c r="A11852" s="7"/>
    </row>
    <row r="11853">
      <c r="A11853" s="1" t="s">
        <v>16884</v>
      </c>
    </row>
    <row r="11854">
      <c r="A11854" s="7"/>
    </row>
    <row r="11855">
      <c r="A11855" s="1" t="s">
        <v>16885</v>
      </c>
      <c r="B11855" s="2">
        <v>0.0</v>
      </c>
    </row>
    <row r="11856">
      <c r="A11856" s="1" t="s">
        <v>16886</v>
      </c>
      <c r="B11856" s="2">
        <v>1.0</v>
      </c>
    </row>
    <row r="11857">
      <c r="A11857" s="1" t="s">
        <v>16887</v>
      </c>
      <c r="B11857" s="2">
        <v>0.0</v>
      </c>
    </row>
    <row r="11858">
      <c r="A11858" s="1" t="s">
        <v>16888</v>
      </c>
      <c r="B11858" s="2">
        <v>1.0</v>
      </c>
    </row>
    <row r="11859">
      <c r="A11859" s="1" t="s">
        <v>16889</v>
      </c>
      <c r="B11859" s="2">
        <v>0.0</v>
      </c>
    </row>
    <row r="11860">
      <c r="A11860" s="1" t="s">
        <v>16890</v>
      </c>
      <c r="B11860" s="2">
        <v>1.0</v>
      </c>
    </row>
    <row r="11861">
      <c r="A11861" s="1" t="s">
        <v>16891</v>
      </c>
      <c r="B11861" s="2">
        <v>0.0</v>
      </c>
    </row>
    <row r="11862">
      <c r="A11862" s="1" t="s">
        <v>16892</v>
      </c>
      <c r="B11862" s="2">
        <v>1.0</v>
      </c>
    </row>
    <row r="11863">
      <c r="A11863" s="1" t="s">
        <v>16893</v>
      </c>
      <c r="B11863" s="2">
        <v>0.0</v>
      </c>
    </row>
    <row r="11864">
      <c r="A11864" s="1" t="s">
        <v>16894</v>
      </c>
      <c r="B11864" s="2">
        <v>1.0</v>
      </c>
    </row>
    <row r="11865">
      <c r="A11865" s="1" t="s">
        <v>16895</v>
      </c>
      <c r="B11865" s="2">
        <v>1.0</v>
      </c>
    </row>
    <row r="11866">
      <c r="A11866" s="1" t="s">
        <v>16896</v>
      </c>
    </row>
    <row r="11867">
      <c r="A11867" s="7"/>
    </row>
    <row r="11868">
      <c r="A11868" s="1" t="s">
        <v>7084</v>
      </c>
      <c r="B11868" s="2">
        <v>1.0</v>
      </c>
    </row>
    <row r="11869">
      <c r="A11869" s="1" t="s">
        <v>16897</v>
      </c>
      <c r="B11869" s="2">
        <v>0.0</v>
      </c>
    </row>
    <row r="11870">
      <c r="A11870" s="1" t="s">
        <v>16898</v>
      </c>
      <c r="B11870" s="2">
        <v>1.0</v>
      </c>
    </row>
    <row r="11871">
      <c r="A11871" s="1" t="s">
        <v>13000</v>
      </c>
      <c r="B11871" s="2">
        <v>0.0</v>
      </c>
    </row>
    <row r="11872">
      <c r="A11872" s="1" t="s">
        <v>16899</v>
      </c>
      <c r="B11872" s="2">
        <v>0.0</v>
      </c>
    </row>
    <row r="11873">
      <c r="A11873" s="1" t="s">
        <v>16900</v>
      </c>
      <c r="B11873" s="2">
        <v>0.0</v>
      </c>
    </row>
    <row r="11874">
      <c r="A11874" s="1" t="s">
        <v>16901</v>
      </c>
      <c r="B11874" s="2">
        <v>0.0</v>
      </c>
    </row>
    <row r="11875">
      <c r="A11875" s="1" t="s">
        <v>16902</v>
      </c>
      <c r="B11875" s="2">
        <v>0.0</v>
      </c>
    </row>
    <row r="11876">
      <c r="A11876" s="1" t="s">
        <v>16903</v>
      </c>
      <c r="B11876" s="2">
        <v>0.0</v>
      </c>
    </row>
    <row r="11877">
      <c r="A11877" s="1" t="s">
        <v>16904</v>
      </c>
      <c r="B11877" s="2">
        <v>0.0</v>
      </c>
    </row>
    <row r="11878">
      <c r="A11878" s="1" t="s">
        <v>16905</v>
      </c>
      <c r="B11878" s="2">
        <v>1.0</v>
      </c>
    </row>
    <row r="11879">
      <c r="A11879" s="1" t="s">
        <v>16906</v>
      </c>
      <c r="B11879" s="2">
        <v>1.0</v>
      </c>
    </row>
    <row r="11880">
      <c r="A11880" s="1" t="s">
        <v>16907</v>
      </c>
      <c r="B11880" s="2">
        <v>1.0</v>
      </c>
    </row>
    <row r="11881">
      <c r="A11881" s="1" t="s">
        <v>16908</v>
      </c>
    </row>
    <row r="11882">
      <c r="A11882" s="1" t="s">
        <v>16909</v>
      </c>
    </row>
    <row r="11883">
      <c r="A11883" s="1" t="s">
        <v>16910</v>
      </c>
    </row>
    <row r="11884">
      <c r="A11884" s="7"/>
    </row>
    <row r="11885">
      <c r="A11885" s="1" t="s">
        <v>16911</v>
      </c>
    </row>
    <row r="11886">
      <c r="A11886" s="1" t="s">
        <v>16912</v>
      </c>
      <c r="B11886" s="2">
        <v>0.0</v>
      </c>
    </row>
    <row r="11887">
      <c r="A11887" s="1" t="s">
        <v>16913</v>
      </c>
      <c r="B11887" s="2">
        <v>1.0</v>
      </c>
    </row>
    <row r="11888">
      <c r="A11888" s="1" t="s">
        <v>16914</v>
      </c>
      <c r="B11888" s="2">
        <v>1.0</v>
      </c>
    </row>
    <row r="11889">
      <c r="A11889" s="1" t="s">
        <v>5286</v>
      </c>
      <c r="B11889" s="2">
        <v>0.0</v>
      </c>
    </row>
    <row r="11890">
      <c r="A11890" s="1" t="s">
        <v>16915</v>
      </c>
      <c r="B11890" s="2">
        <v>1.0</v>
      </c>
    </row>
    <row r="11891">
      <c r="A11891" s="1" t="s">
        <v>16916</v>
      </c>
      <c r="B11891" s="2">
        <v>0.0</v>
      </c>
    </row>
    <row r="11892">
      <c r="A11892" s="1" t="s">
        <v>16917</v>
      </c>
      <c r="B11892" s="2">
        <v>0.0</v>
      </c>
    </row>
    <row r="11893">
      <c r="A11893" s="1" t="s">
        <v>16918</v>
      </c>
      <c r="B11893" s="2">
        <v>1.0</v>
      </c>
    </row>
    <row r="11894">
      <c r="A11894" s="1" t="s">
        <v>16919</v>
      </c>
    </row>
    <row r="11895">
      <c r="A11895" s="7"/>
    </row>
    <row r="11896">
      <c r="A11896" s="1" t="s">
        <v>16920</v>
      </c>
    </row>
    <row r="11897">
      <c r="A11897" s="1" t="s">
        <v>16921</v>
      </c>
    </row>
    <row r="11898">
      <c r="A11898" s="1" t="s">
        <v>16922</v>
      </c>
    </row>
    <row r="11899">
      <c r="A11899" s="1" t="s">
        <v>16923</v>
      </c>
    </row>
    <row r="11900">
      <c r="A11900" s="1" t="s">
        <v>16924</v>
      </c>
    </row>
    <row r="11901">
      <c r="A11901" s="1" t="s">
        <v>16925</v>
      </c>
      <c r="B11901" s="2">
        <v>0.0</v>
      </c>
    </row>
    <row r="11902">
      <c r="A11902" s="1" t="s">
        <v>16926</v>
      </c>
      <c r="B11902" s="2">
        <v>1.0</v>
      </c>
    </row>
    <row r="11903">
      <c r="A11903" s="1" t="s">
        <v>16927</v>
      </c>
      <c r="B11903" s="2">
        <v>1.0</v>
      </c>
    </row>
    <row r="11904">
      <c r="A11904" s="1" t="s">
        <v>16928</v>
      </c>
      <c r="B11904" s="2">
        <v>0.0</v>
      </c>
    </row>
    <row r="11905">
      <c r="A11905" s="1" t="s">
        <v>16929</v>
      </c>
      <c r="B11905" s="2">
        <v>1.0</v>
      </c>
    </row>
    <row r="11906">
      <c r="A11906" s="1" t="s">
        <v>16930</v>
      </c>
      <c r="B11906" s="2">
        <v>1.0</v>
      </c>
    </row>
    <row r="11907">
      <c r="A11907" s="1" t="s">
        <v>16931</v>
      </c>
      <c r="B11907" s="2">
        <v>1.0</v>
      </c>
    </row>
    <row r="11908">
      <c r="A11908" s="1" t="s">
        <v>16932</v>
      </c>
      <c r="B11908" s="2">
        <v>1.0</v>
      </c>
    </row>
    <row r="11909">
      <c r="A11909" s="1" t="s">
        <v>16933</v>
      </c>
      <c r="B11909" s="2">
        <v>1.0</v>
      </c>
    </row>
    <row r="11910">
      <c r="A11910" s="1" t="s">
        <v>16934</v>
      </c>
      <c r="B11910" s="2">
        <v>1.0</v>
      </c>
    </row>
    <row r="11911">
      <c r="A11911" s="1" t="s">
        <v>16935</v>
      </c>
      <c r="B11911" s="2">
        <v>0.0</v>
      </c>
    </row>
    <row r="11912">
      <c r="A11912" s="1" t="s">
        <v>16936</v>
      </c>
    </row>
    <row r="11913">
      <c r="A11913" s="1" t="s">
        <v>4150</v>
      </c>
      <c r="B11913" s="2">
        <v>0.0</v>
      </c>
    </row>
    <row r="11914">
      <c r="A11914" s="1" t="s">
        <v>16937</v>
      </c>
      <c r="B11914" s="2">
        <v>0.0</v>
      </c>
    </row>
    <row r="11915">
      <c r="A11915" s="1" t="s">
        <v>16938</v>
      </c>
      <c r="B11915" s="2">
        <v>0.0</v>
      </c>
    </row>
    <row r="11916">
      <c r="A11916" s="1" t="s">
        <v>16939</v>
      </c>
    </row>
    <row r="11917">
      <c r="A11917" s="1" t="s">
        <v>16940</v>
      </c>
      <c r="B11917" s="2">
        <v>0.0</v>
      </c>
    </row>
    <row r="11918">
      <c r="A11918" s="1" t="s">
        <v>16941</v>
      </c>
      <c r="B11918" s="2">
        <v>0.0</v>
      </c>
    </row>
    <row r="11919">
      <c r="A11919" s="1" t="s">
        <v>16942</v>
      </c>
      <c r="B11919" s="2">
        <v>1.0</v>
      </c>
    </row>
    <row r="11920">
      <c r="A11920" s="1" t="s">
        <v>16943</v>
      </c>
      <c r="B11920" s="2">
        <v>1.0</v>
      </c>
    </row>
    <row r="11921">
      <c r="A11921" s="1" t="s">
        <v>16944</v>
      </c>
      <c r="B11921" s="2">
        <v>1.0</v>
      </c>
    </row>
    <row r="11922">
      <c r="A11922" s="1" t="s">
        <v>16945</v>
      </c>
      <c r="B11922" s="2">
        <v>1.0</v>
      </c>
    </row>
    <row r="11923">
      <c r="A11923" s="1" t="s">
        <v>16946</v>
      </c>
      <c r="B11923" s="2">
        <v>0.0</v>
      </c>
    </row>
    <row r="11924">
      <c r="A11924" s="1" t="s">
        <v>16947</v>
      </c>
      <c r="B11924" s="2">
        <v>0.0</v>
      </c>
    </row>
    <row r="11925">
      <c r="A11925" s="1" t="s">
        <v>16948</v>
      </c>
      <c r="B11925" s="2">
        <v>0.0</v>
      </c>
    </row>
    <row r="11926">
      <c r="A11926" s="1" t="s">
        <v>16949</v>
      </c>
      <c r="B11926" s="2">
        <v>1.0</v>
      </c>
    </row>
    <row r="11927">
      <c r="A11927" s="1" t="s">
        <v>16950</v>
      </c>
      <c r="B11927" s="2">
        <v>0.0</v>
      </c>
    </row>
    <row r="11928">
      <c r="A11928" s="1" t="s">
        <v>16951</v>
      </c>
      <c r="B11928" s="2">
        <v>1.0</v>
      </c>
    </row>
    <row r="11929">
      <c r="A11929" s="1" t="s">
        <v>16952</v>
      </c>
      <c r="B11929" s="2">
        <v>0.0</v>
      </c>
    </row>
    <row r="11930">
      <c r="A11930" s="1" t="s">
        <v>16953</v>
      </c>
      <c r="B11930" s="2">
        <v>1.0</v>
      </c>
    </row>
    <row r="11931">
      <c r="A11931" s="1" t="s">
        <v>16954</v>
      </c>
      <c r="B11931" s="2">
        <v>0.0</v>
      </c>
    </row>
    <row r="11932">
      <c r="A11932" s="1" t="s">
        <v>16955</v>
      </c>
      <c r="B11932" s="2">
        <v>0.0</v>
      </c>
    </row>
    <row r="11933">
      <c r="A11933" s="1" t="s">
        <v>16956</v>
      </c>
    </row>
    <row r="11934">
      <c r="A11934" s="1" t="s">
        <v>16957</v>
      </c>
      <c r="B11934" s="2">
        <v>0.0</v>
      </c>
    </row>
    <row r="11935">
      <c r="A11935" s="1" t="s">
        <v>16958</v>
      </c>
      <c r="B11935" s="2">
        <v>0.0</v>
      </c>
    </row>
    <row r="11936">
      <c r="A11936" s="1" t="s">
        <v>16959</v>
      </c>
      <c r="B11936" s="2">
        <v>0.0</v>
      </c>
    </row>
    <row r="11937">
      <c r="A11937" s="1" t="s">
        <v>16960</v>
      </c>
      <c r="B11937" s="2">
        <v>1.0</v>
      </c>
    </row>
    <row r="11938">
      <c r="A11938" s="1" t="s">
        <v>16961</v>
      </c>
      <c r="B11938" s="2">
        <v>1.0</v>
      </c>
    </row>
    <row r="11939">
      <c r="A11939" s="1" t="s">
        <v>16962</v>
      </c>
      <c r="B11939" s="2">
        <v>0.0</v>
      </c>
    </row>
    <row r="11940">
      <c r="A11940" s="1" t="s">
        <v>16963</v>
      </c>
      <c r="B11940" s="2">
        <v>0.0</v>
      </c>
    </row>
    <row r="11941">
      <c r="A11941" s="1" t="s">
        <v>16964</v>
      </c>
      <c r="B11941" s="2">
        <v>0.0</v>
      </c>
    </row>
    <row r="11942">
      <c r="A11942" s="1" t="s">
        <v>16965</v>
      </c>
      <c r="B11942" s="2">
        <v>0.0</v>
      </c>
    </row>
    <row r="11943">
      <c r="A11943" s="1" t="s">
        <v>16966</v>
      </c>
      <c r="B11943" s="2">
        <v>1.0</v>
      </c>
    </row>
    <row r="11944">
      <c r="A11944" s="1" t="s">
        <v>16967</v>
      </c>
      <c r="B11944" s="2">
        <v>0.0</v>
      </c>
    </row>
    <row r="11945">
      <c r="A11945" s="1" t="s">
        <v>16968</v>
      </c>
      <c r="B11945" s="2">
        <v>1.0</v>
      </c>
    </row>
    <row r="11946">
      <c r="A11946" s="1" t="s">
        <v>16969</v>
      </c>
      <c r="B11946" s="2">
        <v>0.0</v>
      </c>
    </row>
    <row r="11947">
      <c r="A11947" s="1" t="s">
        <v>16970</v>
      </c>
      <c r="B11947" s="2">
        <v>1.0</v>
      </c>
    </row>
    <row r="11948">
      <c r="A11948" s="1" t="s">
        <v>16971</v>
      </c>
      <c r="B11948" s="2">
        <v>0.0</v>
      </c>
    </row>
    <row r="11949">
      <c r="A11949" s="1" t="s">
        <v>16972</v>
      </c>
    </row>
    <row r="11950">
      <c r="A11950" s="7"/>
    </row>
    <row r="11951">
      <c r="A11951" s="1" t="s">
        <v>16973</v>
      </c>
    </row>
    <row r="11952">
      <c r="A11952" s="7"/>
    </row>
    <row r="11953">
      <c r="A11953" s="1" t="s">
        <v>16974</v>
      </c>
      <c r="B11953" s="2">
        <v>1.0</v>
      </c>
    </row>
    <row r="11954">
      <c r="A11954" s="1" t="s">
        <v>16975</v>
      </c>
      <c r="B11954" s="2">
        <v>1.0</v>
      </c>
    </row>
    <row r="11955">
      <c r="A11955" s="1" t="s">
        <v>16976</v>
      </c>
      <c r="B11955" s="2">
        <v>0.0</v>
      </c>
    </row>
    <row r="11956">
      <c r="A11956" s="1" t="s">
        <v>16977</v>
      </c>
      <c r="B11956" s="2">
        <v>0.0</v>
      </c>
    </row>
    <row r="11957">
      <c r="A11957" s="1" t="s">
        <v>16978</v>
      </c>
      <c r="B11957" s="2">
        <v>1.0</v>
      </c>
    </row>
    <row r="11958">
      <c r="A11958" s="1" t="s">
        <v>16979</v>
      </c>
    </row>
    <row r="11959">
      <c r="A11959" s="1" t="s">
        <v>16980</v>
      </c>
      <c r="B11959" s="2">
        <v>1.0</v>
      </c>
    </row>
    <row r="11960">
      <c r="A11960" s="1" t="s">
        <v>16981</v>
      </c>
      <c r="B11960" s="2">
        <v>0.0</v>
      </c>
    </row>
    <row r="11961">
      <c r="A11961" s="1" t="s">
        <v>16982</v>
      </c>
      <c r="B11961" s="2">
        <v>1.0</v>
      </c>
    </row>
    <row r="11962">
      <c r="A11962" s="1" t="s">
        <v>16983</v>
      </c>
      <c r="B11962" s="2">
        <v>0.0</v>
      </c>
    </row>
    <row r="11963">
      <c r="A11963" s="1" t="s">
        <v>16984</v>
      </c>
    </row>
    <row r="11964">
      <c r="A11964" s="1" t="s">
        <v>16985</v>
      </c>
      <c r="B11964" s="2">
        <v>1.0</v>
      </c>
    </row>
    <row r="11965">
      <c r="A11965" s="1" t="s">
        <v>16986</v>
      </c>
      <c r="B11965" s="2">
        <v>0.0</v>
      </c>
    </row>
    <row r="11966">
      <c r="A11966" s="1" t="s">
        <v>16987</v>
      </c>
    </row>
    <row r="11967">
      <c r="A11967" s="1" t="s">
        <v>16988</v>
      </c>
      <c r="B11967" s="2">
        <v>0.0</v>
      </c>
    </row>
    <row r="11968">
      <c r="A11968" s="1" t="s">
        <v>16989</v>
      </c>
      <c r="B11968" s="2">
        <v>1.0</v>
      </c>
    </row>
    <row r="11969">
      <c r="A11969" s="1" t="s">
        <v>16990</v>
      </c>
    </row>
    <row r="11970">
      <c r="A11970" s="1" t="s">
        <v>16991</v>
      </c>
      <c r="B11970" s="2">
        <v>1.0</v>
      </c>
    </row>
    <row r="11971">
      <c r="A11971" s="1" t="s">
        <v>16992</v>
      </c>
      <c r="B11971" s="2">
        <v>0.0</v>
      </c>
    </row>
    <row r="11972">
      <c r="A11972" s="1" t="s">
        <v>16993</v>
      </c>
      <c r="B11972" s="2">
        <v>0.0</v>
      </c>
    </row>
    <row r="11973">
      <c r="A11973" s="1" t="s">
        <v>16994</v>
      </c>
      <c r="B11973" s="2">
        <v>0.0</v>
      </c>
    </row>
    <row r="11974">
      <c r="A11974" s="1" t="s">
        <v>16995</v>
      </c>
      <c r="B11974" s="2">
        <v>0.0</v>
      </c>
    </row>
    <row r="11975">
      <c r="A11975" s="1" t="s">
        <v>16996</v>
      </c>
      <c r="B11975" s="2">
        <v>0.0</v>
      </c>
    </row>
    <row r="11976">
      <c r="A11976" s="1" t="s">
        <v>16997</v>
      </c>
      <c r="B11976" s="2">
        <v>0.0</v>
      </c>
    </row>
    <row r="11977">
      <c r="A11977" s="1" t="s">
        <v>16998</v>
      </c>
      <c r="B11977" s="2">
        <v>0.0</v>
      </c>
    </row>
    <row r="11978">
      <c r="A11978" s="1" t="s">
        <v>16999</v>
      </c>
    </row>
    <row r="11979">
      <c r="A11979" s="7"/>
    </row>
    <row r="11980">
      <c r="A11980" s="1" t="s">
        <v>17000</v>
      </c>
    </row>
    <row r="11981">
      <c r="A11981" s="7"/>
    </row>
    <row r="11982">
      <c r="A11982" s="1" t="s">
        <v>9724</v>
      </c>
      <c r="B11982" s="2">
        <v>0.0</v>
      </c>
    </row>
    <row r="11983">
      <c r="A11983" s="1" t="s">
        <v>17001</v>
      </c>
      <c r="B11983" s="2">
        <v>1.0</v>
      </c>
    </row>
    <row r="11984">
      <c r="A11984" s="1" t="s">
        <v>17002</v>
      </c>
      <c r="B11984" s="2">
        <v>0.0</v>
      </c>
    </row>
    <row r="11985">
      <c r="A11985" s="1" t="s">
        <v>17003</v>
      </c>
      <c r="B11985" s="2">
        <v>0.0</v>
      </c>
    </row>
    <row r="11986">
      <c r="A11986" s="1" t="s">
        <v>17004</v>
      </c>
      <c r="B11986" s="2">
        <v>0.0</v>
      </c>
    </row>
    <row r="11987">
      <c r="A11987" s="1" t="s">
        <v>17005</v>
      </c>
      <c r="B11987" s="2">
        <v>0.0</v>
      </c>
    </row>
    <row r="11988">
      <c r="A11988" s="1" t="s">
        <v>17006</v>
      </c>
      <c r="B11988" s="2">
        <v>1.0</v>
      </c>
    </row>
    <row r="11989">
      <c r="A11989" s="1" t="s">
        <v>17007</v>
      </c>
      <c r="B11989" s="2">
        <v>1.0</v>
      </c>
    </row>
    <row r="11990">
      <c r="A11990" s="1" t="s">
        <v>17008</v>
      </c>
      <c r="B11990" s="2">
        <v>1.0</v>
      </c>
    </row>
    <row r="11991">
      <c r="A11991" s="1" t="s">
        <v>17009</v>
      </c>
      <c r="B11991" s="2">
        <v>1.0</v>
      </c>
    </row>
    <row r="11992">
      <c r="A11992" s="1" t="s">
        <v>17010</v>
      </c>
      <c r="B11992" s="2">
        <v>0.0</v>
      </c>
    </row>
    <row r="11993">
      <c r="A11993" s="1" t="s">
        <v>17011</v>
      </c>
      <c r="B11993" s="2">
        <v>1.0</v>
      </c>
    </row>
    <row r="11994">
      <c r="A11994" s="1" t="s">
        <v>17012</v>
      </c>
      <c r="B11994" s="2">
        <v>0.0</v>
      </c>
    </row>
    <row r="11995">
      <c r="A11995" s="1" t="s">
        <v>17013</v>
      </c>
      <c r="B11995" s="2">
        <v>1.0</v>
      </c>
    </row>
    <row r="11996">
      <c r="A11996" s="1" t="s">
        <v>17014</v>
      </c>
      <c r="B11996" s="2">
        <v>1.0</v>
      </c>
    </row>
    <row r="11997">
      <c r="A11997" s="1" t="s">
        <v>17015</v>
      </c>
    </row>
    <row r="11998">
      <c r="A11998" s="1" t="s">
        <v>7224</v>
      </c>
      <c r="B11998" s="2">
        <v>0.0</v>
      </c>
    </row>
    <row r="11999">
      <c r="A11999" s="1" t="s">
        <v>17016</v>
      </c>
      <c r="B11999" s="2">
        <v>1.0</v>
      </c>
    </row>
    <row r="12000">
      <c r="A12000" s="1" t="s">
        <v>17017</v>
      </c>
      <c r="B12000" s="2">
        <v>1.0</v>
      </c>
    </row>
    <row r="12001">
      <c r="A12001" s="1" t="s">
        <v>17018</v>
      </c>
    </row>
    <row r="12002">
      <c r="A12002" s="1" t="s">
        <v>4546</v>
      </c>
      <c r="B12002" s="2">
        <v>1.0</v>
      </c>
    </row>
    <row r="12003">
      <c r="A12003" s="1" t="s">
        <v>17019</v>
      </c>
      <c r="B12003" s="2">
        <v>0.0</v>
      </c>
    </row>
    <row r="12004">
      <c r="A12004" s="1" t="s">
        <v>17020</v>
      </c>
      <c r="B12004" s="2">
        <v>1.0</v>
      </c>
    </row>
    <row r="12005">
      <c r="A12005" s="1" t="s">
        <v>17021</v>
      </c>
    </row>
    <row r="12006">
      <c r="A12006" s="1" t="s">
        <v>4041</v>
      </c>
    </row>
    <row r="12007">
      <c r="A12007" s="1" t="s">
        <v>1915</v>
      </c>
      <c r="B12007" s="2">
        <v>0.0</v>
      </c>
    </row>
    <row r="12008">
      <c r="A12008" s="1" t="s">
        <v>17022</v>
      </c>
      <c r="B12008" s="2">
        <v>1.0</v>
      </c>
    </row>
    <row r="12009">
      <c r="A12009" s="1" t="s">
        <v>17023</v>
      </c>
      <c r="B12009" s="2">
        <v>0.0</v>
      </c>
    </row>
    <row r="12010">
      <c r="A12010" s="1" t="s">
        <v>17024</v>
      </c>
      <c r="B12010" s="2">
        <v>0.0</v>
      </c>
    </row>
    <row r="12011">
      <c r="A12011" s="1" t="s">
        <v>17025</v>
      </c>
      <c r="B12011" s="2">
        <v>0.0</v>
      </c>
    </row>
    <row r="12012">
      <c r="A12012" s="1" t="s">
        <v>17026</v>
      </c>
      <c r="B12012" s="2">
        <v>0.0</v>
      </c>
    </row>
    <row r="12013">
      <c r="A12013" s="1" t="s">
        <v>17027</v>
      </c>
      <c r="B12013" s="2">
        <v>1.0</v>
      </c>
    </row>
    <row r="12014">
      <c r="A12014" s="1" t="s">
        <v>17028</v>
      </c>
      <c r="B12014" s="2">
        <v>0.0</v>
      </c>
    </row>
    <row r="12015">
      <c r="A12015" s="1" t="s">
        <v>17029</v>
      </c>
      <c r="B12015" s="2">
        <v>0.0</v>
      </c>
    </row>
    <row r="12016">
      <c r="A12016" s="1" t="s">
        <v>17030</v>
      </c>
      <c r="B12016" s="2">
        <v>0.0</v>
      </c>
    </row>
    <row r="12017">
      <c r="A12017" s="1" t="s">
        <v>17031</v>
      </c>
      <c r="B12017" s="2">
        <v>1.0</v>
      </c>
    </row>
    <row r="12018">
      <c r="A12018" s="1" t="s">
        <v>17032</v>
      </c>
      <c r="B12018" s="2">
        <v>0.0</v>
      </c>
    </row>
    <row r="12019">
      <c r="A12019" s="1" t="s">
        <v>17033</v>
      </c>
      <c r="B12019" s="2">
        <v>0.0</v>
      </c>
    </row>
    <row r="12020">
      <c r="A12020" s="1" t="s">
        <v>17034</v>
      </c>
      <c r="B12020" s="2">
        <v>0.0</v>
      </c>
    </row>
    <row r="12021">
      <c r="A12021" s="1" t="s">
        <v>17035</v>
      </c>
      <c r="B12021" s="2">
        <v>0.0</v>
      </c>
    </row>
    <row r="12022">
      <c r="A12022" s="1" t="s">
        <v>17036</v>
      </c>
      <c r="B12022" s="2">
        <v>1.0</v>
      </c>
    </row>
    <row r="12023">
      <c r="A12023" s="1" t="s">
        <v>17037</v>
      </c>
      <c r="B12023" s="2">
        <v>1.0</v>
      </c>
    </row>
    <row r="12024">
      <c r="A12024" s="1" t="s">
        <v>17038</v>
      </c>
      <c r="B12024" s="2">
        <v>0.0</v>
      </c>
    </row>
    <row r="12025">
      <c r="A12025" s="1" t="s">
        <v>17039</v>
      </c>
      <c r="B12025" s="2">
        <v>1.0</v>
      </c>
    </row>
    <row r="12026">
      <c r="A12026" s="1" t="s">
        <v>17040</v>
      </c>
      <c r="B12026" s="2">
        <v>0.0</v>
      </c>
    </row>
    <row r="12027">
      <c r="A12027" s="1" t="s">
        <v>17041</v>
      </c>
      <c r="B12027" s="2">
        <v>1.0</v>
      </c>
    </row>
    <row r="12028">
      <c r="A12028" s="1" t="s">
        <v>17042</v>
      </c>
    </row>
    <row r="12029">
      <c r="A12029" s="7"/>
    </row>
    <row r="12030">
      <c r="A12030" s="1" t="s">
        <v>16227</v>
      </c>
    </row>
    <row r="12031">
      <c r="A12031" s="1" t="s">
        <v>17043</v>
      </c>
    </row>
    <row r="12032">
      <c r="A12032" s="7"/>
    </row>
    <row r="12033">
      <c r="A12033" s="1" t="s">
        <v>17044</v>
      </c>
    </row>
    <row r="12034">
      <c r="A12034" s="7"/>
    </row>
    <row r="12035">
      <c r="A12035" s="1" t="s">
        <v>11545</v>
      </c>
      <c r="B12035" s="2">
        <v>1.0</v>
      </c>
    </row>
    <row r="12036">
      <c r="A12036" s="1" t="s">
        <v>17045</v>
      </c>
    </row>
    <row r="12037">
      <c r="A12037" s="1" t="s">
        <v>17046</v>
      </c>
    </row>
    <row r="12038">
      <c r="A12038" s="1" t="s">
        <v>17047</v>
      </c>
    </row>
    <row r="12039">
      <c r="A12039" s="1" t="s">
        <v>17048</v>
      </c>
    </row>
    <row r="12040">
      <c r="A12040" s="7"/>
    </row>
    <row r="12041">
      <c r="A12041" s="1" t="s">
        <v>17049</v>
      </c>
      <c r="B12041" s="2">
        <v>0.0</v>
      </c>
    </row>
    <row r="12042">
      <c r="A12042" s="1" t="s">
        <v>17050</v>
      </c>
      <c r="B12042" s="2">
        <v>0.0</v>
      </c>
    </row>
    <row r="12043">
      <c r="A12043" s="1" t="s">
        <v>17051</v>
      </c>
      <c r="B12043" s="2">
        <v>1.0</v>
      </c>
    </row>
    <row r="12044">
      <c r="A12044" s="1" t="s">
        <v>17052</v>
      </c>
      <c r="B12044" s="2">
        <v>1.0</v>
      </c>
    </row>
    <row r="12045">
      <c r="A12045" s="1" t="s">
        <v>17053</v>
      </c>
      <c r="B12045" s="2">
        <v>1.0</v>
      </c>
    </row>
    <row r="12046">
      <c r="A12046" s="1" t="s">
        <v>17054</v>
      </c>
      <c r="B12046" s="2">
        <v>1.0</v>
      </c>
    </row>
    <row r="12047">
      <c r="A12047" s="1" t="s">
        <v>17055</v>
      </c>
      <c r="B12047" s="2">
        <v>0.0</v>
      </c>
    </row>
    <row r="12048">
      <c r="A12048" s="1" t="s">
        <v>17056</v>
      </c>
      <c r="B12048" s="2">
        <v>0.0</v>
      </c>
    </row>
    <row r="12049">
      <c r="A12049" s="1" t="s">
        <v>17057</v>
      </c>
      <c r="B12049" s="2">
        <v>1.0</v>
      </c>
    </row>
    <row r="12050">
      <c r="A12050" s="11" t="s">
        <v>17058</v>
      </c>
      <c r="B12050" s="2">
        <v>1.0</v>
      </c>
    </row>
    <row r="12051">
      <c r="A12051" s="1" t="s">
        <v>17059</v>
      </c>
      <c r="B12051" s="2">
        <v>0.0</v>
      </c>
    </row>
    <row r="12052">
      <c r="A12052" s="1" t="s">
        <v>17060</v>
      </c>
      <c r="B12052" s="2">
        <v>0.0</v>
      </c>
    </row>
    <row r="12053">
      <c r="A12053" s="1" t="s">
        <v>17061</v>
      </c>
      <c r="B12053" s="2">
        <v>1.0</v>
      </c>
    </row>
    <row r="12054">
      <c r="A12054" s="1" t="s">
        <v>17062</v>
      </c>
      <c r="B12054" s="2">
        <v>0.0</v>
      </c>
    </row>
    <row r="12055">
      <c r="A12055" s="1" t="s">
        <v>17063</v>
      </c>
      <c r="B12055" s="2">
        <v>1.0</v>
      </c>
    </row>
    <row r="12056">
      <c r="A12056" s="1" t="s">
        <v>17064</v>
      </c>
      <c r="B12056" s="2">
        <v>1.0</v>
      </c>
    </row>
    <row r="12057">
      <c r="A12057" s="1" t="s">
        <v>17065</v>
      </c>
      <c r="B12057" s="2">
        <v>0.0</v>
      </c>
    </row>
    <row r="12058">
      <c r="A12058" s="1" t="s">
        <v>17066</v>
      </c>
      <c r="B12058" s="2">
        <v>0.0</v>
      </c>
    </row>
    <row r="12059">
      <c r="A12059" s="1" t="s">
        <v>17067</v>
      </c>
      <c r="B12059" s="2">
        <v>0.0</v>
      </c>
    </row>
    <row r="12060">
      <c r="A12060" s="1" t="s">
        <v>17068</v>
      </c>
      <c r="B12060" s="2">
        <v>0.0</v>
      </c>
    </row>
    <row r="12061">
      <c r="A12061" s="1" t="s">
        <v>17069</v>
      </c>
      <c r="B12061" s="2">
        <v>1.0</v>
      </c>
    </row>
    <row r="12062">
      <c r="A12062" s="1" t="s">
        <v>17070</v>
      </c>
      <c r="B12062" s="2">
        <v>1.0</v>
      </c>
    </row>
    <row r="12063">
      <c r="A12063" s="1" t="s">
        <v>17071</v>
      </c>
    </row>
    <row r="12064">
      <c r="A12064" s="1" t="s">
        <v>5925</v>
      </c>
      <c r="B12064" s="2">
        <v>1.0</v>
      </c>
    </row>
    <row r="12065">
      <c r="A12065" s="1" t="s">
        <v>17072</v>
      </c>
      <c r="B12065" s="2">
        <v>0.0</v>
      </c>
    </row>
    <row r="12066">
      <c r="A12066" s="1" t="s">
        <v>17073</v>
      </c>
      <c r="B12066" s="2">
        <v>0.0</v>
      </c>
    </row>
    <row r="12067">
      <c r="A12067" s="1" t="s">
        <v>17074</v>
      </c>
      <c r="B12067" s="2">
        <v>1.0</v>
      </c>
    </row>
    <row r="12068">
      <c r="A12068" s="1" t="s">
        <v>17075</v>
      </c>
      <c r="B12068" s="2">
        <v>1.0</v>
      </c>
    </row>
    <row r="12069">
      <c r="A12069" s="1" t="s">
        <v>17076</v>
      </c>
      <c r="B12069" s="2">
        <v>1.0</v>
      </c>
    </row>
    <row r="12070">
      <c r="A12070" s="1" t="s">
        <v>17077</v>
      </c>
      <c r="B12070" s="2">
        <v>1.0</v>
      </c>
    </row>
    <row r="12071">
      <c r="A12071" s="1" t="s">
        <v>17078</v>
      </c>
      <c r="B12071" s="2">
        <v>0.0</v>
      </c>
    </row>
    <row r="12072">
      <c r="A12072" s="1" t="s">
        <v>17079</v>
      </c>
      <c r="B12072" s="2">
        <v>1.0</v>
      </c>
    </row>
    <row r="12073">
      <c r="A12073" s="1" t="s">
        <v>17080</v>
      </c>
      <c r="B12073" s="2">
        <v>1.0</v>
      </c>
    </row>
    <row r="12074">
      <c r="A12074" s="1" t="s">
        <v>17081</v>
      </c>
      <c r="B12074" s="2">
        <v>1.0</v>
      </c>
    </row>
    <row r="12075">
      <c r="A12075" s="1" t="s">
        <v>17082</v>
      </c>
      <c r="B12075" s="2">
        <v>0.0</v>
      </c>
    </row>
    <row r="12076">
      <c r="A12076" s="1" t="s">
        <v>10629</v>
      </c>
    </row>
    <row r="12077">
      <c r="A12077" s="7"/>
    </row>
    <row r="12078">
      <c r="A12078" s="1" t="s">
        <v>4447</v>
      </c>
    </row>
    <row r="12079">
      <c r="A12079" s="1" t="s">
        <v>17083</v>
      </c>
      <c r="B12079" s="2">
        <v>1.0</v>
      </c>
    </row>
    <row r="12080">
      <c r="A12080" s="1" t="s">
        <v>17084</v>
      </c>
      <c r="B12080" s="2">
        <v>0.0</v>
      </c>
    </row>
    <row r="12081">
      <c r="A12081" s="1" t="s">
        <v>17085</v>
      </c>
      <c r="B12081" s="2">
        <v>0.0</v>
      </c>
    </row>
    <row r="12082">
      <c r="A12082" s="1" t="s">
        <v>17086</v>
      </c>
      <c r="B12082" s="2">
        <v>0.0</v>
      </c>
    </row>
    <row r="12083">
      <c r="A12083" s="1" t="s">
        <v>17087</v>
      </c>
      <c r="B12083" s="2">
        <v>0.0</v>
      </c>
    </row>
    <row r="12084">
      <c r="A12084" s="1" t="s">
        <v>9278</v>
      </c>
    </row>
    <row r="12085">
      <c r="A12085" s="1" t="s">
        <v>9279</v>
      </c>
    </row>
    <row r="12086">
      <c r="A12086" s="1" t="s">
        <v>9280</v>
      </c>
    </row>
    <row r="12087">
      <c r="A12087" s="1" t="s">
        <v>9281</v>
      </c>
    </row>
    <row r="12088">
      <c r="A12088" s="1" t="s">
        <v>7908</v>
      </c>
    </row>
    <row r="12089">
      <c r="A12089" s="7"/>
    </row>
    <row r="12090">
      <c r="A12090" s="1" t="s">
        <v>17088</v>
      </c>
      <c r="B12090" s="2">
        <v>0.0</v>
      </c>
    </row>
    <row r="12091">
      <c r="A12091" s="1" t="s">
        <v>17089</v>
      </c>
      <c r="B12091" s="2">
        <v>0.0</v>
      </c>
    </row>
    <row r="12092">
      <c r="A12092" s="1" t="s">
        <v>17090</v>
      </c>
    </row>
    <row r="12093">
      <c r="A12093" s="1" t="s">
        <v>4222</v>
      </c>
      <c r="B12093" s="2">
        <v>1.0</v>
      </c>
    </row>
    <row r="12094">
      <c r="A12094" s="1" t="s">
        <v>17091</v>
      </c>
    </row>
    <row r="12095">
      <c r="A12095" s="1" t="s">
        <v>17092</v>
      </c>
    </row>
    <row r="12096">
      <c r="A12096" s="1" t="s">
        <v>17093</v>
      </c>
      <c r="B12096" s="2">
        <v>1.0</v>
      </c>
    </row>
    <row r="12097">
      <c r="A12097" s="1" t="s">
        <v>17094</v>
      </c>
      <c r="B12097" s="2">
        <v>1.0</v>
      </c>
    </row>
    <row r="12098">
      <c r="A12098" s="1" t="s">
        <v>17095</v>
      </c>
      <c r="B12098" s="2">
        <v>0.0</v>
      </c>
    </row>
    <row r="12099">
      <c r="A12099" s="1" t="s">
        <v>17096</v>
      </c>
      <c r="B12099" s="2">
        <v>1.0</v>
      </c>
    </row>
    <row r="12100">
      <c r="A12100" s="1" t="s">
        <v>17097</v>
      </c>
    </row>
    <row r="12101">
      <c r="A12101" s="1" t="s">
        <v>17098</v>
      </c>
      <c r="B12101" s="2">
        <v>1.0</v>
      </c>
    </row>
    <row r="12102">
      <c r="A12102" s="1" t="s">
        <v>17099</v>
      </c>
      <c r="B12102" s="2">
        <v>0.0</v>
      </c>
    </row>
    <row r="12103">
      <c r="A12103" s="1" t="s">
        <v>17100</v>
      </c>
      <c r="B12103" s="2">
        <v>1.0</v>
      </c>
    </row>
    <row r="12104">
      <c r="A12104" s="1" t="s">
        <v>17101</v>
      </c>
      <c r="B12104" s="2">
        <v>0.0</v>
      </c>
    </row>
    <row r="12105">
      <c r="A12105" s="1" t="s">
        <v>17102</v>
      </c>
      <c r="B12105" s="2">
        <v>1.0</v>
      </c>
    </row>
    <row r="12106">
      <c r="A12106" s="1" t="s">
        <v>17103</v>
      </c>
      <c r="B12106" s="2">
        <v>0.0</v>
      </c>
    </row>
    <row r="12107">
      <c r="A12107" s="1" t="s">
        <v>17104</v>
      </c>
      <c r="B12107" s="2">
        <v>1.0</v>
      </c>
    </row>
    <row r="12108">
      <c r="A12108" s="1" t="s">
        <v>17105</v>
      </c>
      <c r="B12108" s="2">
        <v>0.0</v>
      </c>
    </row>
    <row r="12109">
      <c r="A12109" s="1" t="s">
        <v>17106</v>
      </c>
      <c r="B12109" s="2">
        <v>1.0</v>
      </c>
    </row>
    <row r="12110">
      <c r="A12110" s="1" t="s">
        <v>17107</v>
      </c>
      <c r="B12110" s="2">
        <v>0.0</v>
      </c>
    </row>
    <row r="12111">
      <c r="A12111" s="1" t="s">
        <v>17108</v>
      </c>
      <c r="B12111" s="2">
        <v>0.0</v>
      </c>
    </row>
    <row r="12112">
      <c r="A12112" s="1" t="s">
        <v>17109</v>
      </c>
      <c r="B12112" s="2">
        <v>0.0</v>
      </c>
    </row>
    <row r="12113">
      <c r="A12113" s="1" t="s">
        <v>17110</v>
      </c>
      <c r="B12113" s="2">
        <v>0.0</v>
      </c>
    </row>
    <row r="12114">
      <c r="A12114" s="1" t="s">
        <v>17111</v>
      </c>
      <c r="B12114" s="2">
        <v>0.0</v>
      </c>
    </row>
    <row r="12115">
      <c r="A12115" s="1" t="s">
        <v>17112</v>
      </c>
      <c r="B12115" s="2">
        <v>0.0</v>
      </c>
    </row>
    <row r="12116">
      <c r="A12116" s="1" t="s">
        <v>17113</v>
      </c>
      <c r="B12116" s="2">
        <v>0.0</v>
      </c>
    </row>
    <row r="12117">
      <c r="A12117" s="1" t="s">
        <v>17114</v>
      </c>
      <c r="B12117" s="2">
        <v>0.0</v>
      </c>
    </row>
    <row r="12118">
      <c r="A12118" s="1" t="s">
        <v>17115</v>
      </c>
      <c r="B12118" s="2">
        <v>0.0</v>
      </c>
    </row>
    <row r="12119">
      <c r="A12119" s="1" t="s">
        <v>17116</v>
      </c>
      <c r="B12119" s="2">
        <v>1.0</v>
      </c>
    </row>
    <row r="12120">
      <c r="A12120" s="1" t="s">
        <v>17117</v>
      </c>
      <c r="B12120" s="2">
        <v>0.0</v>
      </c>
    </row>
    <row r="12121">
      <c r="A12121" s="1" t="s">
        <v>17118</v>
      </c>
      <c r="B12121" s="2">
        <v>0.0</v>
      </c>
    </row>
    <row r="12122">
      <c r="A12122" s="1" t="s">
        <v>17119</v>
      </c>
      <c r="B12122" s="2">
        <v>1.0</v>
      </c>
    </row>
    <row r="12123">
      <c r="A12123" s="1" t="s">
        <v>17120</v>
      </c>
      <c r="B12123" s="2">
        <v>1.0</v>
      </c>
    </row>
    <row r="12124">
      <c r="A12124" s="1" t="s">
        <v>17121</v>
      </c>
      <c r="B12124" s="2">
        <v>1.0</v>
      </c>
    </row>
    <row r="12125">
      <c r="A12125" s="1" t="s">
        <v>17122</v>
      </c>
      <c r="B12125" s="2">
        <v>1.0</v>
      </c>
    </row>
    <row r="12126">
      <c r="A12126" s="1" t="s">
        <v>17123</v>
      </c>
      <c r="B12126" s="2">
        <v>1.0</v>
      </c>
    </row>
    <row r="12127">
      <c r="A12127" s="1" t="s">
        <v>17124</v>
      </c>
      <c r="B12127" s="2">
        <v>0.0</v>
      </c>
    </row>
    <row r="12128">
      <c r="A12128" s="1" t="s">
        <v>17125</v>
      </c>
      <c r="B12128" s="2">
        <v>0.0</v>
      </c>
    </row>
    <row r="12129">
      <c r="A12129" s="1" t="s">
        <v>17126</v>
      </c>
      <c r="B12129" s="2">
        <v>1.0</v>
      </c>
    </row>
    <row r="12130">
      <c r="A12130" s="1" t="s">
        <v>17127</v>
      </c>
      <c r="B12130" s="2">
        <v>1.0</v>
      </c>
    </row>
    <row r="12131">
      <c r="A12131" s="1" t="s">
        <v>17128</v>
      </c>
      <c r="B12131" s="2">
        <v>0.0</v>
      </c>
    </row>
    <row r="12132">
      <c r="A12132" s="1" t="s">
        <v>17129</v>
      </c>
      <c r="B12132" s="2">
        <v>0.0</v>
      </c>
    </row>
    <row r="12133">
      <c r="A12133" s="1" t="s">
        <v>17130</v>
      </c>
      <c r="B12133" s="2">
        <v>1.0</v>
      </c>
    </row>
    <row r="12134">
      <c r="A12134" s="1" t="s">
        <v>17131</v>
      </c>
      <c r="B12134" s="2">
        <v>1.0</v>
      </c>
    </row>
    <row r="12135">
      <c r="A12135" s="1" t="s">
        <v>17132</v>
      </c>
      <c r="B12135" s="2">
        <v>0.0</v>
      </c>
    </row>
    <row r="12136">
      <c r="A12136" s="1" t="s">
        <v>17133</v>
      </c>
      <c r="B12136" s="2">
        <v>1.0</v>
      </c>
    </row>
    <row r="12137">
      <c r="A12137" s="1" t="s">
        <v>17134</v>
      </c>
      <c r="B12137" s="2">
        <v>1.0</v>
      </c>
    </row>
    <row r="12138">
      <c r="A12138" s="1" t="s">
        <v>8686</v>
      </c>
      <c r="B12138" s="2">
        <v>1.0</v>
      </c>
    </row>
    <row r="12139">
      <c r="A12139" s="1" t="s">
        <v>17135</v>
      </c>
      <c r="B12139" s="2">
        <v>0.0</v>
      </c>
    </row>
    <row r="12140">
      <c r="A12140" s="1" t="s">
        <v>17136</v>
      </c>
      <c r="B12140" s="2">
        <v>0.0</v>
      </c>
    </row>
    <row r="12141">
      <c r="A12141" s="1" t="s">
        <v>17137</v>
      </c>
      <c r="B12141" s="2">
        <v>0.0</v>
      </c>
    </row>
    <row r="12142">
      <c r="A12142" s="1" t="s">
        <v>17138</v>
      </c>
      <c r="B12142" s="2">
        <v>0.0</v>
      </c>
    </row>
    <row r="12143">
      <c r="A12143" s="1" t="s">
        <v>17139</v>
      </c>
      <c r="B12143" s="2">
        <v>1.0</v>
      </c>
    </row>
    <row r="12144">
      <c r="A12144" s="1" t="s">
        <v>17140</v>
      </c>
      <c r="B12144" s="2">
        <v>0.0</v>
      </c>
    </row>
    <row r="12145">
      <c r="A12145" s="1" t="s">
        <v>17141</v>
      </c>
      <c r="B12145" s="2">
        <v>1.0</v>
      </c>
    </row>
    <row r="12146">
      <c r="A12146" s="1" t="s">
        <v>17142</v>
      </c>
      <c r="B12146" s="2">
        <v>0.0</v>
      </c>
    </row>
    <row r="12147">
      <c r="A12147" s="1" t="s">
        <v>17143</v>
      </c>
      <c r="B12147" s="2">
        <v>0.0</v>
      </c>
    </row>
    <row r="12148">
      <c r="A12148" s="1" t="s">
        <v>17144</v>
      </c>
    </row>
    <row r="12149">
      <c r="A12149" s="1" t="s">
        <v>17145</v>
      </c>
    </row>
    <row r="12150">
      <c r="A12150" s="1" t="s">
        <v>17146</v>
      </c>
      <c r="B12150" s="2">
        <v>1.0</v>
      </c>
    </row>
    <row r="12151">
      <c r="A12151" s="1" t="s">
        <v>17147</v>
      </c>
      <c r="B12151" s="2">
        <v>1.0</v>
      </c>
    </row>
    <row r="12152">
      <c r="A12152" s="1" t="s">
        <v>17148</v>
      </c>
      <c r="B12152" s="2">
        <v>0.0</v>
      </c>
    </row>
    <row r="12153">
      <c r="A12153" s="1" t="s">
        <v>17149</v>
      </c>
      <c r="B12153" s="2">
        <v>0.0</v>
      </c>
    </row>
    <row r="12154">
      <c r="A12154" s="1" t="s">
        <v>17150</v>
      </c>
      <c r="B12154" s="2">
        <v>0.0</v>
      </c>
    </row>
    <row r="12155">
      <c r="A12155" s="1" t="s">
        <v>17151</v>
      </c>
    </row>
    <row r="12156">
      <c r="A12156" s="1" t="s">
        <v>17152</v>
      </c>
      <c r="B12156" s="2">
        <v>1.0</v>
      </c>
    </row>
    <row r="12157">
      <c r="A12157" s="1" t="s">
        <v>17153</v>
      </c>
      <c r="B12157" s="2">
        <v>0.0</v>
      </c>
    </row>
    <row r="12158">
      <c r="A12158" s="1" t="s">
        <v>17154</v>
      </c>
      <c r="B12158" s="2">
        <v>0.0</v>
      </c>
    </row>
    <row r="12159">
      <c r="A12159" s="1" t="s">
        <v>17155</v>
      </c>
      <c r="B12159" s="2">
        <v>1.0</v>
      </c>
    </row>
    <row r="12160">
      <c r="A12160" s="1" t="s">
        <v>17156</v>
      </c>
      <c r="B12160" s="2">
        <v>1.0</v>
      </c>
    </row>
    <row r="12161">
      <c r="A12161" s="1" t="s">
        <v>17157</v>
      </c>
      <c r="B12161" s="2">
        <v>0.0</v>
      </c>
    </row>
    <row r="12162">
      <c r="A12162" s="1" t="s">
        <v>17158</v>
      </c>
      <c r="B12162" s="2">
        <v>1.0</v>
      </c>
    </row>
    <row r="12163">
      <c r="A12163" s="1" t="s">
        <v>17159</v>
      </c>
      <c r="B12163" s="2">
        <v>1.0</v>
      </c>
    </row>
    <row r="12164">
      <c r="A12164" s="1" t="s">
        <v>17160</v>
      </c>
      <c r="B12164" s="2">
        <v>1.0</v>
      </c>
    </row>
    <row r="12165">
      <c r="A12165" s="1" t="s">
        <v>17161</v>
      </c>
      <c r="B12165" s="2">
        <v>1.0</v>
      </c>
    </row>
    <row r="12166">
      <c r="A12166" s="1" t="s">
        <v>17162</v>
      </c>
      <c r="B12166" s="2">
        <v>0.0</v>
      </c>
    </row>
    <row r="12167">
      <c r="A12167" s="1" t="s">
        <v>17163</v>
      </c>
      <c r="B12167" s="2">
        <v>1.0</v>
      </c>
    </row>
    <row r="12168">
      <c r="A12168" s="1" t="s">
        <v>17164</v>
      </c>
      <c r="B12168" s="2">
        <v>0.0</v>
      </c>
    </row>
    <row r="12169">
      <c r="A12169" s="1" t="s">
        <v>17165</v>
      </c>
      <c r="B12169" s="2">
        <v>0.0</v>
      </c>
    </row>
    <row r="12170">
      <c r="A12170" s="1" t="s">
        <v>17166</v>
      </c>
      <c r="B12170" s="2">
        <v>0.0</v>
      </c>
    </row>
    <row r="12171">
      <c r="A12171" s="1" t="s">
        <v>17167</v>
      </c>
      <c r="B12171" s="2">
        <v>0.0</v>
      </c>
    </row>
    <row r="12172">
      <c r="A12172" s="1" t="s">
        <v>17168</v>
      </c>
      <c r="B12172" s="2">
        <v>1.0</v>
      </c>
    </row>
    <row r="12173">
      <c r="A12173" s="1" t="s">
        <v>17169</v>
      </c>
      <c r="B12173" s="2">
        <v>0.0</v>
      </c>
    </row>
    <row r="12174">
      <c r="A12174" s="1" t="s">
        <v>17170</v>
      </c>
      <c r="B12174" s="2">
        <v>0.0</v>
      </c>
    </row>
    <row r="12175">
      <c r="A12175" s="1" t="s">
        <v>17171</v>
      </c>
    </row>
    <row r="12176">
      <c r="A12176" s="1" t="s">
        <v>17172</v>
      </c>
      <c r="B12176" s="2">
        <v>0.0</v>
      </c>
    </row>
    <row r="12177">
      <c r="A12177" s="1" t="s">
        <v>17173</v>
      </c>
      <c r="B12177" s="2">
        <v>0.0</v>
      </c>
    </row>
    <row r="12178">
      <c r="A12178" s="1" t="s">
        <v>17174</v>
      </c>
      <c r="B12178" s="2">
        <v>1.0</v>
      </c>
    </row>
    <row r="12179">
      <c r="A12179" s="1" t="s">
        <v>17175</v>
      </c>
    </row>
    <row r="12180">
      <c r="A12180" s="1" t="s">
        <v>17176</v>
      </c>
      <c r="B12180" s="2">
        <v>0.0</v>
      </c>
    </row>
    <row r="12181">
      <c r="A12181" s="1" t="s">
        <v>17177</v>
      </c>
      <c r="B12181" s="2">
        <v>1.0</v>
      </c>
    </row>
    <row r="12182">
      <c r="A12182" s="1" t="s">
        <v>17178</v>
      </c>
      <c r="B12182" s="2">
        <v>1.0</v>
      </c>
    </row>
    <row r="12183">
      <c r="A12183" s="1" t="s">
        <v>17179</v>
      </c>
      <c r="B12183" s="2">
        <v>0.0</v>
      </c>
    </row>
    <row r="12184">
      <c r="A12184" s="1" t="s">
        <v>17180</v>
      </c>
      <c r="B12184" s="2">
        <v>1.0</v>
      </c>
    </row>
    <row r="12185">
      <c r="A12185" s="1" t="s">
        <v>17181</v>
      </c>
      <c r="B12185" s="2">
        <v>1.0</v>
      </c>
    </row>
    <row r="12186">
      <c r="A12186" s="11" t="s">
        <v>17182</v>
      </c>
      <c r="B12186" s="2">
        <v>1.0</v>
      </c>
    </row>
    <row r="12187">
      <c r="A12187" s="1" t="s">
        <v>17183</v>
      </c>
      <c r="B12187" s="2">
        <v>1.0</v>
      </c>
    </row>
    <row r="12188">
      <c r="A12188" s="1" t="s">
        <v>17184</v>
      </c>
      <c r="B12188" s="2">
        <v>1.0</v>
      </c>
    </row>
    <row r="12189">
      <c r="A12189" s="1" t="s">
        <v>17185</v>
      </c>
      <c r="B12189" s="2">
        <v>1.0</v>
      </c>
    </row>
    <row r="12190">
      <c r="A12190" s="1" t="s">
        <v>17186</v>
      </c>
      <c r="B12190" s="2">
        <v>1.0</v>
      </c>
    </row>
    <row r="12191">
      <c r="A12191" s="1" t="s">
        <v>17187</v>
      </c>
      <c r="B12191" s="2">
        <v>1.0</v>
      </c>
    </row>
    <row r="12192">
      <c r="A12192" s="1" t="s">
        <v>17188</v>
      </c>
      <c r="B12192" s="2">
        <v>0.0</v>
      </c>
    </row>
    <row r="12193">
      <c r="A12193" s="1" t="s">
        <v>17189</v>
      </c>
      <c r="B12193" s="2">
        <v>0.0</v>
      </c>
    </row>
    <row r="12194">
      <c r="A12194" s="1" t="s">
        <v>17190</v>
      </c>
      <c r="B12194" s="2">
        <v>0.0</v>
      </c>
    </row>
    <row r="12195">
      <c r="A12195" s="1" t="s">
        <v>17191</v>
      </c>
      <c r="B12195" s="2">
        <v>0.0</v>
      </c>
    </row>
    <row r="12196">
      <c r="A12196" s="1" t="s">
        <v>17192</v>
      </c>
      <c r="B12196" s="2">
        <v>1.0</v>
      </c>
    </row>
    <row r="12197">
      <c r="A12197" s="1" t="s">
        <v>17193</v>
      </c>
      <c r="B12197" s="2">
        <v>0.0</v>
      </c>
    </row>
    <row r="12198">
      <c r="A12198" s="1" t="s">
        <v>17194</v>
      </c>
      <c r="B12198" s="2">
        <v>1.0</v>
      </c>
    </row>
    <row r="12199">
      <c r="A12199" s="1" t="s">
        <v>17195</v>
      </c>
      <c r="B12199" s="2">
        <v>1.0</v>
      </c>
    </row>
    <row r="12200">
      <c r="A12200" s="1" t="s">
        <v>17196</v>
      </c>
    </row>
    <row r="12201">
      <c r="A12201" s="1" t="s">
        <v>16225</v>
      </c>
      <c r="B12201" s="2">
        <v>0.0</v>
      </c>
    </row>
    <row r="12202">
      <c r="A12202" s="1" t="s">
        <v>17197</v>
      </c>
      <c r="B12202" s="2">
        <v>0.0</v>
      </c>
    </row>
    <row r="12203">
      <c r="A12203" s="1" t="s">
        <v>17198</v>
      </c>
    </row>
    <row r="12204">
      <c r="A12204" s="1" t="s">
        <v>1478</v>
      </c>
      <c r="B12204" s="2">
        <v>0.0</v>
      </c>
    </row>
    <row r="12205">
      <c r="A12205" s="1" t="s">
        <v>17199</v>
      </c>
      <c r="B12205" s="2">
        <v>1.0</v>
      </c>
    </row>
    <row r="12206">
      <c r="A12206" s="1" t="s">
        <v>17200</v>
      </c>
      <c r="B12206" s="2">
        <v>0.0</v>
      </c>
    </row>
    <row r="12207">
      <c r="A12207" s="1" t="s">
        <v>17201</v>
      </c>
      <c r="B12207" s="2">
        <v>1.0</v>
      </c>
    </row>
    <row r="12208">
      <c r="A12208" s="1" t="s">
        <v>17202</v>
      </c>
      <c r="B12208" s="2">
        <v>1.0</v>
      </c>
    </row>
    <row r="12209">
      <c r="A12209" s="1" t="s">
        <v>17203</v>
      </c>
      <c r="B12209" s="2">
        <v>1.0</v>
      </c>
    </row>
    <row r="12210">
      <c r="A12210" s="1" t="s">
        <v>17204</v>
      </c>
    </row>
    <row r="12211">
      <c r="A12211" s="7"/>
    </row>
    <row r="12212">
      <c r="A12212" s="1" t="s">
        <v>5762</v>
      </c>
      <c r="B12212" s="2">
        <v>0.0</v>
      </c>
    </row>
    <row r="12213">
      <c r="A12213" s="1" t="s">
        <v>14768</v>
      </c>
      <c r="B12213" s="2">
        <v>0.0</v>
      </c>
    </row>
    <row r="12214">
      <c r="A12214" s="1" t="s">
        <v>17205</v>
      </c>
      <c r="B12214" s="2">
        <v>0.0</v>
      </c>
    </row>
    <row r="12215">
      <c r="A12215" s="1" t="s">
        <v>17206</v>
      </c>
      <c r="B12215" s="2">
        <v>1.0</v>
      </c>
    </row>
    <row r="12216">
      <c r="A12216" s="1" t="s">
        <v>17207</v>
      </c>
      <c r="B12216" s="2">
        <v>0.0</v>
      </c>
    </row>
    <row r="12217">
      <c r="A12217" s="1" t="s">
        <v>17208</v>
      </c>
      <c r="B12217" s="2">
        <v>1.0</v>
      </c>
    </row>
    <row r="12218">
      <c r="A12218" s="1" t="s">
        <v>17209</v>
      </c>
      <c r="B12218" s="2">
        <v>1.0</v>
      </c>
    </row>
    <row r="12219">
      <c r="A12219" s="1" t="s">
        <v>17210</v>
      </c>
      <c r="B12219" s="2">
        <v>1.0</v>
      </c>
    </row>
    <row r="12220">
      <c r="A12220" s="1" t="s">
        <v>17211</v>
      </c>
      <c r="B12220" s="2">
        <v>1.0</v>
      </c>
    </row>
    <row r="12221">
      <c r="A12221" s="1" t="s">
        <v>17212</v>
      </c>
      <c r="B12221" s="2">
        <v>1.0</v>
      </c>
    </row>
    <row r="12222">
      <c r="A12222" s="1" t="s">
        <v>17213</v>
      </c>
      <c r="B12222" s="2">
        <v>1.0</v>
      </c>
    </row>
    <row r="12223">
      <c r="A12223" s="1" t="s">
        <v>17214</v>
      </c>
      <c r="B12223" s="2">
        <v>1.0</v>
      </c>
    </row>
    <row r="12224">
      <c r="A12224" s="1" t="s">
        <v>17215</v>
      </c>
      <c r="B12224" s="2">
        <v>0.0</v>
      </c>
    </row>
    <row r="12225">
      <c r="A12225" s="1" t="s">
        <v>17216</v>
      </c>
      <c r="B12225" s="2">
        <v>1.0</v>
      </c>
    </row>
    <row r="12226">
      <c r="A12226" s="1" t="s">
        <v>17217</v>
      </c>
      <c r="B12226" s="2">
        <v>0.0</v>
      </c>
    </row>
    <row r="12227">
      <c r="A12227" s="1" t="s">
        <v>17218</v>
      </c>
      <c r="B12227" s="2">
        <v>0.0</v>
      </c>
    </row>
    <row r="12228">
      <c r="A12228" s="1" t="s">
        <v>17219</v>
      </c>
      <c r="B12228" s="2">
        <v>0.0</v>
      </c>
    </row>
    <row r="12229">
      <c r="A12229" s="1" t="s">
        <v>17220</v>
      </c>
      <c r="B12229" s="2">
        <v>0.0</v>
      </c>
    </row>
    <row r="12230">
      <c r="A12230" s="1" t="s">
        <v>17221</v>
      </c>
      <c r="B12230" s="2">
        <v>0.0</v>
      </c>
    </row>
    <row r="12231">
      <c r="A12231" s="1" t="s">
        <v>17222</v>
      </c>
      <c r="B12231" s="2">
        <v>0.0</v>
      </c>
    </row>
    <row r="12232">
      <c r="A12232" s="1" t="s">
        <v>17223</v>
      </c>
      <c r="B12232" s="2">
        <v>1.0</v>
      </c>
    </row>
    <row r="12233">
      <c r="A12233" s="1" t="s">
        <v>17224</v>
      </c>
      <c r="B12233" s="2">
        <v>0.0</v>
      </c>
    </row>
    <row r="12234">
      <c r="A12234" s="1" t="s">
        <v>17225</v>
      </c>
      <c r="B12234" s="2">
        <v>0.0</v>
      </c>
    </row>
    <row r="12235">
      <c r="A12235" s="1" t="s">
        <v>17226</v>
      </c>
      <c r="B12235" s="2">
        <v>0.0</v>
      </c>
    </row>
    <row r="12236">
      <c r="A12236" s="1" t="s">
        <v>17227</v>
      </c>
      <c r="B12236" s="2">
        <v>0.0</v>
      </c>
    </row>
    <row r="12237">
      <c r="A12237" s="1" t="s">
        <v>17228</v>
      </c>
      <c r="B12237" s="2">
        <v>1.0</v>
      </c>
    </row>
    <row r="12238">
      <c r="A12238" s="1" t="s">
        <v>17229</v>
      </c>
    </row>
    <row r="12239">
      <c r="A12239" s="1" t="s">
        <v>7084</v>
      </c>
    </row>
    <row r="12240">
      <c r="A12240" s="1" t="s">
        <v>5123</v>
      </c>
      <c r="B12240" s="2">
        <v>1.0</v>
      </c>
    </row>
    <row r="12241">
      <c r="A12241" s="1" t="s">
        <v>17230</v>
      </c>
      <c r="B12241" s="2">
        <v>1.0</v>
      </c>
    </row>
    <row r="12242">
      <c r="A12242" s="1" t="s">
        <v>17231</v>
      </c>
      <c r="B12242" s="2">
        <v>1.0</v>
      </c>
    </row>
    <row r="12243">
      <c r="A12243" s="1" t="s">
        <v>17232</v>
      </c>
      <c r="B12243" s="2">
        <v>0.0</v>
      </c>
    </row>
    <row r="12244">
      <c r="A12244" s="1" t="s">
        <v>17233</v>
      </c>
      <c r="B12244" s="2">
        <v>1.0</v>
      </c>
    </row>
    <row r="12245">
      <c r="A12245" s="1" t="s">
        <v>17234</v>
      </c>
      <c r="B12245" s="2">
        <v>0.0</v>
      </c>
    </row>
    <row r="12246">
      <c r="A12246" s="1" t="s">
        <v>17235</v>
      </c>
      <c r="B12246" s="2">
        <v>1.0</v>
      </c>
    </row>
    <row r="12247">
      <c r="A12247" s="1" t="s">
        <v>17236</v>
      </c>
      <c r="B12247" s="2">
        <v>0.0</v>
      </c>
    </row>
    <row r="12248">
      <c r="A12248" s="1" t="s">
        <v>17237</v>
      </c>
      <c r="B12248" s="2">
        <v>1.0</v>
      </c>
    </row>
    <row r="12249">
      <c r="A12249" s="1" t="s">
        <v>17238</v>
      </c>
      <c r="B12249" s="2">
        <v>1.0</v>
      </c>
    </row>
    <row r="12250">
      <c r="A12250" s="1" t="s">
        <v>17239</v>
      </c>
      <c r="B12250" s="2">
        <v>1.0</v>
      </c>
    </row>
    <row r="12251">
      <c r="A12251" s="1" t="s">
        <v>17240</v>
      </c>
      <c r="B12251" s="2">
        <v>0.0</v>
      </c>
    </row>
    <row r="12252">
      <c r="A12252" s="1" t="s">
        <v>17241</v>
      </c>
      <c r="B12252" s="2">
        <v>0.0</v>
      </c>
    </row>
    <row r="12253">
      <c r="A12253" s="1" t="s">
        <v>17242</v>
      </c>
    </row>
    <row r="12254">
      <c r="A12254" s="7"/>
    </row>
    <row r="12255">
      <c r="A12255" s="1" t="s">
        <v>17243</v>
      </c>
    </row>
    <row r="12256">
      <c r="A12256" s="1" t="s">
        <v>17244</v>
      </c>
    </row>
    <row r="12257">
      <c r="A12257" s="1" t="s">
        <v>17245</v>
      </c>
    </row>
    <row r="12258">
      <c r="A12258" s="1" t="s">
        <v>17246</v>
      </c>
    </row>
    <row r="12259">
      <c r="A12259" s="1" t="s">
        <v>17247</v>
      </c>
      <c r="B12259" s="2">
        <v>0.0</v>
      </c>
    </row>
    <row r="12260">
      <c r="A12260" s="1" t="s">
        <v>17248</v>
      </c>
    </row>
    <row r="12261">
      <c r="A12261" s="1" t="s">
        <v>709</v>
      </c>
      <c r="B12261" s="2">
        <v>1.0</v>
      </c>
    </row>
    <row r="12262">
      <c r="A12262" s="1" t="s">
        <v>17249</v>
      </c>
      <c r="B12262" s="2">
        <v>0.0</v>
      </c>
    </row>
    <row r="12263">
      <c r="A12263" s="1" t="s">
        <v>17250</v>
      </c>
      <c r="B12263" s="2">
        <v>1.0</v>
      </c>
    </row>
    <row r="12264">
      <c r="A12264" s="1" t="s">
        <v>17251</v>
      </c>
      <c r="B12264" s="2">
        <v>0.0</v>
      </c>
    </row>
    <row r="12265">
      <c r="A12265" s="1" t="s">
        <v>17252</v>
      </c>
      <c r="B12265" s="2">
        <v>1.0</v>
      </c>
    </row>
    <row r="12266">
      <c r="A12266" s="1" t="s">
        <v>17253</v>
      </c>
      <c r="B12266" s="2">
        <v>0.0</v>
      </c>
    </row>
    <row r="12267">
      <c r="A12267" s="1" t="s">
        <v>17254</v>
      </c>
      <c r="B12267" s="2">
        <v>1.0</v>
      </c>
    </row>
    <row r="12268">
      <c r="A12268" s="1" t="s">
        <v>17255</v>
      </c>
      <c r="B12268" s="2">
        <v>0.0</v>
      </c>
    </row>
    <row r="12269">
      <c r="A12269" s="1" t="s">
        <v>17256</v>
      </c>
      <c r="B12269" s="2">
        <v>1.0</v>
      </c>
    </row>
    <row r="12270">
      <c r="A12270" s="1" t="s">
        <v>17257</v>
      </c>
      <c r="B12270" s="2">
        <v>0.0</v>
      </c>
    </row>
    <row r="12271">
      <c r="A12271" s="1" t="s">
        <v>17258</v>
      </c>
      <c r="B12271" s="2">
        <v>1.0</v>
      </c>
    </row>
    <row r="12272">
      <c r="A12272" s="1" t="s">
        <v>17259</v>
      </c>
      <c r="B12272" s="2">
        <v>0.0</v>
      </c>
    </row>
    <row r="12273">
      <c r="A12273" s="1" t="s">
        <v>6844</v>
      </c>
    </row>
    <row r="12274">
      <c r="A12274" s="1" t="s">
        <v>6845</v>
      </c>
    </row>
    <row r="12275">
      <c r="A12275" s="1" t="s">
        <v>6846</v>
      </c>
    </row>
    <row r="12276">
      <c r="A12276" s="1" t="s">
        <v>6847</v>
      </c>
    </row>
    <row r="12277">
      <c r="A12277" s="1" t="s">
        <v>6848</v>
      </c>
    </row>
    <row r="12278">
      <c r="A12278" s="1" t="s">
        <v>398</v>
      </c>
      <c r="B12278" s="2">
        <v>1.0</v>
      </c>
    </row>
    <row r="12279">
      <c r="A12279" s="1" t="s">
        <v>17260</v>
      </c>
      <c r="B12279" s="2">
        <v>0.0</v>
      </c>
    </row>
    <row r="12280">
      <c r="A12280" s="1" t="s">
        <v>17261</v>
      </c>
      <c r="B12280" s="2">
        <v>1.0</v>
      </c>
    </row>
    <row r="12281">
      <c r="A12281" s="1" t="s">
        <v>17262</v>
      </c>
      <c r="B12281" s="2">
        <v>1.0</v>
      </c>
    </row>
    <row r="12282">
      <c r="A12282" s="1" t="s">
        <v>17263</v>
      </c>
      <c r="B12282" s="2">
        <v>0.0</v>
      </c>
    </row>
    <row r="12283">
      <c r="A12283" s="1" t="s">
        <v>17264</v>
      </c>
    </row>
    <row r="12284">
      <c r="A12284" s="1" t="s">
        <v>4150</v>
      </c>
      <c r="B12284" s="2">
        <v>0.0</v>
      </c>
    </row>
    <row r="12285">
      <c r="A12285" s="1" t="s">
        <v>17265</v>
      </c>
      <c r="B12285" s="2">
        <v>1.0</v>
      </c>
    </row>
    <row r="12286">
      <c r="A12286" s="1" t="s">
        <v>17266</v>
      </c>
      <c r="B12286" s="2">
        <v>1.0</v>
      </c>
    </row>
    <row r="12287">
      <c r="A12287" s="1" t="s">
        <v>17267</v>
      </c>
      <c r="B12287" s="2">
        <v>0.0</v>
      </c>
    </row>
    <row r="12288">
      <c r="A12288" s="1" t="s">
        <v>17268</v>
      </c>
      <c r="B12288" s="2">
        <v>0.0</v>
      </c>
    </row>
    <row r="12289">
      <c r="A12289" s="1" t="s">
        <v>17269</v>
      </c>
      <c r="B12289" s="2">
        <v>0.0</v>
      </c>
    </row>
    <row r="12290">
      <c r="A12290" s="1" t="s">
        <v>17270</v>
      </c>
      <c r="B12290" s="2">
        <v>1.0</v>
      </c>
    </row>
    <row r="12291">
      <c r="A12291" s="1" t="s">
        <v>17271</v>
      </c>
      <c r="B12291" s="2">
        <v>1.0</v>
      </c>
    </row>
    <row r="12292">
      <c r="A12292" s="1" t="s">
        <v>17272</v>
      </c>
    </row>
    <row r="12293">
      <c r="A12293" s="1" t="s">
        <v>10629</v>
      </c>
    </row>
    <row r="12294">
      <c r="A12294" s="1" t="s">
        <v>17273</v>
      </c>
      <c r="B12294" s="2">
        <v>1.0</v>
      </c>
    </row>
    <row r="12295">
      <c r="A12295" s="1" t="s">
        <v>17274</v>
      </c>
      <c r="B12295" s="2">
        <v>1.0</v>
      </c>
    </row>
    <row r="12296">
      <c r="A12296" s="1" t="s">
        <v>17275</v>
      </c>
      <c r="B12296" s="2">
        <v>1.0</v>
      </c>
    </row>
    <row r="12297">
      <c r="A12297" s="1" t="s">
        <v>17276</v>
      </c>
      <c r="B12297" s="2">
        <v>1.0</v>
      </c>
    </row>
    <row r="12298">
      <c r="A12298" s="1" t="s">
        <v>17277</v>
      </c>
    </row>
    <row r="12299">
      <c r="A12299" s="7"/>
    </row>
    <row r="12300">
      <c r="A12300" s="1" t="s">
        <v>17278</v>
      </c>
      <c r="B12300" s="2">
        <v>0.0</v>
      </c>
    </row>
    <row r="12301">
      <c r="A12301" s="1" t="s">
        <v>17279</v>
      </c>
      <c r="B12301" s="2">
        <v>0.0</v>
      </c>
    </row>
    <row r="12302">
      <c r="A12302" s="1" t="s">
        <v>17280</v>
      </c>
      <c r="B12302" s="2">
        <v>1.0</v>
      </c>
    </row>
    <row r="12303">
      <c r="A12303" s="1" t="s">
        <v>17281</v>
      </c>
      <c r="B12303" s="2">
        <v>1.0</v>
      </c>
    </row>
    <row r="12304">
      <c r="A12304" s="1" t="s">
        <v>17282</v>
      </c>
      <c r="B12304" s="2">
        <v>1.0</v>
      </c>
    </row>
    <row r="12305">
      <c r="A12305" s="1" t="s">
        <v>17283</v>
      </c>
      <c r="B12305" s="2">
        <v>1.0</v>
      </c>
    </row>
    <row r="12306">
      <c r="A12306" s="1" t="s">
        <v>17284</v>
      </c>
      <c r="B12306" s="2">
        <v>0.0</v>
      </c>
    </row>
    <row r="12307">
      <c r="A12307" s="1" t="s">
        <v>17285</v>
      </c>
      <c r="B12307" s="2">
        <v>0.0</v>
      </c>
    </row>
    <row r="12308">
      <c r="A12308" s="1" t="s">
        <v>17286</v>
      </c>
      <c r="B12308" s="2">
        <v>0.0</v>
      </c>
    </row>
    <row r="12309">
      <c r="A12309" s="1" t="s">
        <v>17287</v>
      </c>
      <c r="B12309" s="2">
        <v>1.0</v>
      </c>
    </row>
    <row r="12310">
      <c r="A12310" s="1" t="s">
        <v>17288</v>
      </c>
    </row>
    <row r="12311">
      <c r="A12311" s="1" t="s">
        <v>17289</v>
      </c>
    </row>
    <row r="12312">
      <c r="A12312" s="1" t="s">
        <v>17290</v>
      </c>
    </row>
    <row r="12313">
      <c r="A12313" s="1" t="s">
        <v>6124</v>
      </c>
    </row>
    <row r="12314">
      <c r="A12314" s="1" t="s">
        <v>4542</v>
      </c>
    </row>
    <row r="12315">
      <c r="A12315" s="1" t="s">
        <v>17291</v>
      </c>
      <c r="B12315" s="2">
        <v>0.0</v>
      </c>
    </row>
    <row r="12316">
      <c r="A12316" s="1" t="s">
        <v>17292</v>
      </c>
    </row>
    <row r="12317">
      <c r="A12317" s="7"/>
    </row>
    <row r="12318">
      <c r="A12318" s="1" t="s">
        <v>4193</v>
      </c>
      <c r="B12318" s="2">
        <v>1.0</v>
      </c>
    </row>
    <row r="12319">
      <c r="A12319" s="1" t="s">
        <v>17293</v>
      </c>
      <c r="B12319" s="2">
        <v>0.0</v>
      </c>
    </row>
    <row r="12320">
      <c r="A12320" s="1" t="s">
        <v>17294</v>
      </c>
      <c r="B12320" s="2">
        <v>0.0</v>
      </c>
    </row>
    <row r="12321">
      <c r="A12321" s="1" t="s">
        <v>17295</v>
      </c>
    </row>
    <row r="12322">
      <c r="A12322" s="1" t="s">
        <v>17295</v>
      </c>
    </row>
    <row r="12323">
      <c r="A12323" s="1" t="s">
        <v>17295</v>
      </c>
    </row>
    <row r="12324">
      <c r="A12324" s="1" t="s">
        <v>17295</v>
      </c>
    </row>
    <row r="12325">
      <c r="A12325" s="1" t="s">
        <v>17295</v>
      </c>
    </row>
    <row r="12326">
      <c r="A12326" s="1" t="s">
        <v>17295</v>
      </c>
    </row>
    <row r="12327">
      <c r="A12327" s="1" t="s">
        <v>17295</v>
      </c>
    </row>
    <row r="12328">
      <c r="A12328" s="7"/>
    </row>
    <row r="12329">
      <c r="A12329" s="1" t="s">
        <v>17296</v>
      </c>
      <c r="B12329" s="2">
        <v>0.0</v>
      </c>
    </row>
    <row r="12330">
      <c r="A12330" s="1" t="s">
        <v>17297</v>
      </c>
      <c r="B12330" s="2">
        <v>0.0</v>
      </c>
    </row>
    <row r="12331">
      <c r="A12331" s="1" t="s">
        <v>17298</v>
      </c>
      <c r="B12331" s="2">
        <v>1.0</v>
      </c>
    </row>
    <row r="12332">
      <c r="A12332" s="1" t="s">
        <v>17299</v>
      </c>
      <c r="B12332" s="2">
        <v>0.0</v>
      </c>
    </row>
    <row r="12333">
      <c r="A12333" s="1" t="s">
        <v>17300</v>
      </c>
      <c r="B12333" s="2">
        <v>1.0</v>
      </c>
    </row>
    <row r="12334">
      <c r="A12334" s="1" t="s">
        <v>17301</v>
      </c>
      <c r="B12334" s="2">
        <v>1.0</v>
      </c>
    </row>
    <row r="12335">
      <c r="A12335" s="1" t="s">
        <v>17302</v>
      </c>
      <c r="B12335" s="2">
        <v>0.0</v>
      </c>
    </row>
    <row r="12336">
      <c r="A12336" s="1" t="s">
        <v>17303</v>
      </c>
      <c r="B12336" s="2">
        <v>1.0</v>
      </c>
    </row>
    <row r="12337">
      <c r="A12337" s="1" t="s">
        <v>17304</v>
      </c>
      <c r="B12337" s="2">
        <v>0.0</v>
      </c>
    </row>
    <row r="12338">
      <c r="A12338" s="1" t="s">
        <v>17305</v>
      </c>
      <c r="B12338" s="2">
        <v>1.0</v>
      </c>
    </row>
    <row r="12339">
      <c r="A12339" s="1" t="s">
        <v>17306</v>
      </c>
      <c r="B12339" s="2">
        <v>0.0</v>
      </c>
    </row>
    <row r="12340">
      <c r="A12340" s="1" t="s">
        <v>17307</v>
      </c>
      <c r="B12340" s="2">
        <v>0.0</v>
      </c>
    </row>
    <row r="12341">
      <c r="A12341" s="1" t="s">
        <v>17308</v>
      </c>
    </row>
    <row r="12342">
      <c r="A12342" s="1" t="s">
        <v>17309</v>
      </c>
    </row>
    <row r="12343">
      <c r="A12343" s="1" t="s">
        <v>17310</v>
      </c>
    </row>
    <row r="12344">
      <c r="A12344" s="7"/>
    </row>
    <row r="12345">
      <c r="A12345" s="1" t="s">
        <v>17311</v>
      </c>
    </row>
    <row r="12346">
      <c r="A12346" s="1" t="s">
        <v>4193</v>
      </c>
    </row>
    <row r="12347">
      <c r="A12347" s="1" t="s">
        <v>4299</v>
      </c>
      <c r="B12347" s="2">
        <v>0.0</v>
      </c>
    </row>
    <row r="12348">
      <c r="A12348" s="1" t="s">
        <v>17312</v>
      </c>
      <c r="B12348" s="2">
        <v>0.0</v>
      </c>
    </row>
    <row r="12349">
      <c r="A12349" s="1" t="s">
        <v>17313</v>
      </c>
      <c r="B12349" s="2">
        <v>1.0</v>
      </c>
    </row>
    <row r="12350">
      <c r="A12350" s="1" t="s">
        <v>17314</v>
      </c>
      <c r="B12350" s="2">
        <v>0.0</v>
      </c>
    </row>
    <row r="12351">
      <c r="A12351" s="1" t="s">
        <v>17315</v>
      </c>
    </row>
    <row r="12352">
      <c r="A12352" s="1" t="s">
        <v>17316</v>
      </c>
      <c r="B12352" s="2">
        <v>1.0</v>
      </c>
    </row>
    <row r="12353">
      <c r="A12353" s="1" t="s">
        <v>17317</v>
      </c>
      <c r="B12353" s="2">
        <v>1.0</v>
      </c>
    </row>
    <row r="12354">
      <c r="A12354" s="1" t="s">
        <v>17318</v>
      </c>
    </row>
    <row r="12355">
      <c r="A12355" s="1" t="s">
        <v>17319</v>
      </c>
    </row>
    <row r="12356">
      <c r="A12356" s="1" t="s">
        <v>17320</v>
      </c>
    </row>
    <row r="12357">
      <c r="A12357" s="1" t="s">
        <v>17321</v>
      </c>
    </row>
    <row r="12358">
      <c r="A12358" s="1" t="s">
        <v>17322</v>
      </c>
    </row>
    <row r="12359">
      <c r="A12359" s="1" t="s">
        <v>17323</v>
      </c>
      <c r="B12359" s="2">
        <v>0.0</v>
      </c>
    </row>
    <row r="12360">
      <c r="A12360" s="1" t="s">
        <v>17324</v>
      </c>
      <c r="B12360" s="2">
        <v>1.0</v>
      </c>
    </row>
    <row r="12361">
      <c r="A12361" s="1" t="s">
        <v>17325</v>
      </c>
      <c r="B12361" s="2">
        <v>0.0</v>
      </c>
    </row>
    <row r="12362">
      <c r="A12362" s="1" t="s">
        <v>17326</v>
      </c>
      <c r="B12362" s="2">
        <v>1.0</v>
      </c>
    </row>
    <row r="12363">
      <c r="A12363" s="1" t="s">
        <v>17327</v>
      </c>
    </row>
    <row r="12364">
      <c r="A12364" s="1" t="s">
        <v>17328</v>
      </c>
    </row>
    <row r="12365">
      <c r="A12365" s="1" t="s">
        <v>17329</v>
      </c>
    </row>
    <row r="12366">
      <c r="A12366" s="1" t="s">
        <v>17330</v>
      </c>
    </row>
    <row r="12367">
      <c r="A12367" s="1" t="s">
        <v>17331</v>
      </c>
      <c r="B12367" s="2">
        <v>1.0</v>
      </c>
    </row>
    <row r="12368">
      <c r="A12368" s="1" t="s">
        <v>17332</v>
      </c>
      <c r="B12368" s="2">
        <v>1.0</v>
      </c>
    </row>
    <row r="12369">
      <c r="A12369" s="1" t="s">
        <v>17333</v>
      </c>
      <c r="B12369" s="2">
        <v>0.0</v>
      </c>
    </row>
    <row r="12370">
      <c r="A12370" s="1" t="s">
        <v>17334</v>
      </c>
      <c r="B12370" s="2">
        <v>1.0</v>
      </c>
    </row>
    <row r="12371">
      <c r="A12371" s="1" t="s">
        <v>17335</v>
      </c>
    </row>
    <row r="12372">
      <c r="A12372" s="1" t="s">
        <v>17336</v>
      </c>
    </row>
    <row r="12373">
      <c r="A12373" s="1" t="s">
        <v>4447</v>
      </c>
      <c r="B12373" s="2">
        <v>1.0</v>
      </c>
    </row>
    <row r="12374">
      <c r="A12374" s="1" t="s">
        <v>17337</v>
      </c>
      <c r="B12374" s="2">
        <v>0.0</v>
      </c>
    </row>
    <row r="12375">
      <c r="A12375" s="1" t="s">
        <v>17338</v>
      </c>
      <c r="B12375" s="2">
        <v>0.0</v>
      </c>
    </row>
    <row r="12376">
      <c r="A12376" s="1" t="s">
        <v>17339</v>
      </c>
    </row>
    <row r="12377">
      <c r="A12377" s="1" t="s">
        <v>17340</v>
      </c>
    </row>
    <row r="12378">
      <c r="A12378" s="7"/>
    </row>
    <row r="12379">
      <c r="A12379" s="1" t="s">
        <v>398</v>
      </c>
      <c r="B12379" s="2">
        <v>0.0</v>
      </c>
    </row>
    <row r="12380">
      <c r="A12380" s="1" t="s">
        <v>17341</v>
      </c>
      <c r="B12380" s="2">
        <v>1.0</v>
      </c>
    </row>
    <row r="12381">
      <c r="A12381" s="1" t="s">
        <v>17342</v>
      </c>
      <c r="B12381" s="2">
        <v>0.0</v>
      </c>
    </row>
    <row r="12382">
      <c r="A12382" s="1" t="s">
        <v>17343</v>
      </c>
      <c r="B12382" s="2">
        <v>1.0</v>
      </c>
    </row>
    <row r="12383">
      <c r="A12383" s="1" t="s">
        <v>17344</v>
      </c>
      <c r="B12383" s="2">
        <v>0.0</v>
      </c>
    </row>
    <row r="12384">
      <c r="A12384" s="1" t="s">
        <v>17345</v>
      </c>
      <c r="B12384" s="2">
        <v>0.0</v>
      </c>
    </row>
    <row r="12385">
      <c r="A12385" s="1" t="s">
        <v>17346</v>
      </c>
      <c r="B12385" s="2">
        <v>1.0</v>
      </c>
    </row>
    <row r="12386">
      <c r="A12386" s="1" t="s">
        <v>17347</v>
      </c>
      <c r="B12386" s="2">
        <v>1.0</v>
      </c>
    </row>
    <row r="12387">
      <c r="A12387" s="1" t="s">
        <v>17348</v>
      </c>
      <c r="B12387" s="2">
        <v>1.0</v>
      </c>
    </row>
    <row r="12388">
      <c r="A12388" s="1" t="s">
        <v>17349</v>
      </c>
      <c r="B12388" s="2">
        <v>1.0</v>
      </c>
    </row>
    <row r="12389">
      <c r="A12389" s="1" t="s">
        <v>17350</v>
      </c>
      <c r="B12389" s="2">
        <v>1.0</v>
      </c>
    </row>
    <row r="12390">
      <c r="A12390" s="1" t="s">
        <v>17351</v>
      </c>
      <c r="B12390" s="2">
        <v>0.0</v>
      </c>
    </row>
    <row r="12391">
      <c r="A12391" s="1" t="s">
        <v>17352</v>
      </c>
      <c r="B12391" s="2">
        <v>1.0</v>
      </c>
    </row>
    <row r="12392">
      <c r="A12392" s="1" t="s">
        <v>17353</v>
      </c>
      <c r="B12392" s="2">
        <v>0.0</v>
      </c>
    </row>
    <row r="12393">
      <c r="A12393" s="1" t="s">
        <v>17354</v>
      </c>
      <c r="B12393" s="2">
        <v>1.0</v>
      </c>
    </row>
    <row r="12394">
      <c r="A12394" s="1" t="s">
        <v>17355</v>
      </c>
      <c r="B12394" s="2">
        <v>0.0</v>
      </c>
    </row>
    <row r="12395">
      <c r="A12395" s="1" t="s">
        <v>17356</v>
      </c>
      <c r="B12395" s="2">
        <v>0.0</v>
      </c>
    </row>
    <row r="12396">
      <c r="A12396" s="1" t="s">
        <v>17357</v>
      </c>
      <c r="B12396" s="2">
        <v>0.0</v>
      </c>
    </row>
    <row r="12397">
      <c r="A12397" s="1" t="s">
        <v>17358</v>
      </c>
      <c r="B12397" s="2">
        <v>0.0</v>
      </c>
    </row>
    <row r="12398">
      <c r="A12398" s="1" t="s">
        <v>17359</v>
      </c>
      <c r="B12398" s="2">
        <v>0.0</v>
      </c>
    </row>
    <row r="12399">
      <c r="A12399" s="1" t="s">
        <v>17360</v>
      </c>
      <c r="B12399" s="2">
        <v>0.0</v>
      </c>
    </row>
    <row r="12400">
      <c r="A12400" s="1" t="s">
        <v>17361</v>
      </c>
      <c r="B12400" s="2">
        <v>0.0</v>
      </c>
    </row>
    <row r="12401">
      <c r="A12401" s="1" t="s">
        <v>17362</v>
      </c>
      <c r="B12401" s="2">
        <v>0.0</v>
      </c>
    </row>
    <row r="12402">
      <c r="A12402" s="1" t="s">
        <v>17363</v>
      </c>
      <c r="B12402" s="2">
        <v>1.0</v>
      </c>
    </row>
    <row r="12403">
      <c r="A12403" s="1" t="s">
        <v>17364</v>
      </c>
      <c r="B12403" s="2">
        <v>1.0</v>
      </c>
    </row>
    <row r="12404">
      <c r="A12404" s="1" t="s">
        <v>17365</v>
      </c>
      <c r="B12404" s="2">
        <v>1.0</v>
      </c>
    </row>
    <row r="12405">
      <c r="A12405" s="1" t="s">
        <v>17366</v>
      </c>
      <c r="B12405" s="2">
        <v>0.0</v>
      </c>
    </row>
    <row r="12406">
      <c r="A12406" s="1" t="s">
        <v>17367</v>
      </c>
      <c r="B12406" s="2">
        <v>0.0</v>
      </c>
    </row>
    <row r="12407">
      <c r="A12407" s="1" t="s">
        <v>17368</v>
      </c>
      <c r="B12407" s="2">
        <v>0.0</v>
      </c>
    </row>
    <row r="12408">
      <c r="A12408" s="1" t="s">
        <v>6420</v>
      </c>
    </row>
    <row r="12409">
      <c r="A12409" s="1" t="s">
        <v>4568</v>
      </c>
    </row>
    <row r="12410">
      <c r="A12410" s="1" t="s">
        <v>9799</v>
      </c>
    </row>
    <row r="12411">
      <c r="A12411" s="1" t="s">
        <v>9800</v>
      </c>
    </row>
    <row r="12412">
      <c r="A12412" s="1" t="s">
        <v>4571</v>
      </c>
    </row>
    <row r="12413">
      <c r="A12413" s="7"/>
    </row>
    <row r="12414">
      <c r="A12414" s="1" t="s">
        <v>17369</v>
      </c>
      <c r="B12414" s="2">
        <v>0.0</v>
      </c>
    </row>
    <row r="12415">
      <c r="A12415" s="1" t="s">
        <v>17370</v>
      </c>
      <c r="B12415" s="2">
        <v>1.0</v>
      </c>
    </row>
    <row r="12416">
      <c r="A12416" s="1" t="s">
        <v>17371</v>
      </c>
      <c r="B12416" s="2">
        <v>1.0</v>
      </c>
    </row>
    <row r="12417">
      <c r="A12417" s="1" t="s">
        <v>17372</v>
      </c>
      <c r="B12417" s="2">
        <v>0.0</v>
      </c>
    </row>
    <row r="12418">
      <c r="A12418" s="1" t="s">
        <v>17373</v>
      </c>
      <c r="B12418" s="2">
        <v>0.0</v>
      </c>
    </row>
    <row r="12419">
      <c r="A12419" s="1" t="s">
        <v>17374</v>
      </c>
      <c r="B12419" s="2">
        <v>1.0</v>
      </c>
    </row>
    <row r="12420">
      <c r="A12420" s="1" t="s">
        <v>17375</v>
      </c>
      <c r="B12420" s="2">
        <v>0.0</v>
      </c>
    </row>
    <row r="12421">
      <c r="A12421" s="1" t="s">
        <v>17376</v>
      </c>
      <c r="B12421" s="2">
        <v>1.0</v>
      </c>
    </row>
    <row r="12422">
      <c r="A12422" s="1" t="s">
        <v>17377</v>
      </c>
      <c r="B12422" s="2">
        <v>0.0</v>
      </c>
    </row>
    <row r="12423">
      <c r="A12423" s="1" t="s">
        <v>17378</v>
      </c>
      <c r="B12423" s="2">
        <v>1.0</v>
      </c>
    </row>
    <row r="12424">
      <c r="A12424" s="1" t="s">
        <v>17379</v>
      </c>
      <c r="B12424" s="2">
        <v>0.0</v>
      </c>
    </row>
    <row r="12425">
      <c r="A12425" s="1" t="s">
        <v>17380</v>
      </c>
      <c r="B12425" s="2">
        <v>1.0</v>
      </c>
    </row>
    <row r="12426">
      <c r="A12426" s="1" t="s">
        <v>17381</v>
      </c>
      <c r="B12426" s="2">
        <v>0.0</v>
      </c>
    </row>
    <row r="12427">
      <c r="A12427" s="1" t="s">
        <v>17382</v>
      </c>
      <c r="B12427" s="2">
        <v>0.0</v>
      </c>
    </row>
    <row r="12428">
      <c r="A12428" s="1" t="s">
        <v>17383</v>
      </c>
      <c r="B12428" s="2">
        <v>0.0</v>
      </c>
    </row>
    <row r="12429">
      <c r="A12429" s="1" t="s">
        <v>17384</v>
      </c>
      <c r="B12429" s="2">
        <v>1.0</v>
      </c>
    </row>
    <row r="12430">
      <c r="A12430" s="1" t="s">
        <v>17385</v>
      </c>
      <c r="B12430" s="2">
        <v>1.0</v>
      </c>
    </row>
    <row r="12431">
      <c r="A12431" s="1" t="s">
        <v>17386</v>
      </c>
      <c r="B12431" s="2">
        <v>0.0</v>
      </c>
    </row>
    <row r="12432">
      <c r="A12432" s="1" t="s">
        <v>17387</v>
      </c>
      <c r="B12432" s="2">
        <v>1.0</v>
      </c>
    </row>
    <row r="12433">
      <c r="A12433" s="1" t="s">
        <v>17388</v>
      </c>
      <c r="B12433" s="2">
        <v>0.0</v>
      </c>
    </row>
    <row r="12434">
      <c r="A12434" s="1" t="s">
        <v>17389</v>
      </c>
      <c r="B12434" s="2">
        <v>0.0</v>
      </c>
    </row>
    <row r="12435">
      <c r="A12435" s="1" t="s">
        <v>17390</v>
      </c>
      <c r="B12435" s="2">
        <v>0.0</v>
      </c>
    </row>
    <row r="12436">
      <c r="A12436" s="1" t="s">
        <v>17391</v>
      </c>
      <c r="B12436" s="2">
        <v>0.0</v>
      </c>
    </row>
    <row r="12437">
      <c r="A12437" s="1" t="s">
        <v>17392</v>
      </c>
      <c r="B12437" s="2">
        <v>0.0</v>
      </c>
    </row>
    <row r="12438">
      <c r="A12438" s="1" t="s">
        <v>17393</v>
      </c>
      <c r="B12438" s="2">
        <v>0.0</v>
      </c>
    </row>
    <row r="12439">
      <c r="A12439" s="1" t="s">
        <v>17394</v>
      </c>
      <c r="B12439" s="2">
        <v>0.0</v>
      </c>
    </row>
    <row r="12440">
      <c r="A12440" s="1" t="s">
        <v>1278</v>
      </c>
    </row>
    <row r="12441">
      <c r="A12441" s="7"/>
    </row>
    <row r="12442">
      <c r="A12442" s="1" t="s">
        <v>17395</v>
      </c>
      <c r="B12442" s="2">
        <v>1.0</v>
      </c>
    </row>
    <row r="12443">
      <c r="A12443" s="1" t="s">
        <v>17396</v>
      </c>
      <c r="B12443" s="2">
        <v>1.0</v>
      </c>
    </row>
    <row r="12444">
      <c r="A12444" s="1" t="s">
        <v>17397</v>
      </c>
      <c r="B12444" s="2">
        <v>1.0</v>
      </c>
    </row>
    <row r="12445">
      <c r="A12445" s="1" t="s">
        <v>17398</v>
      </c>
      <c r="B12445" s="2">
        <v>0.0</v>
      </c>
    </row>
    <row r="12446">
      <c r="A12446" s="1" t="s">
        <v>17399</v>
      </c>
      <c r="B12446" s="2">
        <v>0.0</v>
      </c>
    </row>
    <row r="12447">
      <c r="A12447" s="1" t="s">
        <v>17400</v>
      </c>
      <c r="B12447" s="2">
        <v>1.0</v>
      </c>
    </row>
    <row r="12448">
      <c r="A12448" s="1" t="s">
        <v>6446</v>
      </c>
    </row>
    <row r="12449">
      <c r="A12449" s="1" t="s">
        <v>3728</v>
      </c>
    </row>
    <row r="12450">
      <c r="A12450" s="1" t="s">
        <v>6447</v>
      </c>
    </row>
    <row r="12451">
      <c r="A12451" s="1" t="s">
        <v>17401</v>
      </c>
    </row>
    <row r="12452">
      <c r="A12452" s="1" t="s">
        <v>17402</v>
      </c>
    </row>
    <row r="12453">
      <c r="A12453" s="7"/>
    </row>
    <row r="12454">
      <c r="A12454" s="11" t="s">
        <v>14725</v>
      </c>
    </row>
    <row r="12455">
      <c r="A12455" s="1" t="s">
        <v>398</v>
      </c>
      <c r="B12455" s="2">
        <v>1.0</v>
      </c>
    </row>
    <row r="12456">
      <c r="A12456" s="1" t="s">
        <v>17403</v>
      </c>
      <c r="B12456" s="2">
        <v>0.0</v>
      </c>
    </row>
    <row r="12457">
      <c r="A12457" s="1" t="s">
        <v>17404</v>
      </c>
    </row>
    <row r="12458">
      <c r="A12458" s="1" t="s">
        <v>5925</v>
      </c>
      <c r="B12458" s="2">
        <v>1.0</v>
      </c>
    </row>
    <row r="12459">
      <c r="A12459" s="1" t="s">
        <v>17405</v>
      </c>
      <c r="B12459" s="2">
        <v>0.0</v>
      </c>
    </row>
    <row r="12460">
      <c r="A12460" s="1" t="s">
        <v>17406</v>
      </c>
      <c r="B12460" s="2">
        <v>0.0</v>
      </c>
    </row>
    <row r="12461">
      <c r="A12461" s="1" t="s">
        <v>17407</v>
      </c>
    </row>
    <row r="12462">
      <c r="A12462" s="7"/>
    </row>
    <row r="12463">
      <c r="A12463" s="1" t="s">
        <v>17408</v>
      </c>
      <c r="B12463" s="2">
        <v>0.0</v>
      </c>
    </row>
    <row r="12464">
      <c r="A12464" s="1" t="s">
        <v>17409</v>
      </c>
      <c r="B12464" s="2">
        <v>1.0</v>
      </c>
    </row>
    <row r="12465">
      <c r="A12465" s="1" t="s">
        <v>17410</v>
      </c>
      <c r="B12465" s="2">
        <v>1.0</v>
      </c>
    </row>
    <row r="12466">
      <c r="A12466" s="1" t="s">
        <v>17411</v>
      </c>
      <c r="B12466" s="2">
        <v>0.0</v>
      </c>
    </row>
    <row r="12467">
      <c r="A12467" s="1" t="s">
        <v>17412</v>
      </c>
      <c r="B12467" s="2">
        <v>0.0</v>
      </c>
    </row>
    <row r="12468">
      <c r="A12468" s="1" t="s">
        <v>17413</v>
      </c>
      <c r="B12468" s="2">
        <v>0.0</v>
      </c>
    </row>
    <row r="12469">
      <c r="A12469" s="1" t="s">
        <v>17414</v>
      </c>
      <c r="B12469" s="2">
        <v>1.0</v>
      </c>
    </row>
    <row r="12470">
      <c r="A12470" s="1" t="s">
        <v>17415</v>
      </c>
    </row>
    <row r="12471">
      <c r="A12471" s="7"/>
    </row>
    <row r="12472">
      <c r="A12472" s="1" t="s">
        <v>17416</v>
      </c>
    </row>
    <row r="12473">
      <c r="A12473" s="1" t="s">
        <v>17417</v>
      </c>
      <c r="B12473" s="2">
        <v>0.0</v>
      </c>
    </row>
    <row r="12474">
      <c r="A12474" s="1" t="s">
        <v>17418</v>
      </c>
      <c r="B12474" s="2">
        <v>0.0</v>
      </c>
    </row>
    <row r="12475">
      <c r="A12475" s="1" t="s">
        <v>17419</v>
      </c>
      <c r="B12475" s="2">
        <v>0.0</v>
      </c>
    </row>
    <row r="12476">
      <c r="A12476" s="1" t="s">
        <v>17420</v>
      </c>
      <c r="B12476" s="2">
        <v>1.0</v>
      </c>
    </row>
    <row r="12477">
      <c r="A12477" s="1" t="s">
        <v>17421</v>
      </c>
      <c r="B12477" s="2">
        <v>0.0</v>
      </c>
    </row>
    <row r="12478">
      <c r="A12478" s="1" t="s">
        <v>17422</v>
      </c>
      <c r="B12478" s="2">
        <v>0.0</v>
      </c>
    </row>
    <row r="12479">
      <c r="A12479" s="1" t="s">
        <v>17423</v>
      </c>
      <c r="B12479" s="2">
        <v>0.0</v>
      </c>
    </row>
    <row r="12480">
      <c r="A12480" s="1" t="s">
        <v>17424</v>
      </c>
      <c r="B12480" s="2">
        <v>0.0</v>
      </c>
    </row>
    <row r="12481">
      <c r="A12481" s="1" t="s">
        <v>17425</v>
      </c>
      <c r="B12481" s="2">
        <v>0.0</v>
      </c>
    </row>
    <row r="12482">
      <c r="A12482" s="1" t="s">
        <v>17426</v>
      </c>
      <c r="B12482" s="2">
        <v>1.0</v>
      </c>
    </row>
    <row r="12483">
      <c r="A12483" s="1" t="s">
        <v>17427</v>
      </c>
      <c r="B12483" s="2">
        <v>0.0</v>
      </c>
    </row>
    <row r="12484">
      <c r="A12484" s="1" t="s">
        <v>17428</v>
      </c>
      <c r="B12484" s="2">
        <v>1.0</v>
      </c>
    </row>
    <row r="12485">
      <c r="A12485" s="1" t="s">
        <v>17429</v>
      </c>
      <c r="B12485" s="2">
        <v>0.0</v>
      </c>
    </row>
    <row r="12486">
      <c r="A12486" s="1" t="s">
        <v>17430</v>
      </c>
      <c r="B12486" s="2">
        <v>1.0</v>
      </c>
    </row>
    <row r="12487">
      <c r="A12487" s="1" t="s">
        <v>17431</v>
      </c>
      <c r="B12487" s="2">
        <v>0.0</v>
      </c>
    </row>
    <row r="12488">
      <c r="A12488" s="1" t="s">
        <v>17432</v>
      </c>
      <c r="B12488" s="2">
        <v>0.0</v>
      </c>
    </row>
    <row r="12489">
      <c r="A12489" s="1" t="s">
        <v>17433</v>
      </c>
      <c r="B12489" s="2">
        <v>1.0</v>
      </c>
    </row>
    <row r="12490">
      <c r="A12490" s="1" t="s">
        <v>17434</v>
      </c>
      <c r="B12490" s="2">
        <v>1.0</v>
      </c>
    </row>
    <row r="12491">
      <c r="A12491" s="1" t="s">
        <v>17435</v>
      </c>
      <c r="B12491" s="2">
        <v>0.0</v>
      </c>
    </row>
    <row r="12492">
      <c r="A12492" s="1" t="s">
        <v>17436</v>
      </c>
      <c r="B12492" s="2">
        <v>1.0</v>
      </c>
    </row>
    <row r="12493">
      <c r="A12493" s="1" t="s">
        <v>17437</v>
      </c>
      <c r="B12493" s="2">
        <v>0.0</v>
      </c>
    </row>
    <row r="12494">
      <c r="A12494" s="1" t="s">
        <v>17438</v>
      </c>
      <c r="B12494" s="2">
        <v>1.0</v>
      </c>
    </row>
    <row r="12495">
      <c r="A12495" s="1" t="s">
        <v>17439</v>
      </c>
      <c r="B12495" s="2">
        <v>1.0</v>
      </c>
    </row>
    <row r="12496">
      <c r="A12496" s="1" t="s">
        <v>6446</v>
      </c>
    </row>
    <row r="12497">
      <c r="A12497" s="1" t="s">
        <v>3728</v>
      </c>
    </row>
    <row r="12498">
      <c r="A12498" s="1" t="s">
        <v>9640</v>
      </c>
    </row>
    <row r="12499">
      <c r="A12499" s="7"/>
    </row>
    <row r="12500">
      <c r="A12500" s="1" t="s">
        <v>14725</v>
      </c>
      <c r="B12500" s="2">
        <v>1.0</v>
      </c>
    </row>
    <row r="12501">
      <c r="A12501" s="1" t="s">
        <v>17440</v>
      </c>
      <c r="B12501" s="2">
        <v>0.0</v>
      </c>
    </row>
    <row r="12502">
      <c r="A12502" s="1" t="s">
        <v>17441</v>
      </c>
      <c r="B12502" s="2">
        <v>0.0</v>
      </c>
    </row>
    <row r="12503">
      <c r="A12503" s="1" t="s">
        <v>17442</v>
      </c>
      <c r="B12503" s="2">
        <v>0.0</v>
      </c>
    </row>
    <row r="12504">
      <c r="A12504" s="1" t="s">
        <v>17443</v>
      </c>
      <c r="B12504" s="2">
        <v>0.0</v>
      </c>
    </row>
    <row r="12505">
      <c r="A12505" s="1" t="s">
        <v>17444</v>
      </c>
      <c r="B12505" s="2">
        <v>1.0</v>
      </c>
    </row>
    <row r="12506">
      <c r="A12506" s="1" t="s">
        <v>17445</v>
      </c>
      <c r="B12506" s="2">
        <v>0.0</v>
      </c>
    </row>
    <row r="12507">
      <c r="A12507" s="1" t="s">
        <v>17446</v>
      </c>
      <c r="B12507" s="2">
        <v>0.0</v>
      </c>
    </row>
    <row r="12508">
      <c r="A12508" s="1" t="s">
        <v>17447</v>
      </c>
      <c r="B12508" s="2">
        <v>1.0</v>
      </c>
    </row>
    <row r="12509">
      <c r="A12509" s="1" t="s">
        <v>17448</v>
      </c>
      <c r="B12509" s="2">
        <v>0.0</v>
      </c>
    </row>
    <row r="12510">
      <c r="A12510" s="1" t="s">
        <v>17449</v>
      </c>
      <c r="B12510" s="2">
        <v>1.0</v>
      </c>
    </row>
    <row r="12511">
      <c r="A12511" s="1" t="s">
        <v>17450</v>
      </c>
      <c r="B12511" s="2">
        <v>1.0</v>
      </c>
    </row>
    <row r="12512">
      <c r="A12512" s="1" t="s">
        <v>17451</v>
      </c>
      <c r="B12512" s="2">
        <v>1.0</v>
      </c>
    </row>
    <row r="12513">
      <c r="A12513" s="1" t="s">
        <v>17452</v>
      </c>
      <c r="B12513" s="2">
        <v>1.0</v>
      </c>
    </row>
    <row r="12514">
      <c r="A12514" s="1" t="s">
        <v>17453</v>
      </c>
      <c r="B12514" s="2">
        <v>1.0</v>
      </c>
    </row>
    <row r="12515">
      <c r="A12515" s="1" t="s">
        <v>17454</v>
      </c>
    </row>
    <row r="12516">
      <c r="A12516" s="1" t="s">
        <v>4041</v>
      </c>
    </row>
    <row r="12517">
      <c r="A12517" s="1" t="s">
        <v>1915</v>
      </c>
      <c r="B12517" s="2">
        <v>0.0</v>
      </c>
    </row>
    <row r="12518">
      <c r="A12518" s="1" t="s">
        <v>17455</v>
      </c>
      <c r="B12518" s="2">
        <v>1.0</v>
      </c>
    </row>
    <row r="12519">
      <c r="A12519" s="1" t="s">
        <v>17456</v>
      </c>
      <c r="B12519" s="2">
        <v>1.0</v>
      </c>
    </row>
    <row r="12520">
      <c r="A12520" s="1" t="s">
        <v>17457</v>
      </c>
      <c r="B12520" s="2">
        <v>0.0</v>
      </c>
    </row>
    <row r="12521">
      <c r="A12521" s="11" t="s">
        <v>17458</v>
      </c>
      <c r="B12521" s="2">
        <v>1.0</v>
      </c>
    </row>
    <row r="12522">
      <c r="A12522" s="1" t="s">
        <v>17459</v>
      </c>
      <c r="B12522" s="2">
        <v>1.0</v>
      </c>
    </row>
    <row r="12523">
      <c r="A12523" s="1" t="s">
        <v>17460</v>
      </c>
      <c r="B12523" s="2">
        <v>1.0</v>
      </c>
    </row>
    <row r="12524">
      <c r="A12524" s="1" t="s">
        <v>17461</v>
      </c>
    </row>
    <row r="12525">
      <c r="A12525" s="1" t="s">
        <v>3728</v>
      </c>
    </row>
    <row r="12526">
      <c r="A12526" s="1" t="s">
        <v>6447</v>
      </c>
    </row>
    <row r="12527">
      <c r="A12527" s="1" t="s">
        <v>17462</v>
      </c>
    </row>
    <row r="12528">
      <c r="A12528" s="1" t="s">
        <v>17463</v>
      </c>
      <c r="B12528" s="2">
        <v>1.0</v>
      </c>
    </row>
    <row r="12529">
      <c r="A12529" s="1" t="s">
        <v>17464</v>
      </c>
      <c r="B12529" s="2">
        <v>1.0</v>
      </c>
    </row>
    <row r="12530">
      <c r="A12530" s="1" t="s">
        <v>17465</v>
      </c>
      <c r="B12530" s="2">
        <v>0.0</v>
      </c>
    </row>
    <row r="12531">
      <c r="A12531" s="1" t="s">
        <v>17466</v>
      </c>
    </row>
    <row r="12532">
      <c r="A12532" s="1" t="s">
        <v>17467</v>
      </c>
    </row>
    <row r="12533">
      <c r="A12533" s="1" t="s">
        <v>17468</v>
      </c>
    </row>
    <row r="12534">
      <c r="A12534" s="1" t="s">
        <v>17469</v>
      </c>
    </row>
    <row r="12535">
      <c r="A12535" s="1" t="s">
        <v>17470</v>
      </c>
    </row>
    <row r="12536">
      <c r="A12536" s="7"/>
    </row>
    <row r="12537">
      <c r="A12537" s="1" t="s">
        <v>17471</v>
      </c>
      <c r="B12537" s="2">
        <v>1.0</v>
      </c>
    </row>
    <row r="12538">
      <c r="A12538" s="1" t="s">
        <v>5503</v>
      </c>
    </row>
    <row r="12539">
      <c r="A12539" s="1" t="s">
        <v>17472</v>
      </c>
    </row>
    <row r="12540">
      <c r="A12540" s="1" t="s">
        <v>17473</v>
      </c>
    </row>
    <row r="12541">
      <c r="A12541" s="1" t="s">
        <v>17474</v>
      </c>
    </row>
    <row r="12542">
      <c r="A12542" s="1" t="s">
        <v>17475</v>
      </c>
    </row>
    <row r="12543">
      <c r="A12543" s="7"/>
    </row>
    <row r="12544">
      <c r="A12544" s="1" t="s">
        <v>17476</v>
      </c>
      <c r="B12544" s="2">
        <v>0.0</v>
      </c>
    </row>
    <row r="12545">
      <c r="A12545" s="1" t="s">
        <v>17477</v>
      </c>
    </row>
    <row r="12546">
      <c r="A12546" s="1" t="s">
        <v>17478</v>
      </c>
      <c r="B12546" s="2">
        <v>1.0</v>
      </c>
    </row>
    <row r="12547">
      <c r="A12547" s="1" t="s">
        <v>17479</v>
      </c>
      <c r="B12547" s="2">
        <v>1.0</v>
      </c>
    </row>
    <row r="12548">
      <c r="A12548" s="1" t="s">
        <v>17480</v>
      </c>
      <c r="B12548" s="2">
        <v>0.0</v>
      </c>
    </row>
    <row r="12549">
      <c r="A12549" s="1" t="s">
        <v>17481</v>
      </c>
      <c r="B12549" s="2">
        <v>0.0</v>
      </c>
    </row>
    <row r="12550">
      <c r="A12550" s="1" t="s">
        <v>17482</v>
      </c>
      <c r="B12550" s="2">
        <v>1.0</v>
      </c>
    </row>
    <row r="12551">
      <c r="A12551" s="1" t="s">
        <v>17483</v>
      </c>
      <c r="B12551" s="2">
        <v>0.0</v>
      </c>
    </row>
    <row r="12552">
      <c r="A12552" s="1" t="s">
        <v>17484</v>
      </c>
      <c r="B12552" s="2">
        <v>1.0</v>
      </c>
    </row>
    <row r="12553">
      <c r="A12553" s="1" t="s">
        <v>17485</v>
      </c>
      <c r="B12553" s="2">
        <v>1.0</v>
      </c>
    </row>
    <row r="12554">
      <c r="A12554" s="1" t="s">
        <v>17486</v>
      </c>
      <c r="B12554" s="2">
        <v>0.0</v>
      </c>
    </row>
    <row r="12555">
      <c r="A12555" s="1" t="s">
        <v>17487</v>
      </c>
      <c r="B12555" s="2">
        <v>0.0</v>
      </c>
    </row>
    <row r="12556">
      <c r="A12556" s="1" t="s">
        <v>17488</v>
      </c>
    </row>
    <row r="12557">
      <c r="A12557" s="7"/>
    </row>
    <row r="12558">
      <c r="A12558" s="1" t="s">
        <v>17489</v>
      </c>
      <c r="B12558" s="2">
        <v>0.0</v>
      </c>
    </row>
    <row r="12559">
      <c r="A12559" s="1" t="s">
        <v>17490</v>
      </c>
      <c r="B12559" s="2">
        <v>1.0</v>
      </c>
    </row>
    <row r="12560">
      <c r="A12560" s="1" t="s">
        <v>17491</v>
      </c>
      <c r="B12560" s="2">
        <v>1.0</v>
      </c>
    </row>
    <row r="12561">
      <c r="A12561" s="1" t="s">
        <v>17492</v>
      </c>
      <c r="B12561" s="2">
        <v>1.0</v>
      </c>
    </row>
    <row r="12562">
      <c r="A12562" s="1" t="s">
        <v>17493</v>
      </c>
      <c r="B12562" s="2">
        <v>0.0</v>
      </c>
    </row>
    <row r="12563">
      <c r="A12563" s="1" t="s">
        <v>17494</v>
      </c>
      <c r="B12563" s="2">
        <v>1.0</v>
      </c>
    </row>
    <row r="12564">
      <c r="A12564" s="1" t="s">
        <v>17495</v>
      </c>
      <c r="B12564" s="2">
        <v>1.0</v>
      </c>
    </row>
    <row r="12565">
      <c r="A12565" s="1" t="s">
        <v>17496</v>
      </c>
      <c r="B12565" s="2">
        <v>1.0</v>
      </c>
    </row>
    <row r="12566">
      <c r="A12566" s="1" t="s">
        <v>17497</v>
      </c>
      <c r="B12566" s="2">
        <v>0.0</v>
      </c>
    </row>
    <row r="12567">
      <c r="A12567" s="1" t="s">
        <v>17498</v>
      </c>
      <c r="B12567" s="2">
        <v>1.0</v>
      </c>
    </row>
    <row r="12568">
      <c r="A12568" s="1" t="s">
        <v>17499</v>
      </c>
      <c r="B12568" s="2">
        <v>1.0</v>
      </c>
    </row>
    <row r="12569">
      <c r="A12569" s="1" t="s">
        <v>17500</v>
      </c>
      <c r="B12569" s="2">
        <v>1.0</v>
      </c>
    </row>
    <row r="12570">
      <c r="A12570" s="1" t="s">
        <v>17501</v>
      </c>
      <c r="B12570" s="2">
        <v>1.0</v>
      </c>
    </row>
    <row r="12571">
      <c r="A12571" s="1" t="s">
        <v>17502</v>
      </c>
      <c r="B12571" s="2">
        <v>1.0</v>
      </c>
    </row>
    <row r="12572">
      <c r="A12572" s="1" t="s">
        <v>17503</v>
      </c>
      <c r="B12572" s="2">
        <v>1.0</v>
      </c>
    </row>
    <row r="12573">
      <c r="A12573" s="1" t="s">
        <v>17504</v>
      </c>
      <c r="B12573" s="2">
        <v>1.0</v>
      </c>
    </row>
    <row r="12574">
      <c r="A12574" s="1" t="s">
        <v>17505</v>
      </c>
    </row>
    <row r="12575">
      <c r="A12575" s="1" t="s">
        <v>17506</v>
      </c>
    </row>
    <row r="12576">
      <c r="A12576" s="7"/>
    </row>
    <row r="12577">
      <c r="A12577" s="1" t="s">
        <v>17507</v>
      </c>
      <c r="B12577" s="2">
        <v>0.0</v>
      </c>
    </row>
    <row r="12578">
      <c r="A12578" s="1" t="s">
        <v>17508</v>
      </c>
      <c r="B12578" s="2">
        <v>1.0</v>
      </c>
    </row>
    <row r="12579">
      <c r="A12579" s="1" t="s">
        <v>17509</v>
      </c>
      <c r="B12579" s="2">
        <v>0.0</v>
      </c>
    </row>
    <row r="12580">
      <c r="A12580" s="1" t="s">
        <v>17510</v>
      </c>
      <c r="B12580" s="2">
        <v>1.0</v>
      </c>
    </row>
    <row r="12581">
      <c r="A12581" s="1" t="s">
        <v>17511</v>
      </c>
      <c r="B12581" s="2">
        <v>0.0</v>
      </c>
    </row>
    <row r="12582">
      <c r="A12582" s="1" t="s">
        <v>17512</v>
      </c>
      <c r="B12582" s="2">
        <v>0.0</v>
      </c>
    </row>
    <row r="12583">
      <c r="A12583" s="1" t="s">
        <v>17513</v>
      </c>
      <c r="B12583" s="2">
        <v>0.0</v>
      </c>
    </row>
    <row r="12584">
      <c r="A12584" s="1" t="s">
        <v>17514</v>
      </c>
      <c r="B12584" s="2">
        <v>0.0</v>
      </c>
    </row>
    <row r="12585">
      <c r="A12585" s="1" t="s">
        <v>17515</v>
      </c>
      <c r="B12585" s="2">
        <v>1.0</v>
      </c>
    </row>
    <row r="12586">
      <c r="A12586" s="1" t="s">
        <v>17516</v>
      </c>
      <c r="B12586" s="2">
        <v>0.0</v>
      </c>
    </row>
    <row r="12587">
      <c r="A12587" s="1" t="s">
        <v>17517</v>
      </c>
      <c r="B12587" s="2">
        <v>1.0</v>
      </c>
    </row>
    <row r="12588">
      <c r="A12588" s="1" t="s">
        <v>17518</v>
      </c>
    </row>
    <row r="12589">
      <c r="A12589" s="7"/>
    </row>
    <row r="12590">
      <c r="A12590" s="1" t="s">
        <v>17519</v>
      </c>
    </row>
    <row r="12591">
      <c r="A12591" s="7"/>
    </row>
    <row r="12592">
      <c r="A12592" s="1" t="s">
        <v>4438</v>
      </c>
    </row>
    <row r="12593">
      <c r="A12593" s="1" t="s">
        <v>17520</v>
      </c>
      <c r="B12593" s="2">
        <v>0.0</v>
      </c>
    </row>
    <row r="12594">
      <c r="A12594" s="1" t="s">
        <v>17521</v>
      </c>
      <c r="B12594" s="2">
        <v>1.0</v>
      </c>
    </row>
    <row r="12595">
      <c r="A12595" s="1" t="s">
        <v>17522</v>
      </c>
      <c r="B12595" s="2">
        <v>1.0</v>
      </c>
    </row>
    <row r="12596">
      <c r="A12596" s="1" t="s">
        <v>17523</v>
      </c>
      <c r="B12596" s="2">
        <v>1.0</v>
      </c>
    </row>
    <row r="12597">
      <c r="A12597" s="1" t="s">
        <v>17524</v>
      </c>
      <c r="B12597" s="2">
        <v>0.0</v>
      </c>
    </row>
    <row r="12598">
      <c r="A12598" s="1" t="s">
        <v>17525</v>
      </c>
      <c r="B12598" s="2">
        <v>0.0</v>
      </c>
    </row>
    <row r="12599">
      <c r="A12599" s="1" t="s">
        <v>17526</v>
      </c>
      <c r="B12599" s="2">
        <v>0.0</v>
      </c>
    </row>
    <row r="12600">
      <c r="A12600" s="1" t="s">
        <v>17527</v>
      </c>
      <c r="B12600" s="2">
        <v>0.0</v>
      </c>
    </row>
    <row r="12601">
      <c r="A12601" s="1" t="s">
        <v>17528</v>
      </c>
      <c r="B12601" s="2">
        <v>0.0</v>
      </c>
    </row>
    <row r="12602">
      <c r="A12602" s="1" t="s">
        <v>17529</v>
      </c>
      <c r="B12602" s="2">
        <v>1.0</v>
      </c>
    </row>
    <row r="12603">
      <c r="A12603" s="1" t="s">
        <v>17530</v>
      </c>
      <c r="B12603" s="2">
        <v>0.0</v>
      </c>
    </row>
    <row r="12604">
      <c r="A12604" s="1" t="s">
        <v>17531</v>
      </c>
      <c r="B12604" s="2">
        <v>0.0</v>
      </c>
    </row>
    <row r="12605">
      <c r="A12605" s="1" t="s">
        <v>927</v>
      </c>
      <c r="B12605" s="2">
        <v>1.0</v>
      </c>
    </row>
    <row r="12606">
      <c r="A12606" s="1" t="s">
        <v>17532</v>
      </c>
      <c r="B12606" s="2">
        <v>0.0</v>
      </c>
    </row>
    <row r="12607">
      <c r="A12607" s="1" t="s">
        <v>17533</v>
      </c>
      <c r="B12607" s="2">
        <v>0.0</v>
      </c>
    </row>
    <row r="12608">
      <c r="A12608" s="1" t="s">
        <v>17534</v>
      </c>
      <c r="B12608" s="2">
        <v>0.0</v>
      </c>
    </row>
    <row r="12609">
      <c r="A12609" s="1" t="s">
        <v>17535</v>
      </c>
      <c r="B12609" s="2">
        <v>1.0</v>
      </c>
    </row>
    <row r="12610">
      <c r="A12610" s="1" t="s">
        <v>17536</v>
      </c>
      <c r="B12610" s="2">
        <v>0.0</v>
      </c>
    </row>
    <row r="12611">
      <c r="A12611" s="1" t="s">
        <v>17537</v>
      </c>
      <c r="B12611" s="2">
        <v>0.0</v>
      </c>
    </row>
    <row r="12612">
      <c r="A12612" s="1" t="s">
        <v>17538</v>
      </c>
      <c r="B12612" s="2">
        <v>1.0</v>
      </c>
    </row>
    <row r="12613">
      <c r="A12613" s="1" t="s">
        <v>17539</v>
      </c>
      <c r="B12613" s="2">
        <v>1.0</v>
      </c>
    </row>
    <row r="12614">
      <c r="A12614" s="1" t="s">
        <v>17540</v>
      </c>
      <c r="B12614" s="2">
        <v>0.0</v>
      </c>
    </row>
    <row r="12615">
      <c r="A12615" s="1" t="s">
        <v>17541</v>
      </c>
      <c r="B12615" s="2">
        <v>1.0</v>
      </c>
    </row>
    <row r="12616">
      <c r="A12616" s="1" t="s">
        <v>17542</v>
      </c>
      <c r="B12616" s="2">
        <v>0.0</v>
      </c>
    </row>
    <row r="12617">
      <c r="A12617" s="1" t="s">
        <v>17543</v>
      </c>
      <c r="B12617" s="2">
        <v>0.0</v>
      </c>
    </row>
    <row r="12618">
      <c r="A12618" s="1" t="s">
        <v>17544</v>
      </c>
      <c r="B12618" s="2">
        <v>0.0</v>
      </c>
    </row>
    <row r="12619">
      <c r="A12619" s="1" t="s">
        <v>17545</v>
      </c>
      <c r="B12619" s="2">
        <v>0.0</v>
      </c>
    </row>
    <row r="12620">
      <c r="A12620" s="1" t="s">
        <v>17546</v>
      </c>
      <c r="B12620" s="2">
        <v>0.0</v>
      </c>
    </row>
    <row r="12621">
      <c r="A12621" s="1" t="s">
        <v>17547</v>
      </c>
      <c r="B12621" s="2">
        <v>1.0</v>
      </c>
    </row>
    <row r="12622">
      <c r="A12622" s="1" t="s">
        <v>17548</v>
      </c>
      <c r="B12622" s="2">
        <v>1.0</v>
      </c>
    </row>
    <row r="12623">
      <c r="A12623" s="1" t="s">
        <v>17549</v>
      </c>
      <c r="B12623" s="2">
        <v>0.0</v>
      </c>
    </row>
    <row r="12624">
      <c r="A12624" s="1" t="s">
        <v>17550</v>
      </c>
      <c r="B12624" s="2">
        <v>1.0</v>
      </c>
    </row>
    <row r="12625">
      <c r="A12625" s="1" t="s">
        <v>17551</v>
      </c>
      <c r="B12625" s="2">
        <v>1.0</v>
      </c>
    </row>
    <row r="12626">
      <c r="A12626" s="1" t="s">
        <v>17552</v>
      </c>
      <c r="B12626" s="2">
        <v>0.0</v>
      </c>
    </row>
    <row r="12627">
      <c r="A12627" s="1" t="s">
        <v>17553</v>
      </c>
      <c r="B12627" s="2">
        <v>0.0</v>
      </c>
    </row>
    <row r="12628">
      <c r="A12628" s="1" t="s">
        <v>17554</v>
      </c>
      <c r="B12628" s="2">
        <v>1.0</v>
      </c>
    </row>
    <row r="12629">
      <c r="A12629" s="1" t="s">
        <v>17555</v>
      </c>
      <c r="B12629" s="2">
        <v>1.0</v>
      </c>
    </row>
    <row r="12630">
      <c r="A12630" s="1" t="s">
        <v>17556</v>
      </c>
      <c r="B12630" s="2">
        <v>1.0</v>
      </c>
    </row>
    <row r="12631">
      <c r="A12631" s="1" t="s">
        <v>17557</v>
      </c>
      <c r="B12631" s="2">
        <v>0.0</v>
      </c>
    </row>
    <row r="12632">
      <c r="A12632" s="1" t="s">
        <v>17558</v>
      </c>
      <c r="B12632" s="2">
        <v>0.0</v>
      </c>
    </row>
    <row r="12633">
      <c r="A12633" s="1" t="s">
        <v>17559</v>
      </c>
      <c r="B12633" s="2">
        <v>0.0</v>
      </c>
    </row>
    <row r="12634">
      <c r="A12634" s="1" t="s">
        <v>17560</v>
      </c>
      <c r="B12634" s="2">
        <v>1.0</v>
      </c>
    </row>
    <row r="12635">
      <c r="A12635" s="1" t="s">
        <v>17561</v>
      </c>
      <c r="B12635" s="2">
        <v>0.0</v>
      </c>
    </row>
    <row r="12636">
      <c r="A12636" s="1" t="s">
        <v>17562</v>
      </c>
      <c r="B12636" s="2">
        <v>0.0</v>
      </c>
    </row>
    <row r="12637">
      <c r="A12637" s="1" t="s">
        <v>17563</v>
      </c>
      <c r="B12637" s="2">
        <v>1.0</v>
      </c>
    </row>
    <row r="12638">
      <c r="A12638" s="1" t="s">
        <v>17564</v>
      </c>
      <c r="B12638" s="2">
        <v>1.0</v>
      </c>
    </row>
    <row r="12639">
      <c r="A12639" s="1" t="s">
        <v>17565</v>
      </c>
      <c r="B12639" s="2">
        <v>1.0</v>
      </c>
    </row>
    <row r="12640">
      <c r="A12640" s="1" t="s">
        <v>17566</v>
      </c>
      <c r="B12640" s="2">
        <v>0.0</v>
      </c>
    </row>
    <row r="12641">
      <c r="A12641" s="1" t="s">
        <v>17567</v>
      </c>
      <c r="B12641" s="2">
        <v>1.0</v>
      </c>
    </row>
    <row r="12642">
      <c r="A12642" s="1" t="s">
        <v>17568</v>
      </c>
      <c r="B12642" s="2">
        <v>0.0</v>
      </c>
    </row>
    <row r="12643">
      <c r="A12643" s="1" t="s">
        <v>17569</v>
      </c>
      <c r="B12643" s="2">
        <v>1.0</v>
      </c>
    </row>
    <row r="12644">
      <c r="A12644" s="1" t="s">
        <v>17570</v>
      </c>
      <c r="B12644" s="2">
        <v>0.0</v>
      </c>
    </row>
    <row r="12645">
      <c r="A12645" s="1" t="s">
        <v>17571</v>
      </c>
      <c r="B12645" s="2">
        <v>1.0</v>
      </c>
    </row>
    <row r="12646">
      <c r="A12646" s="1" t="s">
        <v>17572</v>
      </c>
      <c r="B12646" s="2">
        <v>1.0</v>
      </c>
    </row>
    <row r="12647">
      <c r="A12647" s="1" t="s">
        <v>17573</v>
      </c>
    </row>
    <row r="12648">
      <c r="A12648" s="1" t="s">
        <v>5220</v>
      </c>
      <c r="B12648" s="2">
        <v>0.0</v>
      </c>
    </row>
    <row r="12649">
      <c r="A12649" s="1" t="s">
        <v>17574</v>
      </c>
      <c r="B12649" s="2">
        <v>1.0</v>
      </c>
    </row>
    <row r="12650">
      <c r="A12650" s="1" t="s">
        <v>17575</v>
      </c>
      <c r="B12650" s="2">
        <v>1.0</v>
      </c>
    </row>
    <row r="12651">
      <c r="A12651" s="1" t="s">
        <v>17576</v>
      </c>
      <c r="B12651" s="2">
        <v>1.0</v>
      </c>
    </row>
    <row r="12652">
      <c r="A12652" s="1" t="s">
        <v>17577</v>
      </c>
      <c r="B12652" s="2">
        <v>1.0</v>
      </c>
    </row>
    <row r="12653">
      <c r="A12653" s="1" t="s">
        <v>17578</v>
      </c>
    </row>
    <row r="12654">
      <c r="A12654" s="1" t="s">
        <v>17579</v>
      </c>
      <c r="B12654" s="2">
        <v>0.0</v>
      </c>
    </row>
    <row r="12655">
      <c r="A12655" s="1" t="s">
        <v>17580</v>
      </c>
      <c r="B12655" s="2">
        <v>1.0</v>
      </c>
    </row>
    <row r="12656">
      <c r="A12656" s="1" t="s">
        <v>17581</v>
      </c>
      <c r="B12656" s="2">
        <v>1.0</v>
      </c>
    </row>
    <row r="12657">
      <c r="A12657" s="1" t="s">
        <v>4213</v>
      </c>
      <c r="B12657" s="2">
        <v>0.0</v>
      </c>
    </row>
    <row r="12658">
      <c r="A12658" s="1" t="s">
        <v>17582</v>
      </c>
      <c r="B12658" s="2">
        <v>0.0</v>
      </c>
    </row>
    <row r="12659">
      <c r="A12659" s="1" t="s">
        <v>17583</v>
      </c>
      <c r="B12659" s="2">
        <v>1.0</v>
      </c>
    </row>
    <row r="12660">
      <c r="A12660" s="1" t="s">
        <v>17584</v>
      </c>
      <c r="B12660" s="2">
        <v>0.0</v>
      </c>
    </row>
    <row r="12661">
      <c r="A12661" s="1" t="s">
        <v>17585</v>
      </c>
      <c r="B12661" s="2">
        <v>1.0</v>
      </c>
    </row>
    <row r="12662">
      <c r="A12662" s="1" t="s">
        <v>17586</v>
      </c>
      <c r="B12662" s="2">
        <v>0.0</v>
      </c>
    </row>
    <row r="12663">
      <c r="A12663" s="1" t="s">
        <v>17587</v>
      </c>
      <c r="B12663" s="2">
        <v>1.0</v>
      </c>
    </row>
    <row r="12664">
      <c r="A12664" s="1" t="s">
        <v>17588</v>
      </c>
    </row>
    <row r="12665">
      <c r="A12665" s="7"/>
    </row>
    <row r="12666">
      <c r="A12666" s="1" t="s">
        <v>2055</v>
      </c>
      <c r="B12666" s="2">
        <v>0.0</v>
      </c>
    </row>
    <row r="12667">
      <c r="A12667" s="1" t="s">
        <v>17589</v>
      </c>
      <c r="B12667" s="2">
        <v>1.0</v>
      </c>
    </row>
    <row r="12668">
      <c r="A12668" s="1" t="s">
        <v>17590</v>
      </c>
      <c r="B12668" s="2">
        <v>1.0</v>
      </c>
    </row>
    <row r="12669">
      <c r="A12669" s="1" t="s">
        <v>17591</v>
      </c>
      <c r="B12669" s="2">
        <v>0.0</v>
      </c>
    </row>
    <row r="12670">
      <c r="A12670" s="1" t="s">
        <v>17592</v>
      </c>
      <c r="B12670" s="2">
        <v>1.0</v>
      </c>
    </row>
    <row r="12671">
      <c r="A12671" s="1" t="s">
        <v>17593</v>
      </c>
      <c r="B12671" s="2">
        <v>0.0</v>
      </c>
    </row>
    <row r="12672">
      <c r="A12672" s="1" t="s">
        <v>17594</v>
      </c>
    </row>
    <row r="12673">
      <c r="A12673" s="1" t="s">
        <v>17595</v>
      </c>
      <c r="B12673" s="2">
        <v>1.0</v>
      </c>
    </row>
    <row r="12674">
      <c r="A12674" s="1" t="s">
        <v>17596</v>
      </c>
    </row>
    <row r="12675">
      <c r="A12675" s="7"/>
    </row>
    <row r="12676">
      <c r="A12676" s="1" t="s">
        <v>17597</v>
      </c>
      <c r="B12676" s="2">
        <v>0.0</v>
      </c>
    </row>
    <row r="12677">
      <c r="A12677" s="1" t="s">
        <v>17598</v>
      </c>
      <c r="B12677" s="2">
        <v>1.0</v>
      </c>
    </row>
    <row r="12678">
      <c r="A12678" s="1" t="s">
        <v>17599</v>
      </c>
      <c r="B12678" s="2">
        <v>0.0</v>
      </c>
    </row>
    <row r="12679">
      <c r="A12679" s="1" t="s">
        <v>17600</v>
      </c>
      <c r="B12679" s="2">
        <v>0.0</v>
      </c>
    </row>
    <row r="12680">
      <c r="A12680" s="1" t="s">
        <v>17601</v>
      </c>
      <c r="B12680" s="2">
        <v>1.0</v>
      </c>
    </row>
    <row r="12681">
      <c r="A12681" s="1" t="s">
        <v>17602</v>
      </c>
      <c r="B12681" s="2">
        <v>0.0</v>
      </c>
    </row>
    <row r="12682">
      <c r="A12682" s="1" t="s">
        <v>17603</v>
      </c>
    </row>
    <row r="12683">
      <c r="A12683" s="1" t="s">
        <v>6229</v>
      </c>
    </row>
    <row r="12684">
      <c r="A12684" s="1" t="s">
        <v>6230</v>
      </c>
    </row>
    <row r="12685">
      <c r="A12685" s="1" t="s">
        <v>5987</v>
      </c>
      <c r="B12685" s="2">
        <v>1.0</v>
      </c>
    </row>
    <row r="12686">
      <c r="A12686" s="1" t="s">
        <v>17604</v>
      </c>
      <c r="B12686" s="2">
        <v>1.0</v>
      </c>
    </row>
    <row r="12687">
      <c r="A12687" s="1" t="s">
        <v>17605</v>
      </c>
    </row>
    <row r="12688">
      <c r="A12688" s="1" t="s">
        <v>17606</v>
      </c>
      <c r="B12688" s="2">
        <v>0.0</v>
      </c>
    </row>
    <row r="12689">
      <c r="A12689" s="1" t="s">
        <v>17607</v>
      </c>
      <c r="B12689" s="2">
        <v>0.0</v>
      </c>
    </row>
    <row r="12690">
      <c r="A12690" s="1" t="s">
        <v>17608</v>
      </c>
      <c r="B12690" s="2">
        <v>0.0</v>
      </c>
    </row>
    <row r="12691">
      <c r="A12691" s="1" t="s">
        <v>17609</v>
      </c>
    </row>
    <row r="12692">
      <c r="A12692" s="7"/>
    </row>
    <row r="12693">
      <c r="A12693" s="1" t="s">
        <v>17610</v>
      </c>
      <c r="B12693" s="2">
        <v>1.0</v>
      </c>
    </row>
    <row r="12694">
      <c r="A12694" s="1" t="s">
        <v>17611</v>
      </c>
      <c r="B12694" s="2">
        <v>1.0</v>
      </c>
    </row>
    <row r="12695">
      <c r="A12695" s="1" t="s">
        <v>17612</v>
      </c>
      <c r="B12695" s="2">
        <v>0.0</v>
      </c>
    </row>
    <row r="12696">
      <c r="A12696" s="1" t="s">
        <v>17613</v>
      </c>
      <c r="B12696" s="2">
        <v>0.0</v>
      </c>
    </row>
    <row r="12697">
      <c r="A12697" s="1" t="s">
        <v>17614</v>
      </c>
      <c r="B12697" s="2">
        <v>1.0</v>
      </c>
    </row>
    <row r="12698">
      <c r="A12698" s="1" t="s">
        <v>17615</v>
      </c>
      <c r="B12698" s="2">
        <v>1.0</v>
      </c>
    </row>
    <row r="12699">
      <c r="A12699" s="1" t="s">
        <v>17616</v>
      </c>
      <c r="B12699" s="2">
        <v>1.0</v>
      </c>
    </row>
    <row r="12700">
      <c r="A12700" s="1" t="s">
        <v>17617</v>
      </c>
      <c r="B12700" s="2">
        <v>1.0</v>
      </c>
    </row>
    <row r="12701">
      <c r="A12701" s="1" t="s">
        <v>17618</v>
      </c>
      <c r="B12701" s="2">
        <v>1.0</v>
      </c>
    </row>
    <row r="12702">
      <c r="A12702" s="1" t="s">
        <v>17619</v>
      </c>
      <c r="B12702" s="2">
        <v>1.0</v>
      </c>
    </row>
    <row r="12703">
      <c r="A12703" s="1" t="s">
        <v>17620</v>
      </c>
      <c r="B12703" s="2">
        <v>0.0</v>
      </c>
    </row>
    <row r="12704">
      <c r="A12704" s="1" t="s">
        <v>17621</v>
      </c>
      <c r="B12704" s="2">
        <v>1.0</v>
      </c>
    </row>
    <row r="12705">
      <c r="A12705" s="1" t="s">
        <v>17622</v>
      </c>
      <c r="B12705" s="2">
        <v>1.0</v>
      </c>
    </row>
    <row r="12706">
      <c r="A12706" s="1" t="s">
        <v>17623</v>
      </c>
      <c r="B12706" s="2">
        <v>0.0</v>
      </c>
    </row>
    <row r="12707">
      <c r="A12707" s="1" t="s">
        <v>17624</v>
      </c>
      <c r="B12707" s="2">
        <v>1.0</v>
      </c>
    </row>
    <row r="12708">
      <c r="A12708" s="1" t="s">
        <v>3934</v>
      </c>
    </row>
    <row r="12709">
      <c r="A12709" s="1" t="s">
        <v>398</v>
      </c>
      <c r="B12709" s="2">
        <v>0.0</v>
      </c>
    </row>
    <row r="12710">
      <c r="A12710" s="1" t="s">
        <v>17625</v>
      </c>
      <c r="B12710" s="2">
        <v>0.0</v>
      </c>
    </row>
    <row r="12711">
      <c r="A12711" s="1" t="s">
        <v>17626</v>
      </c>
      <c r="B12711" s="2">
        <v>0.0</v>
      </c>
    </row>
    <row r="12712">
      <c r="A12712" s="1" t="s">
        <v>17627</v>
      </c>
    </row>
    <row r="12713">
      <c r="A12713" s="1" t="s">
        <v>17628</v>
      </c>
    </row>
    <row r="12714">
      <c r="A12714" s="1" t="s">
        <v>17629</v>
      </c>
      <c r="B12714" s="2">
        <v>1.0</v>
      </c>
    </row>
    <row r="12715">
      <c r="A12715" s="1" t="s">
        <v>17630</v>
      </c>
      <c r="B12715" s="2">
        <v>0.0</v>
      </c>
    </row>
    <row r="12716">
      <c r="A12716" s="1" t="s">
        <v>17631</v>
      </c>
      <c r="B12716" s="2">
        <v>0.0</v>
      </c>
    </row>
    <row r="12717">
      <c r="A12717" s="1" t="s">
        <v>17632</v>
      </c>
      <c r="B12717" s="2">
        <v>1.0</v>
      </c>
    </row>
    <row r="12718">
      <c r="A12718" s="1" t="s">
        <v>17633</v>
      </c>
      <c r="B12718" s="2">
        <v>0.0</v>
      </c>
    </row>
    <row r="12719">
      <c r="A12719" s="1" t="s">
        <v>17634</v>
      </c>
      <c r="B12719" s="2">
        <v>1.0</v>
      </c>
    </row>
    <row r="12720">
      <c r="A12720" s="1" t="s">
        <v>17635</v>
      </c>
      <c r="B12720" s="2">
        <v>0.0</v>
      </c>
    </row>
    <row r="12721">
      <c r="A12721" s="1" t="s">
        <v>17636</v>
      </c>
      <c r="B12721" s="2">
        <v>0.0</v>
      </c>
    </row>
    <row r="12722">
      <c r="A12722" s="1" t="s">
        <v>17637</v>
      </c>
    </row>
    <row r="12723">
      <c r="A12723" s="1" t="s">
        <v>4623</v>
      </c>
      <c r="B12723" s="2">
        <v>0.0</v>
      </c>
    </row>
    <row r="12724">
      <c r="A12724" s="1" t="s">
        <v>17638</v>
      </c>
      <c r="B12724" s="2">
        <v>0.0</v>
      </c>
    </row>
    <row r="12725">
      <c r="A12725" s="1" t="s">
        <v>17639</v>
      </c>
      <c r="B12725" s="2">
        <v>1.0</v>
      </c>
    </row>
    <row r="12726">
      <c r="A12726" s="1" t="s">
        <v>17640</v>
      </c>
    </row>
    <row r="12727">
      <c r="A12727" s="1" t="s">
        <v>5925</v>
      </c>
      <c r="B12727" s="2">
        <v>1.0</v>
      </c>
    </row>
    <row r="12728">
      <c r="A12728" s="1" t="s">
        <v>17641</v>
      </c>
      <c r="B12728" s="2">
        <v>1.0</v>
      </c>
    </row>
    <row r="12729">
      <c r="A12729" s="1" t="s">
        <v>17642</v>
      </c>
    </row>
    <row r="12730">
      <c r="A12730" s="1" t="s">
        <v>17643</v>
      </c>
    </row>
    <row r="12731">
      <c r="A12731" s="1" t="s">
        <v>17644</v>
      </c>
    </row>
    <row r="12732">
      <c r="A12732" s="1" t="s">
        <v>17645</v>
      </c>
      <c r="B12732" s="2">
        <v>1.0</v>
      </c>
    </row>
    <row r="12733">
      <c r="A12733" s="1" t="s">
        <v>17646</v>
      </c>
    </row>
    <row r="12734">
      <c r="A12734" s="1" t="s">
        <v>17647</v>
      </c>
      <c r="B12734" s="2">
        <v>0.0</v>
      </c>
    </row>
    <row r="12735">
      <c r="A12735" s="1" t="s">
        <v>17648</v>
      </c>
      <c r="B12735" s="2">
        <v>0.0</v>
      </c>
    </row>
    <row r="12736">
      <c r="A12736" s="1" t="s">
        <v>17649</v>
      </c>
      <c r="B12736" s="2">
        <v>0.0</v>
      </c>
    </row>
    <row r="12737">
      <c r="A12737" s="1" t="s">
        <v>17650</v>
      </c>
      <c r="B12737" s="2">
        <v>0.0</v>
      </c>
    </row>
    <row r="12738">
      <c r="A12738" s="1" t="s">
        <v>17651</v>
      </c>
      <c r="B12738" s="2">
        <v>0.0</v>
      </c>
    </row>
    <row r="12739">
      <c r="A12739" s="1" t="s">
        <v>17652</v>
      </c>
      <c r="B12739" s="2">
        <v>1.0</v>
      </c>
    </row>
    <row r="12740">
      <c r="A12740" s="1" t="s">
        <v>17653</v>
      </c>
      <c r="B12740" s="2">
        <v>0.0</v>
      </c>
    </row>
    <row r="12741">
      <c r="A12741" s="1" t="s">
        <v>17654</v>
      </c>
      <c r="B12741" s="2">
        <v>1.0</v>
      </c>
    </row>
    <row r="12742">
      <c r="A12742" s="1" t="s">
        <v>17655</v>
      </c>
    </row>
    <row r="12743">
      <c r="A12743" s="1" t="s">
        <v>17656</v>
      </c>
    </row>
    <row r="12744">
      <c r="A12744" s="1" t="s">
        <v>394</v>
      </c>
      <c r="B12744" s="2">
        <v>0.0</v>
      </c>
    </row>
    <row r="12745">
      <c r="A12745" s="1" t="s">
        <v>4515</v>
      </c>
    </row>
    <row r="12746">
      <c r="A12746" s="1" t="s">
        <v>17657</v>
      </c>
    </row>
    <row r="12747">
      <c r="A12747" s="1" t="s">
        <v>659</v>
      </c>
    </row>
    <row r="12748">
      <c r="A12748" s="1" t="s">
        <v>8093</v>
      </c>
    </row>
    <row r="12749">
      <c r="A12749" s="1" t="s">
        <v>17658</v>
      </c>
    </row>
    <row r="12750">
      <c r="A12750" s="7"/>
    </row>
    <row r="12751">
      <c r="A12751" s="1" t="s">
        <v>17659</v>
      </c>
      <c r="B12751" s="2">
        <v>0.0</v>
      </c>
    </row>
    <row r="12752">
      <c r="A12752" s="1" t="s">
        <v>17660</v>
      </c>
      <c r="B12752" s="2">
        <v>1.0</v>
      </c>
    </row>
    <row r="12753">
      <c r="A12753" s="1" t="s">
        <v>17661</v>
      </c>
      <c r="B12753" s="2">
        <v>0.0</v>
      </c>
    </row>
    <row r="12754">
      <c r="A12754" s="1" t="s">
        <v>17662</v>
      </c>
      <c r="B12754" s="2">
        <v>0.0</v>
      </c>
    </row>
    <row r="12755">
      <c r="A12755" s="1" t="s">
        <v>17663</v>
      </c>
      <c r="B12755" s="2">
        <v>1.0</v>
      </c>
    </row>
    <row r="12756">
      <c r="A12756" s="1" t="s">
        <v>17664</v>
      </c>
      <c r="B12756" s="2">
        <v>1.0</v>
      </c>
    </row>
    <row r="12757">
      <c r="A12757" s="1" t="s">
        <v>17665</v>
      </c>
      <c r="B12757" s="2">
        <v>1.0</v>
      </c>
    </row>
    <row r="12758">
      <c r="A12758" s="1" t="s">
        <v>17666</v>
      </c>
      <c r="B12758" s="2">
        <v>1.0</v>
      </c>
    </row>
    <row r="12759">
      <c r="A12759" s="1" t="s">
        <v>2243</v>
      </c>
      <c r="B12759" s="2">
        <v>1.0</v>
      </c>
    </row>
    <row r="12760">
      <c r="A12760" s="1" t="s">
        <v>17667</v>
      </c>
      <c r="B12760" s="2">
        <v>1.0</v>
      </c>
    </row>
    <row r="12761">
      <c r="A12761" s="1" t="s">
        <v>17668</v>
      </c>
      <c r="B12761" s="2">
        <v>1.0</v>
      </c>
    </row>
    <row r="12762">
      <c r="A12762" s="1" t="s">
        <v>17669</v>
      </c>
      <c r="B12762" s="2">
        <v>1.0</v>
      </c>
    </row>
    <row r="12763">
      <c r="A12763" s="1" t="s">
        <v>17670</v>
      </c>
    </row>
    <row r="12764">
      <c r="A12764" s="22" t="s">
        <v>17671</v>
      </c>
      <c r="B12764" s="2">
        <v>0.0</v>
      </c>
    </row>
    <row r="12765">
      <c r="A12765" s="1" t="s">
        <v>17672</v>
      </c>
      <c r="B12765" s="2">
        <v>0.0</v>
      </c>
    </row>
    <row r="12766">
      <c r="A12766" s="1" t="s">
        <v>6844</v>
      </c>
    </row>
    <row r="12767">
      <c r="A12767" s="1" t="s">
        <v>6845</v>
      </c>
    </row>
    <row r="12768">
      <c r="A12768" s="1" t="s">
        <v>6846</v>
      </c>
    </row>
    <row r="12769">
      <c r="A12769" s="1" t="s">
        <v>6847</v>
      </c>
    </row>
    <row r="12770">
      <c r="A12770" s="1" t="s">
        <v>17673</v>
      </c>
    </row>
    <row r="12771">
      <c r="A12771" s="7"/>
    </row>
    <row r="12772">
      <c r="A12772" s="1" t="s">
        <v>4447</v>
      </c>
      <c r="B12772" s="2">
        <v>0.0</v>
      </c>
    </row>
    <row r="12773">
      <c r="A12773" s="1" t="s">
        <v>17674</v>
      </c>
    </row>
    <row r="12774">
      <c r="A12774" s="1" t="s">
        <v>4150</v>
      </c>
      <c r="B12774" s="2">
        <v>0.0</v>
      </c>
    </row>
    <row r="12775">
      <c r="A12775" s="1" t="s">
        <v>17675</v>
      </c>
    </row>
    <row r="12776">
      <c r="A12776" s="1" t="s">
        <v>5880</v>
      </c>
      <c r="B12776" s="2">
        <v>0.0</v>
      </c>
    </row>
    <row r="12777">
      <c r="A12777" s="1" t="s">
        <v>17676</v>
      </c>
    </row>
    <row r="12778">
      <c r="A12778" s="7"/>
    </row>
    <row r="12779">
      <c r="A12779" s="1" t="s">
        <v>17677</v>
      </c>
    </row>
    <row r="12780">
      <c r="A12780" s="7"/>
    </row>
    <row r="12781">
      <c r="A12781" s="1" t="s">
        <v>17678</v>
      </c>
      <c r="B12781" s="2">
        <v>1.0</v>
      </c>
    </row>
    <row r="12782">
      <c r="A12782" s="1" t="s">
        <v>17679</v>
      </c>
      <c r="B12782" s="2">
        <v>0.0</v>
      </c>
    </row>
    <row r="12783">
      <c r="A12783" s="1" t="s">
        <v>17680</v>
      </c>
      <c r="B12783" s="2">
        <v>0.0</v>
      </c>
    </row>
    <row r="12784">
      <c r="A12784" s="1" t="s">
        <v>17681</v>
      </c>
      <c r="B12784" s="2">
        <v>1.0</v>
      </c>
    </row>
    <row r="12785">
      <c r="A12785" s="1" t="s">
        <v>17682</v>
      </c>
      <c r="B12785" s="2">
        <v>1.0</v>
      </c>
    </row>
    <row r="12786">
      <c r="A12786" s="1" t="s">
        <v>17683</v>
      </c>
      <c r="B12786" s="2">
        <v>0.0</v>
      </c>
    </row>
    <row r="12787">
      <c r="A12787" s="1" t="s">
        <v>17684</v>
      </c>
      <c r="B12787" s="2">
        <v>0.0</v>
      </c>
    </row>
    <row r="12788">
      <c r="A12788" s="1" t="s">
        <v>17685</v>
      </c>
      <c r="B12788" s="2">
        <v>1.0</v>
      </c>
    </row>
    <row r="12789">
      <c r="A12789" s="1" t="s">
        <v>17686</v>
      </c>
      <c r="B12789" s="2">
        <v>0.0</v>
      </c>
    </row>
    <row r="12790">
      <c r="A12790" s="1" t="s">
        <v>17687</v>
      </c>
      <c r="B12790" s="2">
        <v>1.0</v>
      </c>
    </row>
    <row r="12791">
      <c r="A12791" s="1" t="s">
        <v>17688</v>
      </c>
      <c r="B12791" s="2">
        <v>1.0</v>
      </c>
    </row>
    <row r="12792">
      <c r="A12792" s="1" t="s">
        <v>17689</v>
      </c>
      <c r="B12792" s="2">
        <v>1.0</v>
      </c>
    </row>
    <row r="12793">
      <c r="A12793" s="1" t="s">
        <v>17690</v>
      </c>
      <c r="B12793" s="2">
        <v>0.0</v>
      </c>
    </row>
    <row r="12794">
      <c r="A12794" s="1" t="s">
        <v>17691</v>
      </c>
    </row>
    <row r="12795">
      <c r="A12795" s="7"/>
    </row>
    <row r="12796">
      <c r="A12796" s="1" t="s">
        <v>17692</v>
      </c>
      <c r="B12796" s="2">
        <v>0.0</v>
      </c>
    </row>
    <row r="12797">
      <c r="A12797" s="1" t="s">
        <v>17693</v>
      </c>
      <c r="B12797" s="2">
        <v>1.0</v>
      </c>
    </row>
    <row r="12798">
      <c r="A12798" s="1" t="s">
        <v>17694</v>
      </c>
      <c r="B12798" s="2">
        <v>0.0</v>
      </c>
    </row>
    <row r="12799">
      <c r="A12799" s="1" t="s">
        <v>15050</v>
      </c>
    </row>
    <row r="12800">
      <c r="A12800" s="1" t="s">
        <v>3728</v>
      </c>
    </row>
    <row r="12801">
      <c r="A12801" s="1" t="s">
        <v>6447</v>
      </c>
    </row>
    <row r="12802">
      <c r="A12802" s="1" t="s">
        <v>17695</v>
      </c>
    </row>
    <row r="12803">
      <c r="A12803" s="1" t="s">
        <v>17696</v>
      </c>
      <c r="B12803" s="2">
        <v>1.0</v>
      </c>
    </row>
    <row r="12804">
      <c r="A12804" s="1" t="s">
        <v>17697</v>
      </c>
      <c r="B12804" s="2">
        <v>0.0</v>
      </c>
    </row>
    <row r="12805">
      <c r="A12805" s="1" t="s">
        <v>17698</v>
      </c>
      <c r="B12805" s="2">
        <v>1.0</v>
      </c>
    </row>
    <row r="12806">
      <c r="A12806" s="1" t="s">
        <v>17699</v>
      </c>
      <c r="B12806" s="2">
        <v>0.0</v>
      </c>
    </row>
    <row r="12807">
      <c r="A12807" s="7"/>
    </row>
    <row r="12808">
      <c r="A12808" s="7"/>
    </row>
  </sheetData>
  <hyperlinks>
    <hyperlink r:id="rId1" ref="A694"/>
    <hyperlink r:id="rId2" ref="A765"/>
    <hyperlink r:id="rId3" ref="A815"/>
    <hyperlink r:id="rId4" ref="A1374"/>
    <hyperlink r:id="rId5" ref="A3398"/>
    <hyperlink r:id="rId6" ref="A4246"/>
    <hyperlink r:id="rId7" ref="A4327"/>
    <hyperlink r:id="rId8" ref="A4575"/>
    <hyperlink r:id="rId9" ref="A4944"/>
    <hyperlink r:id="rId10" ref="A5577"/>
    <hyperlink r:id="rId11" ref="A5662"/>
    <hyperlink r:id="rId12" ref="A6399"/>
    <hyperlink r:id="rId13" ref="A6684"/>
    <hyperlink r:id="rId14" ref="A7394"/>
    <hyperlink r:id="rId15" ref="A7917"/>
    <hyperlink r:id="rId16" ref="A8024"/>
    <hyperlink r:id="rId17" ref="A8208"/>
    <hyperlink r:id="rId18" ref="A9424"/>
    <hyperlink r:id="rId19" ref="A9830"/>
    <hyperlink r:id="rId20" ref="A10004"/>
    <hyperlink r:id="rId21" ref="A10980"/>
    <hyperlink r:id="rId22" ref="A10981"/>
    <hyperlink r:id="rId23" ref="A11045"/>
    <hyperlink r:id="rId24" ref="A11669"/>
    <hyperlink r:id="rId25" ref="A11753"/>
    <hyperlink r:id="rId26" ref="A12764"/>
  </hyperlinks>
  <drawing r:id="rId2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8.75"/>
  </cols>
  <sheetData>
    <row r="1">
      <c r="A1" s="1" t="s">
        <v>0</v>
      </c>
      <c r="B1" s="2" t="s">
        <v>5</v>
      </c>
    </row>
    <row r="2">
      <c r="A2" s="1" t="s">
        <v>17700</v>
      </c>
      <c r="B2" s="2">
        <v>0.0</v>
      </c>
    </row>
    <row r="3">
      <c r="A3" s="1" t="s">
        <v>17701</v>
      </c>
      <c r="B3" s="2">
        <v>1.0</v>
      </c>
    </row>
    <row r="4">
      <c r="A4" s="1" t="s">
        <v>17702</v>
      </c>
      <c r="B4" s="2">
        <v>0.0</v>
      </c>
    </row>
    <row r="5">
      <c r="A5" s="1" t="s">
        <v>17703</v>
      </c>
      <c r="B5" s="2">
        <v>0.0</v>
      </c>
    </row>
    <row r="6">
      <c r="A6" s="1" t="s">
        <v>17704</v>
      </c>
      <c r="B6" s="2">
        <v>0.0</v>
      </c>
    </row>
    <row r="7">
      <c r="A7" s="1" t="s">
        <v>17705</v>
      </c>
      <c r="B7" s="2">
        <v>0.0</v>
      </c>
    </row>
    <row r="8">
      <c r="A8" s="1" t="s">
        <v>17706</v>
      </c>
      <c r="B8" s="2">
        <v>0.0</v>
      </c>
    </row>
    <row r="9">
      <c r="A9" s="1" t="s">
        <v>17707</v>
      </c>
      <c r="B9" s="2">
        <v>0.0</v>
      </c>
    </row>
    <row r="10">
      <c r="A10" s="1" t="s">
        <v>17708</v>
      </c>
      <c r="B10" s="2">
        <v>0.0</v>
      </c>
    </row>
    <row r="11">
      <c r="A11" s="1" t="s">
        <v>17709</v>
      </c>
      <c r="B11" s="2">
        <v>0.0</v>
      </c>
    </row>
    <row r="12">
      <c r="A12" s="1" t="s">
        <v>17710</v>
      </c>
      <c r="B12" s="2">
        <v>0.0</v>
      </c>
    </row>
    <row r="13">
      <c r="A13" s="1" t="s">
        <v>17711</v>
      </c>
      <c r="B13" s="2">
        <v>1.0</v>
      </c>
    </row>
    <row r="14">
      <c r="A14" s="1" t="s">
        <v>17712</v>
      </c>
      <c r="B14" s="2">
        <v>1.0</v>
      </c>
    </row>
    <row r="15">
      <c r="A15" s="1" t="s">
        <v>17713</v>
      </c>
      <c r="B15" s="2">
        <v>0.0</v>
      </c>
    </row>
    <row r="16">
      <c r="A16" s="1" t="s">
        <v>17714</v>
      </c>
      <c r="B16" s="2">
        <v>0.0</v>
      </c>
    </row>
    <row r="17">
      <c r="A17" s="1" t="s">
        <v>17715</v>
      </c>
      <c r="B17" s="2">
        <v>1.0</v>
      </c>
    </row>
    <row r="18">
      <c r="A18" s="1" t="s">
        <v>17716</v>
      </c>
      <c r="B18" s="2">
        <v>1.0</v>
      </c>
    </row>
    <row r="19">
      <c r="A19" s="1" t="s">
        <v>17717</v>
      </c>
    </row>
    <row r="20">
      <c r="A20" s="1" t="s">
        <v>17718</v>
      </c>
      <c r="B20" s="2">
        <v>1.0</v>
      </c>
    </row>
    <row r="21">
      <c r="A21" s="1" t="s">
        <v>17719</v>
      </c>
    </row>
    <row r="22">
      <c r="A22" s="1" t="s">
        <v>17720</v>
      </c>
    </row>
    <row r="23">
      <c r="A23" s="1" t="s">
        <v>17721</v>
      </c>
      <c r="B23" s="2">
        <v>1.0</v>
      </c>
    </row>
    <row r="24">
      <c r="A24" s="1" t="s">
        <v>17722</v>
      </c>
    </row>
    <row r="25">
      <c r="A25" s="7"/>
    </row>
    <row r="26">
      <c r="A26" s="1" t="s">
        <v>17723</v>
      </c>
      <c r="B26" s="2">
        <v>0.0</v>
      </c>
    </row>
    <row r="27">
      <c r="A27" s="1" t="s">
        <v>17724</v>
      </c>
      <c r="B27" s="2">
        <v>1.0</v>
      </c>
    </row>
    <row r="28">
      <c r="A28" s="1" t="s">
        <v>17725</v>
      </c>
      <c r="B28" s="2">
        <v>0.0</v>
      </c>
    </row>
    <row r="29">
      <c r="A29" s="1" t="s">
        <v>17726</v>
      </c>
      <c r="B29" s="2">
        <v>1.0</v>
      </c>
    </row>
    <row r="30">
      <c r="A30" s="1" t="s">
        <v>17727</v>
      </c>
      <c r="B30" s="2">
        <v>0.0</v>
      </c>
    </row>
    <row r="31">
      <c r="A31" s="1" t="s">
        <v>17728</v>
      </c>
      <c r="B31" s="2">
        <v>1.0</v>
      </c>
    </row>
    <row r="32">
      <c r="A32" s="1" t="s">
        <v>17729</v>
      </c>
      <c r="B32" s="2">
        <v>0.0</v>
      </c>
    </row>
    <row r="33">
      <c r="A33" s="1" t="s">
        <v>17730</v>
      </c>
      <c r="B33" s="2">
        <v>1.0</v>
      </c>
    </row>
    <row r="34">
      <c r="A34" s="1" t="s">
        <v>17731</v>
      </c>
    </row>
    <row r="35">
      <c r="A35" s="1" t="s">
        <v>17732</v>
      </c>
    </row>
    <row r="36">
      <c r="A36" s="7"/>
    </row>
    <row r="37">
      <c r="A37" s="1" t="s">
        <v>17733</v>
      </c>
    </row>
    <row r="38">
      <c r="A38" s="1" t="s">
        <v>9274</v>
      </c>
      <c r="B38" s="2">
        <v>1.0</v>
      </c>
    </row>
    <row r="39">
      <c r="A39" s="1" t="s">
        <v>17734</v>
      </c>
      <c r="B39" s="2">
        <v>0.0</v>
      </c>
    </row>
    <row r="40">
      <c r="A40" s="1" t="s">
        <v>17735</v>
      </c>
      <c r="B40" s="2">
        <v>0.0</v>
      </c>
    </row>
    <row r="41">
      <c r="A41" s="1" t="s">
        <v>17736</v>
      </c>
      <c r="B41" s="2">
        <v>1.0</v>
      </c>
    </row>
    <row r="42">
      <c r="A42" s="1" t="s">
        <v>17737</v>
      </c>
      <c r="B42" s="2">
        <v>0.0</v>
      </c>
    </row>
    <row r="43">
      <c r="A43" s="1" t="s">
        <v>17738</v>
      </c>
      <c r="B43" s="2">
        <v>1.0</v>
      </c>
    </row>
    <row r="44">
      <c r="A44" s="1" t="s">
        <v>17739</v>
      </c>
    </row>
    <row r="45">
      <c r="A45" s="1" t="s">
        <v>17740</v>
      </c>
      <c r="B45" s="2">
        <v>1.0</v>
      </c>
    </row>
    <row r="46">
      <c r="A46" s="1" t="s">
        <v>17741</v>
      </c>
      <c r="B46" s="2">
        <v>1.0</v>
      </c>
    </row>
    <row r="47">
      <c r="A47" s="1" t="s">
        <v>17742</v>
      </c>
      <c r="B47" s="2">
        <v>0.0</v>
      </c>
    </row>
    <row r="48">
      <c r="A48" s="1" t="s">
        <v>17743</v>
      </c>
      <c r="B48" s="2">
        <v>0.0</v>
      </c>
    </row>
    <row r="49">
      <c r="A49" s="1" t="s">
        <v>17744</v>
      </c>
      <c r="B49" s="2">
        <v>0.0</v>
      </c>
    </row>
    <row r="50">
      <c r="A50" s="1" t="s">
        <v>17745</v>
      </c>
    </row>
    <row r="51">
      <c r="A51" s="1" t="s">
        <v>3728</v>
      </c>
    </row>
    <row r="52">
      <c r="A52" s="1" t="s">
        <v>17746</v>
      </c>
      <c r="B52" s="2">
        <v>1.0</v>
      </c>
    </row>
    <row r="53">
      <c r="A53" s="1" t="s">
        <v>17747</v>
      </c>
      <c r="B53" s="2">
        <v>1.0</v>
      </c>
    </row>
    <row r="54">
      <c r="A54" s="1" t="s">
        <v>17748</v>
      </c>
      <c r="B54" s="2">
        <v>1.0</v>
      </c>
    </row>
    <row r="55">
      <c r="A55" s="1" t="s">
        <v>17749</v>
      </c>
      <c r="B55" s="2">
        <v>1.0</v>
      </c>
    </row>
    <row r="56">
      <c r="A56" s="1" t="s">
        <v>17750</v>
      </c>
      <c r="B56" s="2">
        <v>1.0</v>
      </c>
    </row>
    <row r="57">
      <c r="A57" s="1" t="s">
        <v>17751</v>
      </c>
      <c r="B57" s="2">
        <v>0.0</v>
      </c>
    </row>
    <row r="58">
      <c r="A58" s="1" t="s">
        <v>17752</v>
      </c>
      <c r="B58" s="2">
        <v>0.0</v>
      </c>
    </row>
    <row r="59">
      <c r="A59" s="1" t="s">
        <v>17753</v>
      </c>
      <c r="B59" s="2">
        <v>0.0</v>
      </c>
    </row>
    <row r="60">
      <c r="A60" s="1" t="s">
        <v>17754</v>
      </c>
      <c r="B60" s="2">
        <v>0.0</v>
      </c>
    </row>
    <row r="61">
      <c r="A61" s="1" t="s">
        <v>17755</v>
      </c>
      <c r="B61" s="2">
        <v>0.0</v>
      </c>
    </row>
    <row r="62">
      <c r="A62" s="1" t="s">
        <v>17756</v>
      </c>
      <c r="B62" s="2">
        <v>0.0</v>
      </c>
    </row>
    <row r="63">
      <c r="A63" s="1" t="s">
        <v>17757</v>
      </c>
      <c r="B63" s="2">
        <v>0.0</v>
      </c>
    </row>
    <row r="64">
      <c r="A64" s="1" t="s">
        <v>17758</v>
      </c>
      <c r="B64" s="2">
        <v>0.0</v>
      </c>
    </row>
    <row r="65">
      <c r="A65" s="1" t="s">
        <v>17759</v>
      </c>
      <c r="B65" s="2">
        <v>1.0</v>
      </c>
    </row>
    <row r="66">
      <c r="A66" s="1" t="s">
        <v>17760</v>
      </c>
      <c r="B66" s="2">
        <v>1.0</v>
      </c>
    </row>
    <row r="67">
      <c r="A67" s="1" t="s">
        <v>17761</v>
      </c>
      <c r="B67" s="2">
        <v>1.0</v>
      </c>
    </row>
    <row r="68">
      <c r="A68" s="1" t="s">
        <v>17762</v>
      </c>
      <c r="B68" s="2">
        <v>1.0</v>
      </c>
    </row>
    <row r="69">
      <c r="A69" s="1" t="s">
        <v>17763</v>
      </c>
    </row>
    <row r="70">
      <c r="A70" s="7"/>
    </row>
    <row r="71">
      <c r="A71" s="1" t="s">
        <v>17764</v>
      </c>
    </row>
    <row r="72">
      <c r="A72" s="1" t="s">
        <v>17765</v>
      </c>
    </row>
    <row r="73">
      <c r="A73" s="7"/>
    </row>
    <row r="74">
      <c r="A74" s="1" t="s">
        <v>7084</v>
      </c>
      <c r="B74" s="2">
        <v>1.0</v>
      </c>
    </row>
    <row r="75">
      <c r="A75" s="1" t="s">
        <v>17766</v>
      </c>
      <c r="B75" s="2">
        <v>0.0</v>
      </c>
    </row>
    <row r="76">
      <c r="A76" s="1" t="s">
        <v>17767</v>
      </c>
      <c r="B76" s="2">
        <v>1.0</v>
      </c>
    </row>
    <row r="77">
      <c r="A77" s="1" t="s">
        <v>17768</v>
      </c>
      <c r="B77" s="2">
        <v>0.0</v>
      </c>
    </row>
    <row r="78">
      <c r="A78" s="1" t="s">
        <v>17769</v>
      </c>
    </row>
    <row r="79">
      <c r="A79" s="1" t="s">
        <v>17770</v>
      </c>
    </row>
    <row r="80">
      <c r="A80" s="1" t="s">
        <v>17771</v>
      </c>
    </row>
    <row r="81">
      <c r="A81" s="1" t="s">
        <v>17772</v>
      </c>
      <c r="B81" s="2">
        <v>1.0</v>
      </c>
    </row>
    <row r="82">
      <c r="A82" s="1" t="s">
        <v>17773</v>
      </c>
    </row>
    <row r="83">
      <c r="A83" s="1" t="s">
        <v>4193</v>
      </c>
      <c r="B83" s="2">
        <v>0.0</v>
      </c>
    </row>
    <row r="84">
      <c r="A84" s="1" t="s">
        <v>17774</v>
      </c>
      <c r="B84" s="2">
        <v>1.0</v>
      </c>
    </row>
    <row r="85">
      <c r="A85" s="1" t="s">
        <v>17775</v>
      </c>
      <c r="B85" s="2">
        <v>1.0</v>
      </c>
    </row>
    <row r="86">
      <c r="A86" s="1" t="s">
        <v>17776</v>
      </c>
      <c r="B86" s="2">
        <v>1.0</v>
      </c>
    </row>
    <row r="87">
      <c r="A87" s="1" t="s">
        <v>17777</v>
      </c>
    </row>
    <row r="88">
      <c r="A88" s="1" t="s">
        <v>17778</v>
      </c>
      <c r="B88" s="2">
        <v>1.0</v>
      </c>
    </row>
    <row r="89">
      <c r="A89" s="1" t="s">
        <v>17779</v>
      </c>
    </row>
    <row r="90">
      <c r="A90" s="1" t="s">
        <v>17780</v>
      </c>
      <c r="B90" s="2">
        <v>0.0</v>
      </c>
    </row>
    <row r="91">
      <c r="A91" s="1" t="s">
        <v>17781</v>
      </c>
      <c r="B91" s="2">
        <v>0.0</v>
      </c>
    </row>
    <row r="92">
      <c r="A92" s="1" t="s">
        <v>17782</v>
      </c>
      <c r="B92" s="2">
        <v>1.0</v>
      </c>
    </row>
    <row r="93">
      <c r="A93" s="1" t="s">
        <v>17783</v>
      </c>
      <c r="B93" s="2">
        <v>1.0</v>
      </c>
    </row>
    <row r="94">
      <c r="A94" s="1" t="s">
        <v>17784</v>
      </c>
      <c r="B94" s="2">
        <v>0.0</v>
      </c>
    </row>
    <row r="95">
      <c r="A95" s="1" t="s">
        <v>17785</v>
      </c>
      <c r="B95" s="2">
        <v>0.0</v>
      </c>
    </row>
    <row r="96">
      <c r="A96" s="1" t="s">
        <v>17786</v>
      </c>
      <c r="B96" s="2">
        <v>0.0</v>
      </c>
    </row>
    <row r="97">
      <c r="A97" s="1" t="s">
        <v>17787</v>
      </c>
      <c r="B97" s="2">
        <v>0.0</v>
      </c>
    </row>
    <row r="98">
      <c r="A98" s="1" t="s">
        <v>17788</v>
      </c>
      <c r="B98" s="2">
        <v>1.0</v>
      </c>
    </row>
    <row r="99">
      <c r="A99" s="1" t="s">
        <v>17789</v>
      </c>
      <c r="B99" s="2">
        <v>0.0</v>
      </c>
    </row>
    <row r="100">
      <c r="A100" s="1" t="s">
        <v>17790</v>
      </c>
      <c r="B100" s="2">
        <v>0.0</v>
      </c>
    </row>
    <row r="101">
      <c r="A101" s="1" t="s">
        <v>17791</v>
      </c>
      <c r="B101" s="2">
        <v>0.0</v>
      </c>
    </row>
    <row r="102">
      <c r="A102" s="1" t="s">
        <v>17792</v>
      </c>
      <c r="B102" s="2">
        <v>0.0</v>
      </c>
    </row>
    <row r="103">
      <c r="A103" s="1" t="s">
        <v>17793</v>
      </c>
      <c r="B103" s="2">
        <v>1.0</v>
      </c>
    </row>
    <row r="104">
      <c r="A104" s="1" t="s">
        <v>17794</v>
      </c>
      <c r="B104" s="2">
        <v>1.0</v>
      </c>
    </row>
    <row r="105">
      <c r="A105" s="1" t="s">
        <v>17795</v>
      </c>
    </row>
    <row r="106">
      <c r="A106" s="7"/>
    </row>
    <row r="107">
      <c r="A107" s="1" t="s">
        <v>17796</v>
      </c>
      <c r="B107" s="2">
        <v>1.0</v>
      </c>
    </row>
    <row r="108">
      <c r="A108" s="1" t="s">
        <v>17797</v>
      </c>
      <c r="B108" s="2">
        <v>0.0</v>
      </c>
    </row>
    <row r="109">
      <c r="A109" s="1" t="s">
        <v>17798</v>
      </c>
      <c r="B109" s="2">
        <v>1.0</v>
      </c>
    </row>
    <row r="110">
      <c r="A110" s="1" t="s">
        <v>17799</v>
      </c>
      <c r="B110" s="2">
        <v>1.0</v>
      </c>
    </row>
    <row r="111">
      <c r="A111" s="1" t="s">
        <v>17800</v>
      </c>
      <c r="B111" s="2">
        <v>1.0</v>
      </c>
    </row>
    <row r="112">
      <c r="A112" s="1" t="s">
        <v>17801</v>
      </c>
      <c r="B112" s="2">
        <v>0.0</v>
      </c>
    </row>
    <row r="113">
      <c r="A113" s="1" t="s">
        <v>17802</v>
      </c>
      <c r="B113" s="2">
        <v>0.0</v>
      </c>
    </row>
    <row r="114">
      <c r="A114" s="1" t="s">
        <v>17803</v>
      </c>
      <c r="B114" s="2">
        <v>1.0</v>
      </c>
    </row>
    <row r="115">
      <c r="A115" s="1" t="s">
        <v>17804</v>
      </c>
      <c r="B115" s="2">
        <v>0.0</v>
      </c>
    </row>
    <row r="116">
      <c r="A116" s="1" t="s">
        <v>17805</v>
      </c>
      <c r="B116" s="2">
        <v>0.0</v>
      </c>
    </row>
    <row r="117">
      <c r="A117" s="1" t="s">
        <v>17806</v>
      </c>
      <c r="B117" s="2">
        <v>1.0</v>
      </c>
    </row>
    <row r="118">
      <c r="A118" s="1" t="s">
        <v>17807</v>
      </c>
      <c r="B118" s="2">
        <v>1.0</v>
      </c>
    </row>
    <row r="119">
      <c r="A119" s="1" t="s">
        <v>17808</v>
      </c>
      <c r="B119" s="2">
        <v>1.0</v>
      </c>
    </row>
    <row r="120">
      <c r="A120" s="1" t="s">
        <v>17809</v>
      </c>
      <c r="B120" s="2">
        <v>0.0</v>
      </c>
    </row>
    <row r="121">
      <c r="A121" s="1" t="s">
        <v>17810</v>
      </c>
      <c r="B121" s="2">
        <v>1.0</v>
      </c>
    </row>
    <row r="122">
      <c r="A122" s="1" t="s">
        <v>17811</v>
      </c>
      <c r="B122" s="2">
        <v>1.0</v>
      </c>
    </row>
    <row r="123">
      <c r="A123" s="1" t="s">
        <v>17812</v>
      </c>
      <c r="B123" s="2">
        <v>1.0</v>
      </c>
    </row>
    <row r="124">
      <c r="A124" s="1" t="s">
        <v>17813</v>
      </c>
      <c r="B124" s="2">
        <v>1.0</v>
      </c>
    </row>
    <row r="125">
      <c r="A125" s="1" t="s">
        <v>17814</v>
      </c>
      <c r="B125" s="2">
        <v>1.0</v>
      </c>
    </row>
    <row r="126">
      <c r="A126" s="1" t="s">
        <v>17815</v>
      </c>
      <c r="B126" s="2">
        <v>1.0</v>
      </c>
    </row>
    <row r="127">
      <c r="A127" s="1" t="s">
        <v>17816</v>
      </c>
    </row>
    <row r="128">
      <c r="A128" s="1" t="s">
        <v>17817</v>
      </c>
      <c r="B128" s="2">
        <v>0.0</v>
      </c>
    </row>
    <row r="129">
      <c r="A129" s="1" t="s">
        <v>17818</v>
      </c>
      <c r="B129" s="2">
        <v>1.0</v>
      </c>
    </row>
    <row r="130">
      <c r="A130" s="1" t="s">
        <v>17819</v>
      </c>
      <c r="B130" s="2">
        <v>0.0</v>
      </c>
    </row>
    <row r="131">
      <c r="A131" s="1" t="s">
        <v>17820</v>
      </c>
      <c r="B131" s="2">
        <v>1.0</v>
      </c>
    </row>
    <row r="132">
      <c r="A132" s="1" t="s">
        <v>17821</v>
      </c>
      <c r="B132" s="2">
        <v>0.0</v>
      </c>
    </row>
    <row r="133">
      <c r="A133" s="1" t="s">
        <v>17822</v>
      </c>
      <c r="B133" s="2">
        <v>0.0</v>
      </c>
    </row>
    <row r="134">
      <c r="A134" s="1" t="s">
        <v>17823</v>
      </c>
      <c r="B134" s="2">
        <v>1.0</v>
      </c>
    </row>
    <row r="135">
      <c r="A135" s="1" t="s">
        <v>17824</v>
      </c>
      <c r="B135" s="2">
        <v>1.0</v>
      </c>
    </row>
    <row r="136">
      <c r="A136" s="1" t="s">
        <v>17825</v>
      </c>
      <c r="B136" s="2">
        <v>1.0</v>
      </c>
    </row>
    <row r="137">
      <c r="A137" s="1" t="s">
        <v>17826</v>
      </c>
      <c r="B137" s="2">
        <v>1.0</v>
      </c>
    </row>
    <row r="138">
      <c r="A138" s="1" t="s">
        <v>17827</v>
      </c>
      <c r="B138" s="2">
        <v>0.0</v>
      </c>
    </row>
    <row r="139">
      <c r="A139" s="1" t="s">
        <v>17828</v>
      </c>
      <c r="B139" s="2">
        <v>0.0</v>
      </c>
    </row>
    <row r="140">
      <c r="A140" s="1" t="s">
        <v>17829</v>
      </c>
      <c r="B140" s="2">
        <v>0.0</v>
      </c>
    </row>
    <row r="141">
      <c r="A141" s="1" t="s">
        <v>17830</v>
      </c>
      <c r="B141" s="2">
        <v>1.0</v>
      </c>
    </row>
    <row r="142">
      <c r="A142" s="1" t="s">
        <v>17831</v>
      </c>
      <c r="B142" s="2">
        <v>1.0</v>
      </c>
    </row>
    <row r="143">
      <c r="A143" s="1" t="s">
        <v>17832</v>
      </c>
      <c r="B143" s="2">
        <v>0.0</v>
      </c>
    </row>
    <row r="144">
      <c r="A144" s="1" t="s">
        <v>17833</v>
      </c>
      <c r="B144" s="2">
        <v>0.0</v>
      </c>
    </row>
    <row r="145">
      <c r="A145" s="1" t="s">
        <v>17834</v>
      </c>
      <c r="B145" s="2">
        <v>0.0</v>
      </c>
    </row>
    <row r="146">
      <c r="A146" s="1" t="s">
        <v>17835</v>
      </c>
    </row>
    <row r="147">
      <c r="A147" s="1" t="s">
        <v>17836</v>
      </c>
    </row>
    <row r="148">
      <c r="A148" s="1" t="s">
        <v>17837</v>
      </c>
    </row>
    <row r="149">
      <c r="A149" s="1" t="s">
        <v>17838</v>
      </c>
    </row>
    <row r="150">
      <c r="A150" s="1" t="s">
        <v>17839</v>
      </c>
    </row>
    <row r="151">
      <c r="A151" s="1" t="s">
        <v>5195</v>
      </c>
    </row>
    <row r="152">
      <c r="A152" s="1" t="s">
        <v>17840</v>
      </c>
      <c r="B152" s="2">
        <v>0.0</v>
      </c>
    </row>
    <row r="153">
      <c r="A153" s="1" t="s">
        <v>17841</v>
      </c>
      <c r="B153" s="2">
        <v>0.0</v>
      </c>
    </row>
    <row r="154">
      <c r="A154" s="1" t="s">
        <v>17842</v>
      </c>
      <c r="B154" s="2">
        <v>0.0</v>
      </c>
    </row>
    <row r="155">
      <c r="A155" s="1" t="s">
        <v>17843</v>
      </c>
      <c r="B155" s="2">
        <v>0.0</v>
      </c>
    </row>
    <row r="156">
      <c r="A156" s="1" t="s">
        <v>17844</v>
      </c>
      <c r="B156" s="2">
        <v>0.0</v>
      </c>
    </row>
    <row r="157">
      <c r="A157" s="1" t="s">
        <v>17845</v>
      </c>
      <c r="B157" s="2">
        <v>0.0</v>
      </c>
    </row>
    <row r="158">
      <c r="A158" s="1" t="s">
        <v>17846</v>
      </c>
      <c r="B158" s="2">
        <v>0.0</v>
      </c>
    </row>
    <row r="159">
      <c r="A159" s="1" t="s">
        <v>17847</v>
      </c>
      <c r="B159" s="2">
        <v>0.0</v>
      </c>
    </row>
    <row r="160">
      <c r="A160" s="1" t="s">
        <v>17848</v>
      </c>
      <c r="B160" s="2">
        <v>0.0</v>
      </c>
    </row>
    <row r="161">
      <c r="A161" s="1" t="s">
        <v>17849</v>
      </c>
      <c r="B161" s="2">
        <v>0.0</v>
      </c>
    </row>
    <row r="162">
      <c r="A162" s="1" t="s">
        <v>17850</v>
      </c>
      <c r="B162" s="2">
        <v>0.0</v>
      </c>
    </row>
    <row r="163">
      <c r="A163" s="1" t="s">
        <v>17851</v>
      </c>
      <c r="B163" s="2">
        <v>1.0</v>
      </c>
    </row>
    <row r="164">
      <c r="A164" s="1" t="s">
        <v>17852</v>
      </c>
      <c r="B164" s="2">
        <v>1.0</v>
      </c>
    </row>
    <row r="165">
      <c r="A165" s="1" t="s">
        <v>17853</v>
      </c>
      <c r="B165" s="2">
        <v>0.0</v>
      </c>
    </row>
    <row r="166">
      <c r="A166" s="1" t="s">
        <v>17854</v>
      </c>
      <c r="B166" s="2">
        <v>0.0</v>
      </c>
    </row>
    <row r="167">
      <c r="A167" s="1" t="s">
        <v>17855</v>
      </c>
      <c r="B167" s="2">
        <v>0.0</v>
      </c>
    </row>
    <row r="168">
      <c r="A168" s="1" t="s">
        <v>17856</v>
      </c>
      <c r="B168" s="2">
        <v>0.0</v>
      </c>
    </row>
    <row r="169">
      <c r="A169" s="1" t="s">
        <v>17857</v>
      </c>
      <c r="B169" s="2">
        <v>1.0</v>
      </c>
    </row>
    <row r="170">
      <c r="A170" s="1" t="s">
        <v>17858</v>
      </c>
      <c r="B170" s="2">
        <v>1.0</v>
      </c>
    </row>
    <row r="171">
      <c r="A171" s="1" t="s">
        <v>17859</v>
      </c>
      <c r="B171" s="2">
        <v>1.0</v>
      </c>
    </row>
    <row r="172">
      <c r="A172" s="1" t="s">
        <v>17860</v>
      </c>
      <c r="B172" s="2">
        <v>0.0</v>
      </c>
    </row>
    <row r="173">
      <c r="A173" s="1" t="s">
        <v>17861</v>
      </c>
      <c r="B173" s="2">
        <v>0.0</v>
      </c>
    </row>
    <row r="174">
      <c r="A174" s="1" t="s">
        <v>17862</v>
      </c>
      <c r="B174" s="2">
        <v>0.0</v>
      </c>
    </row>
    <row r="175">
      <c r="A175" s="1" t="s">
        <v>17863</v>
      </c>
      <c r="B175" s="2">
        <v>1.0</v>
      </c>
    </row>
    <row r="176">
      <c r="A176" s="1" t="s">
        <v>17864</v>
      </c>
    </row>
    <row r="177">
      <c r="A177" s="1" t="s">
        <v>7224</v>
      </c>
      <c r="B177" s="2">
        <v>0.0</v>
      </c>
    </row>
    <row r="178">
      <c r="A178" s="1" t="s">
        <v>17865</v>
      </c>
      <c r="B178" s="2">
        <v>1.0</v>
      </c>
    </row>
    <row r="179">
      <c r="A179" s="1" t="s">
        <v>17866</v>
      </c>
      <c r="B179" s="2">
        <v>1.0</v>
      </c>
    </row>
    <row r="180">
      <c r="A180" s="1" t="s">
        <v>17867</v>
      </c>
      <c r="B180" s="2">
        <v>1.0</v>
      </c>
    </row>
    <row r="181">
      <c r="A181" s="1" t="s">
        <v>17868</v>
      </c>
      <c r="B181" s="2">
        <v>0.0</v>
      </c>
    </row>
    <row r="182">
      <c r="A182" s="1" t="s">
        <v>17869</v>
      </c>
      <c r="B182" s="2">
        <v>1.0</v>
      </c>
    </row>
    <row r="183">
      <c r="A183" s="1" t="s">
        <v>17870</v>
      </c>
      <c r="B183" s="2">
        <v>0.0</v>
      </c>
    </row>
    <row r="184">
      <c r="A184" s="1" t="s">
        <v>17871</v>
      </c>
      <c r="B184" s="2">
        <v>0.0</v>
      </c>
    </row>
    <row r="185">
      <c r="A185" s="1" t="s">
        <v>17872</v>
      </c>
    </row>
    <row r="186">
      <c r="A186" s="7"/>
    </row>
    <row r="187">
      <c r="A187" s="1" t="s">
        <v>17873</v>
      </c>
      <c r="B187" s="2">
        <v>1.0</v>
      </c>
    </row>
    <row r="188">
      <c r="A188" s="1" t="s">
        <v>17874</v>
      </c>
      <c r="B188" s="2">
        <v>1.0</v>
      </c>
    </row>
    <row r="189">
      <c r="A189" s="1" t="s">
        <v>17875</v>
      </c>
      <c r="B189" s="2">
        <v>1.0</v>
      </c>
    </row>
    <row r="190">
      <c r="A190" s="1" t="s">
        <v>17876</v>
      </c>
      <c r="B190" s="2">
        <v>1.0</v>
      </c>
    </row>
    <row r="191">
      <c r="A191" s="1" t="s">
        <v>17877</v>
      </c>
      <c r="B191" s="2">
        <v>0.0</v>
      </c>
    </row>
    <row r="192">
      <c r="A192" s="1" t="s">
        <v>17878</v>
      </c>
      <c r="B192" s="2">
        <v>1.0</v>
      </c>
    </row>
    <row r="193">
      <c r="A193" s="1" t="s">
        <v>17879</v>
      </c>
    </row>
    <row r="194">
      <c r="A194" s="7"/>
    </row>
    <row r="195">
      <c r="A195" s="1" t="s">
        <v>6497</v>
      </c>
      <c r="B195" s="2">
        <v>1.0</v>
      </c>
    </row>
    <row r="196">
      <c r="A196" s="1" t="s">
        <v>17880</v>
      </c>
      <c r="B196" s="2">
        <v>0.0</v>
      </c>
    </row>
    <row r="197">
      <c r="A197" s="1" t="s">
        <v>17881</v>
      </c>
      <c r="B197" s="2">
        <v>1.0</v>
      </c>
    </row>
    <row r="198">
      <c r="A198" s="1" t="s">
        <v>17882</v>
      </c>
      <c r="B198" s="2">
        <v>0.0</v>
      </c>
    </row>
    <row r="199">
      <c r="A199" s="1" t="s">
        <v>17883</v>
      </c>
    </row>
    <row r="200">
      <c r="A200" s="7"/>
    </row>
    <row r="201">
      <c r="A201" s="1" t="s">
        <v>17884</v>
      </c>
      <c r="B201" s="2">
        <v>1.0</v>
      </c>
    </row>
    <row r="202">
      <c r="A202" s="1" t="s">
        <v>17885</v>
      </c>
      <c r="B202" s="2">
        <v>0.0</v>
      </c>
    </row>
    <row r="203">
      <c r="A203" s="1" t="s">
        <v>17886</v>
      </c>
      <c r="B203" s="2">
        <v>0.0</v>
      </c>
    </row>
    <row r="204">
      <c r="A204" s="1" t="s">
        <v>17887</v>
      </c>
      <c r="B204" s="2">
        <v>1.0</v>
      </c>
    </row>
    <row r="205">
      <c r="A205" s="1" t="s">
        <v>17888</v>
      </c>
      <c r="B205" s="2">
        <v>0.0</v>
      </c>
    </row>
    <row r="206">
      <c r="A206" s="1" t="s">
        <v>17889</v>
      </c>
      <c r="B206" s="2">
        <v>0.0</v>
      </c>
    </row>
    <row r="207">
      <c r="A207" s="1" t="s">
        <v>17890</v>
      </c>
    </row>
    <row r="208">
      <c r="A208" s="7"/>
    </row>
    <row r="209">
      <c r="A209" s="1" t="s">
        <v>17891</v>
      </c>
      <c r="B209" s="2">
        <v>1.0</v>
      </c>
    </row>
    <row r="210">
      <c r="A210" s="1" t="s">
        <v>17892</v>
      </c>
      <c r="B210" s="2">
        <v>1.0</v>
      </c>
    </row>
    <row r="211">
      <c r="A211" s="1" t="s">
        <v>17893</v>
      </c>
      <c r="B211" s="2">
        <v>1.0</v>
      </c>
    </row>
    <row r="212">
      <c r="A212" s="1" t="s">
        <v>17894</v>
      </c>
      <c r="B212" s="2">
        <v>0.0</v>
      </c>
    </row>
    <row r="213">
      <c r="A213" s="1" t="s">
        <v>17895</v>
      </c>
      <c r="B213" s="2">
        <v>1.0</v>
      </c>
    </row>
    <row r="214">
      <c r="A214" s="1" t="s">
        <v>17896</v>
      </c>
      <c r="B214" s="2">
        <v>0.0</v>
      </c>
    </row>
    <row r="215">
      <c r="A215" s="11" t="s">
        <v>17897</v>
      </c>
      <c r="B215" s="2">
        <v>0.0</v>
      </c>
    </row>
    <row r="216">
      <c r="A216" s="1" t="s">
        <v>17898</v>
      </c>
      <c r="B216" s="2">
        <v>1.0</v>
      </c>
    </row>
    <row r="217">
      <c r="A217" s="1" t="s">
        <v>17899</v>
      </c>
      <c r="B217" s="2">
        <v>0.0</v>
      </c>
    </row>
    <row r="218">
      <c r="A218" s="1" t="s">
        <v>17900</v>
      </c>
      <c r="B218" s="2">
        <v>0.0</v>
      </c>
    </row>
    <row r="219">
      <c r="A219" s="1" t="s">
        <v>17901</v>
      </c>
      <c r="B219" s="2">
        <v>0.0</v>
      </c>
    </row>
    <row r="220">
      <c r="A220" s="1" t="s">
        <v>17685</v>
      </c>
      <c r="B220" s="2">
        <v>0.0</v>
      </c>
    </row>
    <row r="221">
      <c r="A221" s="1" t="s">
        <v>17902</v>
      </c>
      <c r="B221" s="2">
        <v>1.0</v>
      </c>
    </row>
    <row r="222">
      <c r="A222" s="1" t="s">
        <v>17903</v>
      </c>
      <c r="B222" s="2">
        <v>1.0</v>
      </c>
    </row>
    <row r="223">
      <c r="A223" s="1" t="s">
        <v>17904</v>
      </c>
      <c r="B223" s="2">
        <v>0.0</v>
      </c>
    </row>
    <row r="224">
      <c r="A224" s="1" t="s">
        <v>17905</v>
      </c>
      <c r="B224" s="2">
        <v>1.0</v>
      </c>
    </row>
    <row r="225">
      <c r="A225" s="1" t="s">
        <v>17906</v>
      </c>
      <c r="B225" s="2">
        <v>1.0</v>
      </c>
    </row>
    <row r="226">
      <c r="A226" s="1" t="s">
        <v>17907</v>
      </c>
      <c r="B226" s="2">
        <v>0.0</v>
      </c>
    </row>
    <row r="227">
      <c r="A227" s="1" t="s">
        <v>17908</v>
      </c>
      <c r="B227" s="2">
        <v>0.0</v>
      </c>
    </row>
    <row r="228">
      <c r="A228" s="1" t="s">
        <v>17909</v>
      </c>
      <c r="B228" s="2">
        <v>0.0</v>
      </c>
    </row>
    <row r="229">
      <c r="A229" s="1" t="s">
        <v>17910</v>
      </c>
      <c r="B229" s="2">
        <v>1.0</v>
      </c>
    </row>
    <row r="230">
      <c r="A230" s="1" t="s">
        <v>17911</v>
      </c>
      <c r="B230" s="2">
        <v>0.0</v>
      </c>
    </row>
    <row r="231">
      <c r="A231" s="1" t="s">
        <v>17912</v>
      </c>
      <c r="B231" s="2">
        <v>0.0</v>
      </c>
    </row>
    <row r="232">
      <c r="A232" s="1" t="s">
        <v>17913</v>
      </c>
    </row>
    <row r="233">
      <c r="A233" s="1" t="s">
        <v>17914</v>
      </c>
    </row>
    <row r="234">
      <c r="A234" s="1" t="s">
        <v>17915</v>
      </c>
    </row>
    <row r="235">
      <c r="A235" s="1" t="s">
        <v>17916</v>
      </c>
    </row>
    <row r="236">
      <c r="A236" s="1" t="s">
        <v>17917</v>
      </c>
    </row>
    <row r="237">
      <c r="A237" s="1" t="s">
        <v>17918</v>
      </c>
      <c r="B237" s="2">
        <v>0.0</v>
      </c>
    </row>
    <row r="238">
      <c r="A238" s="1" t="s">
        <v>17919</v>
      </c>
      <c r="B238" s="2">
        <v>1.0</v>
      </c>
    </row>
    <row r="239">
      <c r="A239" s="1" t="s">
        <v>17920</v>
      </c>
      <c r="B239" s="2">
        <v>1.0</v>
      </c>
    </row>
    <row r="240">
      <c r="A240" s="1" t="s">
        <v>17921</v>
      </c>
      <c r="B240" s="2">
        <v>0.0</v>
      </c>
    </row>
    <row r="241">
      <c r="A241" s="1" t="s">
        <v>17922</v>
      </c>
      <c r="B241" s="2">
        <v>1.0</v>
      </c>
    </row>
    <row r="242">
      <c r="A242" s="1" t="s">
        <v>17923</v>
      </c>
      <c r="B242" s="2">
        <v>1.0</v>
      </c>
    </row>
    <row r="243">
      <c r="A243" s="1" t="s">
        <v>17924</v>
      </c>
      <c r="B243" s="2">
        <v>0.0</v>
      </c>
    </row>
    <row r="244">
      <c r="A244" s="1" t="s">
        <v>17925</v>
      </c>
      <c r="B244" s="2">
        <v>0.0</v>
      </c>
    </row>
    <row r="245">
      <c r="A245" s="1" t="s">
        <v>17926</v>
      </c>
      <c r="B245" s="2">
        <v>0.0</v>
      </c>
    </row>
    <row r="246">
      <c r="A246" s="1" t="s">
        <v>398</v>
      </c>
    </row>
    <row r="247">
      <c r="A247" s="1" t="s">
        <v>17927</v>
      </c>
    </row>
    <row r="248">
      <c r="A248" s="1" t="s">
        <v>17928</v>
      </c>
    </row>
    <row r="249">
      <c r="A249" s="1" t="s">
        <v>17929</v>
      </c>
    </row>
    <row r="250">
      <c r="A250" s="1" t="s">
        <v>17930</v>
      </c>
    </row>
    <row r="251">
      <c r="A251" s="1" t="s">
        <v>17931</v>
      </c>
    </row>
    <row r="252">
      <c r="A252" s="1" t="s">
        <v>17932</v>
      </c>
      <c r="B252" s="2">
        <v>1.0</v>
      </c>
    </row>
    <row r="253">
      <c r="A253" s="1" t="s">
        <v>17933</v>
      </c>
      <c r="B253" s="2">
        <v>0.0</v>
      </c>
    </row>
    <row r="254">
      <c r="A254" s="1" t="s">
        <v>17934</v>
      </c>
      <c r="B254" s="2">
        <v>0.0</v>
      </c>
    </row>
    <row r="255">
      <c r="A255" s="1" t="s">
        <v>17935</v>
      </c>
      <c r="B255" s="2">
        <v>1.0</v>
      </c>
    </row>
    <row r="256">
      <c r="A256" s="1" t="s">
        <v>17936</v>
      </c>
      <c r="B256" s="2">
        <v>0.0</v>
      </c>
    </row>
    <row r="257">
      <c r="A257" s="1" t="s">
        <v>17937</v>
      </c>
      <c r="B257" s="2">
        <v>0.0</v>
      </c>
    </row>
    <row r="258">
      <c r="A258" s="1" t="s">
        <v>17938</v>
      </c>
      <c r="B258" s="2">
        <v>1.0</v>
      </c>
    </row>
    <row r="259">
      <c r="A259" s="1" t="s">
        <v>17939</v>
      </c>
      <c r="B259" s="2">
        <v>0.0</v>
      </c>
    </row>
    <row r="260">
      <c r="A260" s="1" t="s">
        <v>17940</v>
      </c>
      <c r="B260" s="2">
        <v>0.0</v>
      </c>
    </row>
    <row r="261">
      <c r="A261" s="1" t="s">
        <v>17941</v>
      </c>
      <c r="B261" s="2">
        <v>0.0</v>
      </c>
    </row>
    <row r="262">
      <c r="A262" s="1" t="s">
        <v>17942</v>
      </c>
      <c r="B262" s="2">
        <v>0.0</v>
      </c>
    </row>
    <row r="263">
      <c r="A263" s="1" t="s">
        <v>17943</v>
      </c>
      <c r="B263" s="2">
        <v>0.0</v>
      </c>
    </row>
    <row r="264">
      <c r="A264" s="1" t="s">
        <v>17944</v>
      </c>
    </row>
    <row r="265">
      <c r="A265" s="1" t="s">
        <v>17945</v>
      </c>
      <c r="B265" s="2">
        <v>0.0</v>
      </c>
    </row>
    <row r="266">
      <c r="A266" s="1" t="s">
        <v>17946</v>
      </c>
      <c r="B266" s="2">
        <v>0.0</v>
      </c>
    </row>
    <row r="267">
      <c r="A267" s="1" t="s">
        <v>17947</v>
      </c>
      <c r="B267" s="2">
        <v>0.0</v>
      </c>
    </row>
    <row r="268">
      <c r="A268" s="1" t="s">
        <v>17948</v>
      </c>
    </row>
    <row r="269">
      <c r="A269" s="7"/>
    </row>
    <row r="270">
      <c r="A270" s="1" t="s">
        <v>709</v>
      </c>
    </row>
    <row r="271">
      <c r="A271" s="1" t="s">
        <v>707</v>
      </c>
      <c r="B271" s="2">
        <v>1.0</v>
      </c>
    </row>
    <row r="272">
      <c r="A272" s="1" t="s">
        <v>17949</v>
      </c>
      <c r="B272" s="2">
        <v>0.0</v>
      </c>
    </row>
    <row r="273">
      <c r="A273" s="1" t="s">
        <v>17950</v>
      </c>
      <c r="B273" s="2">
        <v>0.0</v>
      </c>
    </row>
    <row r="274">
      <c r="A274" s="1" t="s">
        <v>17951</v>
      </c>
      <c r="B274" s="2">
        <v>1.0</v>
      </c>
    </row>
    <row r="275">
      <c r="A275" s="1" t="s">
        <v>17952</v>
      </c>
      <c r="B275" s="2">
        <v>0.0</v>
      </c>
    </row>
    <row r="276">
      <c r="A276" s="1" t="s">
        <v>17953</v>
      </c>
      <c r="B276" s="2">
        <v>0.0</v>
      </c>
    </row>
    <row r="277">
      <c r="A277" s="1" t="s">
        <v>17954</v>
      </c>
      <c r="B277" s="2">
        <v>1.0</v>
      </c>
    </row>
    <row r="278">
      <c r="A278" s="1" t="s">
        <v>17955</v>
      </c>
      <c r="B278" s="2">
        <v>1.0</v>
      </c>
    </row>
    <row r="279">
      <c r="A279" s="1" t="s">
        <v>17956</v>
      </c>
      <c r="B279" s="2">
        <v>1.0</v>
      </c>
    </row>
    <row r="280">
      <c r="A280" s="1" t="s">
        <v>17957</v>
      </c>
      <c r="B280" s="2">
        <v>0.0</v>
      </c>
    </row>
    <row r="281">
      <c r="A281" s="1" t="s">
        <v>17958</v>
      </c>
      <c r="B281" s="2">
        <v>1.0</v>
      </c>
    </row>
    <row r="282">
      <c r="A282" s="1" t="s">
        <v>17959</v>
      </c>
      <c r="B282" s="2">
        <v>0.0</v>
      </c>
    </row>
    <row r="283">
      <c r="A283" s="1" t="s">
        <v>17960</v>
      </c>
      <c r="B283" s="2">
        <v>0.0</v>
      </c>
    </row>
    <row r="284">
      <c r="A284" s="1" t="s">
        <v>17961</v>
      </c>
      <c r="B284" s="2">
        <v>1.0</v>
      </c>
    </row>
    <row r="285">
      <c r="A285" s="1" t="s">
        <v>17962</v>
      </c>
      <c r="B285" s="2">
        <v>1.0</v>
      </c>
    </row>
    <row r="286">
      <c r="A286" s="1" t="s">
        <v>17963</v>
      </c>
      <c r="B286" s="2">
        <v>0.0</v>
      </c>
    </row>
    <row r="287">
      <c r="A287" s="1" t="s">
        <v>17964</v>
      </c>
      <c r="B287" s="2">
        <v>1.0</v>
      </c>
    </row>
    <row r="288">
      <c r="A288" s="1" t="s">
        <v>17965</v>
      </c>
      <c r="B288" s="2">
        <v>1.0</v>
      </c>
    </row>
    <row r="289">
      <c r="A289" s="1" t="s">
        <v>17966</v>
      </c>
      <c r="B289" s="2">
        <v>0.0</v>
      </c>
    </row>
    <row r="290">
      <c r="A290" s="1" t="s">
        <v>17967</v>
      </c>
      <c r="B290" s="2">
        <v>0.0</v>
      </c>
    </row>
    <row r="291">
      <c r="A291" s="1" t="s">
        <v>17968</v>
      </c>
      <c r="B291" s="2">
        <v>0.0</v>
      </c>
    </row>
    <row r="292">
      <c r="A292" s="1" t="s">
        <v>17969</v>
      </c>
      <c r="B292" s="2">
        <v>1.0</v>
      </c>
    </row>
    <row r="293">
      <c r="A293" s="1" t="s">
        <v>17970</v>
      </c>
      <c r="B293" s="2">
        <v>1.0</v>
      </c>
    </row>
    <row r="294">
      <c r="A294" s="1" t="s">
        <v>17971</v>
      </c>
      <c r="B294" s="2">
        <v>0.0</v>
      </c>
    </row>
    <row r="295">
      <c r="A295" s="1" t="s">
        <v>17972</v>
      </c>
      <c r="B295" s="2">
        <v>1.0</v>
      </c>
    </row>
    <row r="296">
      <c r="A296" s="1" t="s">
        <v>17973</v>
      </c>
      <c r="B296" s="2">
        <v>0.0</v>
      </c>
    </row>
    <row r="297">
      <c r="A297" s="1" t="s">
        <v>17974</v>
      </c>
    </row>
    <row r="298">
      <c r="A298" s="1" t="s">
        <v>17975</v>
      </c>
    </row>
    <row r="299">
      <c r="A299" s="1" t="s">
        <v>17976</v>
      </c>
    </row>
    <row r="300">
      <c r="A300" s="1" t="s">
        <v>17977</v>
      </c>
    </row>
    <row r="301">
      <c r="A301" s="1" t="s">
        <v>17978</v>
      </c>
    </row>
    <row r="302">
      <c r="A302" s="7"/>
    </row>
    <row r="303">
      <c r="A303" s="1" t="s">
        <v>17979</v>
      </c>
      <c r="B303" s="2">
        <v>0.0</v>
      </c>
    </row>
    <row r="304">
      <c r="A304" s="1" t="s">
        <v>17980</v>
      </c>
      <c r="B304" s="2">
        <v>0.0</v>
      </c>
    </row>
    <row r="305">
      <c r="A305" s="1" t="s">
        <v>17981</v>
      </c>
      <c r="B305" s="2">
        <v>1.0</v>
      </c>
    </row>
    <row r="306">
      <c r="A306" s="1" t="s">
        <v>17982</v>
      </c>
      <c r="B306" s="2">
        <v>0.0</v>
      </c>
    </row>
    <row r="307">
      <c r="A307" s="1" t="s">
        <v>17983</v>
      </c>
      <c r="B307" s="2">
        <v>0.0</v>
      </c>
    </row>
    <row r="308">
      <c r="A308" s="1" t="s">
        <v>17984</v>
      </c>
      <c r="B308" s="2">
        <v>0.0</v>
      </c>
    </row>
    <row r="309">
      <c r="A309" s="1" t="s">
        <v>17985</v>
      </c>
      <c r="B309" s="2">
        <v>1.0</v>
      </c>
    </row>
    <row r="310">
      <c r="A310" s="1" t="s">
        <v>17986</v>
      </c>
      <c r="B310" s="2">
        <v>1.0</v>
      </c>
    </row>
    <row r="311">
      <c r="A311" s="1" t="s">
        <v>17987</v>
      </c>
    </row>
    <row r="312">
      <c r="A312" s="1" t="s">
        <v>1915</v>
      </c>
      <c r="B312" s="2">
        <v>0.0</v>
      </c>
    </row>
    <row r="313">
      <c r="A313" s="1" t="s">
        <v>17988</v>
      </c>
      <c r="B313" s="2">
        <v>0.0</v>
      </c>
    </row>
    <row r="314">
      <c r="A314" s="1" t="s">
        <v>17989</v>
      </c>
      <c r="B314" s="2">
        <v>0.0</v>
      </c>
    </row>
    <row r="315">
      <c r="A315" s="1" t="s">
        <v>17990</v>
      </c>
      <c r="B315" s="2">
        <v>0.0</v>
      </c>
    </row>
    <row r="316">
      <c r="A316" s="1" t="s">
        <v>17991</v>
      </c>
      <c r="B316" s="2">
        <v>1.0</v>
      </c>
    </row>
    <row r="317">
      <c r="A317" s="1" t="s">
        <v>17992</v>
      </c>
      <c r="B317" s="2">
        <v>1.0</v>
      </c>
    </row>
    <row r="318">
      <c r="A318" s="1" t="s">
        <v>17993</v>
      </c>
      <c r="B318" s="2">
        <v>0.0</v>
      </c>
    </row>
    <row r="319">
      <c r="A319" s="1" t="s">
        <v>17994</v>
      </c>
      <c r="B319" s="2">
        <v>0.0</v>
      </c>
    </row>
    <row r="320">
      <c r="A320" s="1" t="s">
        <v>17995</v>
      </c>
      <c r="B320" s="2">
        <v>0.0</v>
      </c>
    </row>
    <row r="321">
      <c r="A321" s="1" t="s">
        <v>17996</v>
      </c>
      <c r="B321" s="2">
        <v>1.0</v>
      </c>
    </row>
    <row r="322">
      <c r="A322" s="1" t="s">
        <v>17997</v>
      </c>
      <c r="B322" s="2">
        <v>1.0</v>
      </c>
    </row>
    <row r="323">
      <c r="A323" s="1" t="s">
        <v>17998</v>
      </c>
      <c r="B323" s="2">
        <v>1.0</v>
      </c>
    </row>
    <row r="324">
      <c r="A324" s="1" t="s">
        <v>17999</v>
      </c>
      <c r="B324" s="2">
        <v>0.0</v>
      </c>
    </row>
    <row r="325">
      <c r="A325" s="1" t="s">
        <v>4407</v>
      </c>
      <c r="B325" s="2">
        <v>1.0</v>
      </c>
    </row>
    <row r="326">
      <c r="A326" s="1" t="s">
        <v>18000</v>
      </c>
      <c r="B326" s="2">
        <v>0.0</v>
      </c>
    </row>
    <row r="327">
      <c r="A327" s="1" t="s">
        <v>18001</v>
      </c>
      <c r="B327" s="2">
        <v>1.0</v>
      </c>
    </row>
    <row r="328">
      <c r="A328" s="1" t="s">
        <v>18002</v>
      </c>
      <c r="B328" s="2">
        <v>1.0</v>
      </c>
    </row>
    <row r="329">
      <c r="A329" s="1" t="s">
        <v>18003</v>
      </c>
      <c r="B329" s="2">
        <v>1.0</v>
      </c>
    </row>
    <row r="330">
      <c r="A330" s="1" t="s">
        <v>18004</v>
      </c>
      <c r="B330" s="2">
        <v>1.0</v>
      </c>
    </row>
    <row r="331">
      <c r="A331" s="1" t="s">
        <v>18005</v>
      </c>
      <c r="B331" s="2">
        <v>0.0</v>
      </c>
    </row>
    <row r="332">
      <c r="A332" s="1" t="s">
        <v>18006</v>
      </c>
      <c r="B332" s="2">
        <v>0.0</v>
      </c>
    </row>
    <row r="333">
      <c r="A333" s="1" t="s">
        <v>18007</v>
      </c>
      <c r="B333" s="2">
        <v>0.0</v>
      </c>
    </row>
    <row r="334">
      <c r="A334" s="1" t="s">
        <v>18008</v>
      </c>
      <c r="B334" s="2">
        <v>0.0</v>
      </c>
    </row>
    <row r="335">
      <c r="A335" s="1" t="s">
        <v>18009</v>
      </c>
      <c r="B335" s="2">
        <v>0.0</v>
      </c>
    </row>
    <row r="336">
      <c r="A336" s="1" t="s">
        <v>18010</v>
      </c>
      <c r="B336" s="2">
        <v>0.0</v>
      </c>
    </row>
    <row r="337">
      <c r="A337" s="1" t="s">
        <v>18011</v>
      </c>
      <c r="B337" s="2">
        <v>1.0</v>
      </c>
    </row>
    <row r="338">
      <c r="A338" s="1" t="s">
        <v>18012</v>
      </c>
      <c r="B338" s="2">
        <v>1.0</v>
      </c>
    </row>
    <row r="339">
      <c r="A339" s="1" t="s">
        <v>18013</v>
      </c>
      <c r="B339" s="2">
        <v>1.0</v>
      </c>
    </row>
    <row r="340">
      <c r="A340" s="1" t="s">
        <v>18014</v>
      </c>
    </row>
    <row r="341">
      <c r="A341" s="7"/>
    </row>
    <row r="342">
      <c r="A342" s="22" t="s">
        <v>18015</v>
      </c>
      <c r="B342" s="2">
        <v>0.0</v>
      </c>
    </row>
    <row r="343">
      <c r="A343" s="1" t="s">
        <v>18016</v>
      </c>
      <c r="B343" s="2">
        <v>0.0</v>
      </c>
    </row>
    <row r="344">
      <c r="A344" s="1" t="s">
        <v>18017</v>
      </c>
      <c r="B344" s="2">
        <v>0.0</v>
      </c>
    </row>
    <row r="345">
      <c r="A345" s="1" t="s">
        <v>18018</v>
      </c>
      <c r="B345" s="2">
        <v>1.0</v>
      </c>
    </row>
    <row r="346">
      <c r="A346" s="1" t="s">
        <v>14723</v>
      </c>
      <c r="B346" s="2">
        <v>1.0</v>
      </c>
    </row>
    <row r="347">
      <c r="A347" s="1" t="s">
        <v>18019</v>
      </c>
      <c r="B347" s="2">
        <v>1.0</v>
      </c>
    </row>
    <row r="348">
      <c r="A348" s="1" t="s">
        <v>18020</v>
      </c>
    </row>
    <row r="349">
      <c r="A349" s="1" t="s">
        <v>751</v>
      </c>
      <c r="B349" s="2">
        <v>1.0</v>
      </c>
    </row>
    <row r="350">
      <c r="A350" s="1" t="s">
        <v>18021</v>
      </c>
      <c r="B350" s="2">
        <v>0.0</v>
      </c>
    </row>
    <row r="351">
      <c r="A351" s="1" t="s">
        <v>18022</v>
      </c>
      <c r="B351" s="2">
        <v>0.0</v>
      </c>
    </row>
    <row r="352">
      <c r="A352" s="1" t="s">
        <v>18023</v>
      </c>
      <c r="B352" s="2">
        <v>0.0</v>
      </c>
    </row>
    <row r="353">
      <c r="A353" s="1" t="s">
        <v>18024</v>
      </c>
      <c r="B353" s="2">
        <v>1.0</v>
      </c>
    </row>
    <row r="354">
      <c r="A354" s="1" t="s">
        <v>18025</v>
      </c>
      <c r="B354" s="2">
        <v>1.0</v>
      </c>
    </row>
    <row r="355">
      <c r="A355" s="1" t="s">
        <v>18026</v>
      </c>
      <c r="B355" s="2">
        <v>1.0</v>
      </c>
    </row>
    <row r="356">
      <c r="A356" s="1" t="s">
        <v>18027</v>
      </c>
      <c r="B356" s="2">
        <v>1.0</v>
      </c>
    </row>
    <row r="357">
      <c r="A357" s="1" t="s">
        <v>18028</v>
      </c>
      <c r="B357" s="2">
        <v>0.0</v>
      </c>
    </row>
    <row r="358">
      <c r="A358" s="1" t="s">
        <v>18029</v>
      </c>
      <c r="B358" s="2">
        <v>1.0</v>
      </c>
    </row>
    <row r="359">
      <c r="A359" s="1" t="s">
        <v>18030</v>
      </c>
      <c r="B359" s="2">
        <v>1.0</v>
      </c>
    </row>
    <row r="360">
      <c r="A360" s="1" t="s">
        <v>18031</v>
      </c>
      <c r="B360" s="2">
        <v>0.0</v>
      </c>
    </row>
    <row r="361">
      <c r="A361" s="1" t="s">
        <v>18032</v>
      </c>
      <c r="B361" s="2">
        <v>0.0</v>
      </c>
    </row>
    <row r="362">
      <c r="A362" s="1" t="s">
        <v>18033</v>
      </c>
      <c r="B362" s="2">
        <v>0.0</v>
      </c>
    </row>
    <row r="363">
      <c r="A363" s="1" t="s">
        <v>18034</v>
      </c>
    </row>
    <row r="364">
      <c r="A364" s="7"/>
    </row>
    <row r="365">
      <c r="A365" s="1" t="s">
        <v>4546</v>
      </c>
    </row>
    <row r="366">
      <c r="A366" s="1" t="s">
        <v>4545</v>
      </c>
      <c r="B366" s="2">
        <v>0.0</v>
      </c>
    </row>
    <row r="367">
      <c r="A367" s="1" t="s">
        <v>18035</v>
      </c>
      <c r="B367" s="2">
        <v>1.0</v>
      </c>
    </row>
    <row r="368">
      <c r="A368" s="1" t="s">
        <v>18036</v>
      </c>
      <c r="B368" s="2">
        <v>1.0</v>
      </c>
    </row>
    <row r="369">
      <c r="A369" s="1" t="s">
        <v>18037</v>
      </c>
      <c r="B369" s="2">
        <v>0.0</v>
      </c>
    </row>
    <row r="370">
      <c r="A370" s="1" t="s">
        <v>18038</v>
      </c>
      <c r="B370" s="2">
        <v>0.0</v>
      </c>
    </row>
    <row r="371">
      <c r="A371" s="1" t="s">
        <v>18039</v>
      </c>
      <c r="B371" s="2">
        <v>0.0</v>
      </c>
    </row>
    <row r="372">
      <c r="A372" s="1" t="s">
        <v>18040</v>
      </c>
      <c r="B372" s="2">
        <v>0.0</v>
      </c>
    </row>
    <row r="373">
      <c r="A373" s="1" t="s">
        <v>18041</v>
      </c>
      <c r="B373" s="2">
        <v>0.0</v>
      </c>
    </row>
    <row r="374">
      <c r="A374" s="1" t="s">
        <v>18042</v>
      </c>
      <c r="B374" s="2">
        <v>0.0</v>
      </c>
    </row>
    <row r="375">
      <c r="A375" s="1" t="s">
        <v>18043</v>
      </c>
      <c r="B375" s="2">
        <v>0.0</v>
      </c>
    </row>
    <row r="376">
      <c r="A376" s="1" t="s">
        <v>18044</v>
      </c>
      <c r="B376" s="2">
        <v>1.0</v>
      </c>
    </row>
    <row r="377">
      <c r="A377" s="1" t="s">
        <v>18045</v>
      </c>
      <c r="B377" s="2">
        <v>1.0</v>
      </c>
    </row>
    <row r="378">
      <c r="A378" s="1" t="s">
        <v>18046</v>
      </c>
      <c r="B378" s="2">
        <v>0.0</v>
      </c>
    </row>
    <row r="379">
      <c r="A379" s="1" t="s">
        <v>18047</v>
      </c>
      <c r="B379" s="2">
        <v>0.0</v>
      </c>
    </row>
    <row r="380">
      <c r="A380" s="1" t="s">
        <v>18048</v>
      </c>
      <c r="B380" s="2">
        <v>1.0</v>
      </c>
    </row>
    <row r="381">
      <c r="A381" s="1" t="s">
        <v>18049</v>
      </c>
      <c r="B381" s="2">
        <v>0.0</v>
      </c>
    </row>
    <row r="382">
      <c r="A382" s="1" t="s">
        <v>18050</v>
      </c>
      <c r="B382" s="2">
        <v>1.0</v>
      </c>
    </row>
    <row r="383">
      <c r="A383" s="1" t="s">
        <v>18051</v>
      </c>
      <c r="B383" s="2">
        <v>1.0</v>
      </c>
    </row>
    <row r="384">
      <c r="A384" s="1" t="s">
        <v>18052</v>
      </c>
      <c r="B384" s="2">
        <v>1.0</v>
      </c>
    </row>
    <row r="385">
      <c r="A385" s="1" t="s">
        <v>18053</v>
      </c>
      <c r="B385" s="2">
        <v>1.0</v>
      </c>
    </row>
    <row r="386">
      <c r="A386" s="1" t="s">
        <v>18054</v>
      </c>
      <c r="B386" s="2">
        <v>1.0</v>
      </c>
    </row>
    <row r="387">
      <c r="A387" s="1" t="s">
        <v>18055</v>
      </c>
      <c r="B387" s="2">
        <v>1.0</v>
      </c>
    </row>
    <row r="388">
      <c r="A388" s="1" t="s">
        <v>18056</v>
      </c>
      <c r="B388" s="2">
        <v>1.0</v>
      </c>
    </row>
    <row r="389">
      <c r="A389" s="1" t="s">
        <v>18057</v>
      </c>
      <c r="B389" s="2">
        <v>0.0</v>
      </c>
    </row>
    <row r="390">
      <c r="A390" s="1" t="s">
        <v>18058</v>
      </c>
      <c r="B390" s="2">
        <v>0.0</v>
      </c>
    </row>
    <row r="391">
      <c r="A391" s="1" t="s">
        <v>18059</v>
      </c>
      <c r="B391" s="2">
        <v>0.0</v>
      </c>
    </row>
    <row r="392">
      <c r="A392" s="1" t="s">
        <v>18060</v>
      </c>
      <c r="B392" s="2">
        <v>1.0</v>
      </c>
    </row>
    <row r="393">
      <c r="A393" s="1" t="s">
        <v>18061</v>
      </c>
      <c r="B393" s="2">
        <v>1.0</v>
      </c>
    </row>
    <row r="394">
      <c r="A394" s="1" t="s">
        <v>18062</v>
      </c>
      <c r="B394" s="2">
        <v>0.0</v>
      </c>
    </row>
    <row r="395">
      <c r="A395" s="1" t="s">
        <v>18063</v>
      </c>
      <c r="B395" s="2">
        <v>0.0</v>
      </c>
    </row>
    <row r="396">
      <c r="A396" s="1" t="s">
        <v>18064</v>
      </c>
      <c r="B396" s="2">
        <v>1.0</v>
      </c>
    </row>
    <row r="397">
      <c r="A397" s="1" t="s">
        <v>18065</v>
      </c>
      <c r="B397" s="2">
        <v>1.0</v>
      </c>
    </row>
    <row r="398">
      <c r="A398" s="1" t="s">
        <v>18066</v>
      </c>
      <c r="B398" s="2">
        <v>0.0</v>
      </c>
    </row>
    <row r="399">
      <c r="A399" s="1" t="s">
        <v>18067</v>
      </c>
      <c r="B399" s="2">
        <v>1.0</v>
      </c>
    </row>
    <row r="400">
      <c r="A400" s="1" t="s">
        <v>18068</v>
      </c>
      <c r="B400" s="2">
        <v>1.0</v>
      </c>
    </row>
    <row r="401">
      <c r="A401" s="1" t="s">
        <v>18069</v>
      </c>
      <c r="B401" s="2">
        <v>1.0</v>
      </c>
    </row>
    <row r="402">
      <c r="A402" s="1" t="s">
        <v>18070</v>
      </c>
      <c r="B402" s="2">
        <v>1.0</v>
      </c>
    </row>
    <row r="403">
      <c r="A403" s="1" t="s">
        <v>18071</v>
      </c>
      <c r="B403" s="2">
        <v>0.0</v>
      </c>
    </row>
    <row r="404">
      <c r="A404" s="1" t="s">
        <v>18072</v>
      </c>
      <c r="B404" s="2">
        <v>1.0</v>
      </c>
    </row>
    <row r="405">
      <c r="A405" s="1" t="s">
        <v>18073</v>
      </c>
    </row>
    <row r="406">
      <c r="A406" s="1" t="s">
        <v>18074</v>
      </c>
    </row>
    <row r="407">
      <c r="A407" s="1" t="s">
        <v>18075</v>
      </c>
    </row>
    <row r="408">
      <c r="A408" s="1" t="s">
        <v>18076</v>
      </c>
      <c r="B408" s="2">
        <v>1.0</v>
      </c>
    </row>
    <row r="409">
      <c r="A409" s="1" t="s">
        <v>18077</v>
      </c>
      <c r="B409" s="2">
        <v>0.0</v>
      </c>
    </row>
    <row r="410">
      <c r="A410" s="1" t="s">
        <v>18078</v>
      </c>
      <c r="B410" s="2">
        <v>0.0</v>
      </c>
    </row>
    <row r="411">
      <c r="A411" s="1" t="s">
        <v>18079</v>
      </c>
      <c r="B411" s="2">
        <v>0.0</v>
      </c>
    </row>
    <row r="412">
      <c r="A412" s="1" t="s">
        <v>18080</v>
      </c>
      <c r="B412" s="2">
        <v>1.0</v>
      </c>
    </row>
    <row r="413">
      <c r="A413" s="1" t="s">
        <v>18081</v>
      </c>
      <c r="B413" s="2">
        <v>1.0</v>
      </c>
    </row>
    <row r="414">
      <c r="A414" s="1" t="s">
        <v>18082</v>
      </c>
      <c r="B414" s="2">
        <v>0.0</v>
      </c>
    </row>
    <row r="415">
      <c r="A415" s="1" t="s">
        <v>18083</v>
      </c>
      <c r="B415" s="2">
        <v>1.0</v>
      </c>
    </row>
    <row r="416">
      <c r="A416" s="1" t="s">
        <v>18084</v>
      </c>
      <c r="B416" s="2">
        <v>1.0</v>
      </c>
    </row>
    <row r="417">
      <c r="A417" s="1" t="s">
        <v>18085</v>
      </c>
      <c r="B417" s="2">
        <v>0.0</v>
      </c>
    </row>
    <row r="418">
      <c r="A418" s="1" t="s">
        <v>18086</v>
      </c>
      <c r="B418" s="2">
        <v>0.0</v>
      </c>
    </row>
    <row r="419">
      <c r="A419" s="1" t="s">
        <v>18087</v>
      </c>
      <c r="B419" s="2">
        <v>1.0</v>
      </c>
    </row>
    <row r="420">
      <c r="A420" s="1" t="s">
        <v>18088</v>
      </c>
      <c r="B420" s="2">
        <v>0.0</v>
      </c>
    </row>
    <row r="421">
      <c r="A421" s="1" t="s">
        <v>18089</v>
      </c>
      <c r="B421" s="2">
        <v>1.0</v>
      </c>
    </row>
    <row r="422">
      <c r="A422" s="1" t="s">
        <v>18090</v>
      </c>
      <c r="B422" s="2">
        <v>1.0</v>
      </c>
    </row>
    <row r="423">
      <c r="A423" s="1" t="s">
        <v>18091</v>
      </c>
      <c r="B423" s="2">
        <v>0.0</v>
      </c>
    </row>
    <row r="424">
      <c r="A424" s="1" t="s">
        <v>18092</v>
      </c>
      <c r="B424" s="2">
        <v>0.0</v>
      </c>
    </row>
    <row r="425">
      <c r="A425" s="1" t="s">
        <v>18093</v>
      </c>
      <c r="B425" s="2">
        <v>0.0</v>
      </c>
    </row>
    <row r="426">
      <c r="A426" s="1" t="s">
        <v>18094</v>
      </c>
      <c r="B426" s="2">
        <v>0.0</v>
      </c>
    </row>
    <row r="427">
      <c r="A427" s="1" t="s">
        <v>18095</v>
      </c>
      <c r="B427" s="2">
        <v>0.0</v>
      </c>
    </row>
    <row r="428">
      <c r="A428" s="1" t="s">
        <v>18096</v>
      </c>
      <c r="B428" s="2">
        <v>1.0</v>
      </c>
    </row>
    <row r="429">
      <c r="A429" s="1" t="s">
        <v>18097</v>
      </c>
      <c r="B429" s="2">
        <v>1.0</v>
      </c>
    </row>
    <row r="430">
      <c r="A430" s="1" t="s">
        <v>18098</v>
      </c>
      <c r="B430" s="2">
        <v>1.0</v>
      </c>
    </row>
    <row r="431">
      <c r="A431" s="1" t="s">
        <v>18099</v>
      </c>
      <c r="B431" s="2">
        <v>1.0</v>
      </c>
    </row>
    <row r="432">
      <c r="A432" s="1" t="s">
        <v>18100</v>
      </c>
      <c r="B432" s="2">
        <v>0.0</v>
      </c>
    </row>
    <row r="433">
      <c r="A433" s="1" t="s">
        <v>18101</v>
      </c>
      <c r="B433" s="2">
        <v>0.0</v>
      </c>
    </row>
    <row r="434">
      <c r="A434" s="1" t="s">
        <v>18102</v>
      </c>
      <c r="B434" s="2">
        <v>0.0</v>
      </c>
    </row>
    <row r="435">
      <c r="A435" s="1" t="s">
        <v>18103</v>
      </c>
    </row>
    <row r="436">
      <c r="A436" s="1" t="s">
        <v>18104</v>
      </c>
    </row>
    <row r="437">
      <c r="A437" s="1" t="s">
        <v>18105</v>
      </c>
    </row>
    <row r="438">
      <c r="A438" s="1" t="s">
        <v>18106</v>
      </c>
    </row>
    <row r="439">
      <c r="A439" s="1" t="s">
        <v>10676</v>
      </c>
      <c r="B439" s="2">
        <v>1.0</v>
      </c>
    </row>
    <row r="440">
      <c r="A440" s="1" t="s">
        <v>18107</v>
      </c>
      <c r="B440" s="2">
        <v>0.0</v>
      </c>
    </row>
    <row r="441">
      <c r="A441" s="1" t="s">
        <v>18108</v>
      </c>
      <c r="B441" s="2">
        <v>1.0</v>
      </c>
    </row>
    <row r="442">
      <c r="A442" s="1" t="s">
        <v>18109</v>
      </c>
      <c r="B442" s="2">
        <v>0.0</v>
      </c>
    </row>
    <row r="443">
      <c r="A443" s="1" t="s">
        <v>18110</v>
      </c>
      <c r="B443" s="2">
        <v>0.0</v>
      </c>
    </row>
    <row r="444">
      <c r="A444" s="1" t="s">
        <v>18111</v>
      </c>
      <c r="B444" s="2">
        <v>1.0</v>
      </c>
    </row>
    <row r="445">
      <c r="A445" s="1" t="s">
        <v>18112</v>
      </c>
      <c r="B445" s="2">
        <v>0.0</v>
      </c>
    </row>
    <row r="446">
      <c r="A446" s="1" t="s">
        <v>18113</v>
      </c>
      <c r="B446" s="2">
        <v>0.0</v>
      </c>
    </row>
    <row r="447">
      <c r="A447" s="1" t="s">
        <v>18114</v>
      </c>
      <c r="B447" s="2">
        <v>1.0</v>
      </c>
    </row>
    <row r="448">
      <c r="A448" s="1" t="s">
        <v>18115</v>
      </c>
      <c r="B448" s="2">
        <v>0.0</v>
      </c>
    </row>
    <row r="449">
      <c r="A449" s="1" t="s">
        <v>18116</v>
      </c>
      <c r="B449" s="2">
        <v>0.0</v>
      </c>
    </row>
    <row r="450">
      <c r="A450" s="1" t="s">
        <v>18117</v>
      </c>
      <c r="B450" s="2">
        <v>1.0</v>
      </c>
    </row>
    <row r="451">
      <c r="A451" s="1" t="s">
        <v>18118</v>
      </c>
      <c r="B451" s="2">
        <v>0.0</v>
      </c>
    </row>
    <row r="452">
      <c r="A452" s="1" t="s">
        <v>18119</v>
      </c>
      <c r="B452" s="2">
        <v>0.0</v>
      </c>
    </row>
    <row r="453">
      <c r="A453" s="1" t="s">
        <v>18120</v>
      </c>
      <c r="B453" s="2">
        <v>1.0</v>
      </c>
    </row>
    <row r="454">
      <c r="A454" s="1" t="s">
        <v>18121</v>
      </c>
      <c r="B454" s="2">
        <v>0.0</v>
      </c>
    </row>
    <row r="455">
      <c r="A455" s="1" t="s">
        <v>18122</v>
      </c>
      <c r="B455" s="2">
        <v>0.0</v>
      </c>
    </row>
    <row r="456">
      <c r="A456" s="1" t="s">
        <v>18123</v>
      </c>
      <c r="B456" s="2">
        <v>1.0</v>
      </c>
    </row>
    <row r="457">
      <c r="A457" s="1" t="s">
        <v>18124</v>
      </c>
      <c r="B457" s="2">
        <v>0.0</v>
      </c>
    </row>
    <row r="458">
      <c r="A458" s="1" t="s">
        <v>18125</v>
      </c>
      <c r="B458" s="2">
        <v>0.0</v>
      </c>
    </row>
    <row r="459">
      <c r="A459" s="1" t="s">
        <v>18126</v>
      </c>
      <c r="B459" s="2">
        <v>1.0</v>
      </c>
    </row>
    <row r="460">
      <c r="A460" s="1" t="s">
        <v>18127</v>
      </c>
      <c r="B460" s="2">
        <v>0.0</v>
      </c>
    </row>
    <row r="461">
      <c r="A461" s="1" t="s">
        <v>18128</v>
      </c>
      <c r="B461" s="2">
        <v>1.0</v>
      </c>
    </row>
    <row r="462">
      <c r="A462" s="1" t="s">
        <v>18129</v>
      </c>
      <c r="B462" s="2">
        <v>1.0</v>
      </c>
    </row>
    <row r="463">
      <c r="A463" s="1" t="s">
        <v>18130</v>
      </c>
      <c r="B463" s="2">
        <v>0.0</v>
      </c>
    </row>
    <row r="464">
      <c r="A464" s="1" t="s">
        <v>18131</v>
      </c>
      <c r="B464" s="2">
        <v>0.0</v>
      </c>
    </row>
    <row r="465">
      <c r="A465" s="1" t="s">
        <v>18132</v>
      </c>
      <c r="B465" s="2">
        <v>1.0</v>
      </c>
    </row>
    <row r="466">
      <c r="A466" s="1" t="s">
        <v>18133</v>
      </c>
      <c r="B466" s="2">
        <v>0.0</v>
      </c>
    </row>
    <row r="467">
      <c r="A467" s="1" t="s">
        <v>18134</v>
      </c>
      <c r="B467" s="2">
        <v>0.0</v>
      </c>
    </row>
    <row r="468">
      <c r="A468" s="1" t="s">
        <v>18135</v>
      </c>
      <c r="B468" s="2">
        <v>0.0</v>
      </c>
    </row>
    <row r="469">
      <c r="A469" s="1" t="s">
        <v>18136</v>
      </c>
      <c r="B469" s="2">
        <v>1.0</v>
      </c>
    </row>
    <row r="470">
      <c r="A470" s="1" t="s">
        <v>18137</v>
      </c>
      <c r="B470" s="2">
        <v>0.0</v>
      </c>
    </row>
    <row r="471">
      <c r="A471" s="1" t="s">
        <v>18138</v>
      </c>
      <c r="B471" s="2">
        <v>0.0</v>
      </c>
    </row>
    <row r="472">
      <c r="A472" s="1" t="s">
        <v>4833</v>
      </c>
      <c r="B472" s="2">
        <v>1.0</v>
      </c>
    </row>
    <row r="473">
      <c r="A473" s="1" t="s">
        <v>18139</v>
      </c>
    </row>
    <row r="474">
      <c r="A474" s="1" t="s">
        <v>5880</v>
      </c>
      <c r="B474" s="2">
        <v>1.0</v>
      </c>
    </row>
    <row r="475">
      <c r="A475" s="1" t="s">
        <v>18140</v>
      </c>
      <c r="B475" s="2">
        <v>1.0</v>
      </c>
    </row>
    <row r="476">
      <c r="A476" s="1" t="s">
        <v>18141</v>
      </c>
      <c r="B476" s="2">
        <v>0.0</v>
      </c>
    </row>
    <row r="477">
      <c r="A477" s="1" t="s">
        <v>18142</v>
      </c>
    </row>
    <row r="478">
      <c r="A478" s="1" t="s">
        <v>18143</v>
      </c>
    </row>
    <row r="479">
      <c r="A479" s="1" t="s">
        <v>18144</v>
      </c>
      <c r="B479" s="2">
        <v>1.0</v>
      </c>
    </row>
    <row r="480">
      <c r="A480" s="1" t="s">
        <v>18145</v>
      </c>
      <c r="B480" s="2">
        <v>0.0</v>
      </c>
    </row>
    <row r="481">
      <c r="A481" s="1" t="s">
        <v>18146</v>
      </c>
      <c r="B481" s="2">
        <v>1.0</v>
      </c>
    </row>
    <row r="482">
      <c r="A482" s="1" t="s">
        <v>18147</v>
      </c>
      <c r="B482" s="2">
        <v>0.0</v>
      </c>
    </row>
    <row r="483">
      <c r="A483" s="1" t="s">
        <v>18148</v>
      </c>
      <c r="B483" s="2">
        <v>0.0</v>
      </c>
    </row>
    <row r="484">
      <c r="A484" s="1" t="s">
        <v>18149</v>
      </c>
    </row>
    <row r="485">
      <c r="A485" s="1" t="s">
        <v>4152</v>
      </c>
      <c r="B485" s="2">
        <v>0.0</v>
      </c>
    </row>
    <row r="486">
      <c r="A486" s="1" t="s">
        <v>18150</v>
      </c>
      <c r="B486" s="2">
        <v>1.0</v>
      </c>
    </row>
    <row r="487">
      <c r="A487" s="1" t="s">
        <v>18151</v>
      </c>
      <c r="B487" s="2">
        <v>0.0</v>
      </c>
    </row>
    <row r="488">
      <c r="A488" s="1" t="s">
        <v>18152</v>
      </c>
      <c r="B488" s="2">
        <v>1.0</v>
      </c>
    </row>
    <row r="489">
      <c r="A489" s="1" t="s">
        <v>18153</v>
      </c>
      <c r="B489" s="2">
        <v>0.0</v>
      </c>
    </row>
    <row r="490">
      <c r="A490" s="1" t="s">
        <v>18154</v>
      </c>
      <c r="B490" s="2">
        <v>1.0</v>
      </c>
    </row>
    <row r="491">
      <c r="A491" s="1" t="s">
        <v>18155</v>
      </c>
      <c r="B491" s="2">
        <v>0.0</v>
      </c>
    </row>
    <row r="492">
      <c r="A492" s="1" t="s">
        <v>18156</v>
      </c>
      <c r="B492" s="2">
        <v>1.0</v>
      </c>
    </row>
    <row r="493">
      <c r="A493" s="1" t="s">
        <v>18157</v>
      </c>
      <c r="B493" s="2">
        <v>1.0</v>
      </c>
    </row>
    <row r="494">
      <c r="A494" s="1" t="s">
        <v>18158</v>
      </c>
      <c r="B494" s="2">
        <v>1.0</v>
      </c>
    </row>
    <row r="495">
      <c r="A495" s="1" t="s">
        <v>18159</v>
      </c>
      <c r="B495" s="2">
        <v>0.0</v>
      </c>
    </row>
    <row r="496">
      <c r="A496" s="1" t="s">
        <v>18160</v>
      </c>
      <c r="B496" s="2">
        <v>1.0</v>
      </c>
    </row>
    <row r="497">
      <c r="A497" s="1" t="s">
        <v>18161</v>
      </c>
      <c r="B497" s="2">
        <v>0.0</v>
      </c>
    </row>
    <row r="498">
      <c r="A498" s="1" t="s">
        <v>18162</v>
      </c>
      <c r="B498" s="2">
        <v>0.0</v>
      </c>
    </row>
    <row r="499">
      <c r="A499" s="1" t="s">
        <v>18163</v>
      </c>
      <c r="B499" s="2">
        <v>1.0</v>
      </c>
    </row>
    <row r="500">
      <c r="A500" s="1" t="s">
        <v>18164</v>
      </c>
      <c r="B500" s="2">
        <v>0.0</v>
      </c>
    </row>
    <row r="501">
      <c r="A501" s="1" t="s">
        <v>18165</v>
      </c>
    </row>
    <row r="502">
      <c r="A502" s="1" t="s">
        <v>5762</v>
      </c>
      <c r="B502" s="2">
        <v>0.0</v>
      </c>
    </row>
    <row r="503">
      <c r="A503" s="1" t="s">
        <v>18166</v>
      </c>
      <c r="B503" s="2">
        <v>0.0</v>
      </c>
    </row>
    <row r="504">
      <c r="A504" s="1" t="s">
        <v>18167</v>
      </c>
      <c r="B504" s="2">
        <v>0.0</v>
      </c>
    </row>
    <row r="505">
      <c r="A505" s="1" t="s">
        <v>18168</v>
      </c>
      <c r="B505" s="2">
        <v>1.0</v>
      </c>
    </row>
    <row r="506">
      <c r="A506" s="1" t="s">
        <v>18169</v>
      </c>
      <c r="B506" s="2">
        <v>0.0</v>
      </c>
    </row>
    <row r="507">
      <c r="A507" s="1" t="s">
        <v>18170</v>
      </c>
      <c r="B507" s="2">
        <v>0.0</v>
      </c>
    </row>
    <row r="508">
      <c r="A508" s="1" t="s">
        <v>18171</v>
      </c>
      <c r="B508" s="2">
        <v>1.0</v>
      </c>
    </row>
    <row r="509">
      <c r="A509" s="1" t="s">
        <v>18172</v>
      </c>
      <c r="B509" s="2">
        <v>0.0</v>
      </c>
    </row>
    <row r="510">
      <c r="A510" s="1" t="s">
        <v>18173</v>
      </c>
    </row>
    <row r="511">
      <c r="A511" s="7"/>
    </row>
    <row r="512">
      <c r="A512" s="1" t="s">
        <v>18174</v>
      </c>
    </row>
    <row r="513">
      <c r="A513" s="7"/>
    </row>
    <row r="514">
      <c r="A514" s="1" t="s">
        <v>18175</v>
      </c>
      <c r="B514" s="2">
        <v>1.0</v>
      </c>
    </row>
    <row r="515">
      <c r="A515" s="1" t="s">
        <v>18176</v>
      </c>
      <c r="B515" s="2">
        <v>0.0</v>
      </c>
    </row>
    <row r="516">
      <c r="A516" s="1" t="s">
        <v>18177</v>
      </c>
      <c r="B516" s="2">
        <v>1.0</v>
      </c>
    </row>
    <row r="517">
      <c r="A517" s="1" t="s">
        <v>18178</v>
      </c>
      <c r="B517" s="2">
        <v>1.0</v>
      </c>
    </row>
    <row r="518">
      <c r="A518" s="1" t="s">
        <v>18179</v>
      </c>
      <c r="B518" s="2">
        <v>1.0</v>
      </c>
    </row>
    <row r="519">
      <c r="A519" s="1" t="s">
        <v>18180</v>
      </c>
      <c r="B519" s="2">
        <v>0.0</v>
      </c>
    </row>
    <row r="520">
      <c r="A520" s="1" t="s">
        <v>18181</v>
      </c>
      <c r="B520" s="2">
        <v>1.0</v>
      </c>
    </row>
    <row r="521">
      <c r="A521" s="1" t="s">
        <v>18182</v>
      </c>
    </row>
    <row r="522">
      <c r="A522" s="7"/>
    </row>
    <row r="523">
      <c r="A523" s="1" t="s">
        <v>18183</v>
      </c>
    </row>
    <row r="524">
      <c r="A524" s="1" t="s">
        <v>18184</v>
      </c>
      <c r="B524" s="2">
        <v>0.0</v>
      </c>
    </row>
    <row r="525">
      <c r="A525" s="1" t="s">
        <v>18185</v>
      </c>
      <c r="B525" s="2">
        <v>0.0</v>
      </c>
    </row>
    <row r="526">
      <c r="A526" s="1" t="s">
        <v>18186</v>
      </c>
      <c r="B526" s="2">
        <v>1.0</v>
      </c>
    </row>
    <row r="527">
      <c r="A527" s="1" t="s">
        <v>18187</v>
      </c>
      <c r="B527" s="2">
        <v>0.0</v>
      </c>
    </row>
    <row r="528">
      <c r="A528" s="1" t="s">
        <v>18188</v>
      </c>
      <c r="B528" s="2">
        <v>1.0</v>
      </c>
    </row>
    <row r="529">
      <c r="A529" s="1" t="s">
        <v>18189</v>
      </c>
      <c r="B529" s="2">
        <v>0.0</v>
      </c>
    </row>
    <row r="530">
      <c r="A530" s="1" t="s">
        <v>18190</v>
      </c>
      <c r="B530" s="2">
        <v>0.0</v>
      </c>
    </row>
    <row r="531">
      <c r="A531" s="1" t="s">
        <v>18191</v>
      </c>
      <c r="B531" s="2">
        <v>0.0</v>
      </c>
    </row>
    <row r="532">
      <c r="A532" s="1" t="s">
        <v>18192</v>
      </c>
      <c r="B532" s="2">
        <v>0.0</v>
      </c>
    </row>
    <row r="533">
      <c r="A533" s="1" t="s">
        <v>18193</v>
      </c>
      <c r="B533" s="2">
        <v>0.0</v>
      </c>
    </row>
    <row r="534">
      <c r="A534" s="1" t="s">
        <v>18194</v>
      </c>
      <c r="B534" s="2">
        <v>1.0</v>
      </c>
    </row>
    <row r="535">
      <c r="A535" s="1" t="s">
        <v>18195</v>
      </c>
    </row>
    <row r="536">
      <c r="A536" s="1" t="s">
        <v>18196</v>
      </c>
    </row>
    <row r="537">
      <c r="A537" s="1" t="s">
        <v>18197</v>
      </c>
    </row>
    <row r="538">
      <c r="A538" s="1" t="s">
        <v>18198</v>
      </c>
      <c r="B538" s="2">
        <v>1.0</v>
      </c>
    </row>
    <row r="539">
      <c r="A539" s="1" t="s">
        <v>18199</v>
      </c>
      <c r="B539" s="2">
        <v>1.0</v>
      </c>
    </row>
    <row r="540">
      <c r="A540" s="1" t="s">
        <v>18200</v>
      </c>
      <c r="B540" s="2">
        <v>0.0</v>
      </c>
    </row>
    <row r="541">
      <c r="A541" s="1" t="s">
        <v>18201</v>
      </c>
      <c r="B541" s="2">
        <v>0.0</v>
      </c>
    </row>
    <row r="542">
      <c r="A542" s="1" t="s">
        <v>18202</v>
      </c>
      <c r="B542" s="2">
        <v>1.0</v>
      </c>
    </row>
    <row r="543">
      <c r="A543" s="1" t="s">
        <v>18203</v>
      </c>
      <c r="B543" s="2">
        <v>1.0</v>
      </c>
    </row>
    <row r="544">
      <c r="A544" s="1" t="s">
        <v>18204</v>
      </c>
      <c r="B544" s="2">
        <v>1.0</v>
      </c>
    </row>
    <row r="545">
      <c r="A545" s="1" t="s">
        <v>18205</v>
      </c>
      <c r="B545" s="2">
        <v>1.0</v>
      </c>
    </row>
    <row r="546">
      <c r="A546" s="1" t="s">
        <v>18206</v>
      </c>
      <c r="B546" s="2">
        <v>0.0</v>
      </c>
    </row>
    <row r="547">
      <c r="A547" s="1" t="s">
        <v>18207</v>
      </c>
      <c r="B547" s="2">
        <v>1.0</v>
      </c>
    </row>
    <row r="548">
      <c r="A548" s="1" t="s">
        <v>18208</v>
      </c>
      <c r="B548" s="2">
        <v>1.0</v>
      </c>
    </row>
    <row r="549">
      <c r="A549" s="1" t="s">
        <v>18209</v>
      </c>
      <c r="B549" s="2">
        <v>1.0</v>
      </c>
    </row>
    <row r="550">
      <c r="A550" s="1" t="s">
        <v>18210</v>
      </c>
      <c r="B550" s="2">
        <v>1.0</v>
      </c>
    </row>
    <row r="551">
      <c r="A551" s="1" t="s">
        <v>18211</v>
      </c>
      <c r="B551" s="2">
        <v>0.0</v>
      </c>
    </row>
    <row r="552">
      <c r="A552" s="1" t="s">
        <v>18212</v>
      </c>
      <c r="B552" s="2">
        <v>1.0</v>
      </c>
    </row>
    <row r="553">
      <c r="A553" s="1" t="s">
        <v>18213</v>
      </c>
      <c r="B553" s="2">
        <v>1.0</v>
      </c>
    </row>
    <row r="554">
      <c r="A554" s="1" t="s">
        <v>18214</v>
      </c>
      <c r="B554" s="2">
        <v>0.0</v>
      </c>
    </row>
    <row r="555">
      <c r="A555" s="1" t="s">
        <v>18215</v>
      </c>
      <c r="B555" s="2">
        <v>1.0</v>
      </c>
    </row>
    <row r="556">
      <c r="A556" s="1" t="s">
        <v>18216</v>
      </c>
      <c r="B556" s="2">
        <v>0.0</v>
      </c>
    </row>
    <row r="557">
      <c r="A557" s="1" t="s">
        <v>18217</v>
      </c>
      <c r="B557" s="2">
        <v>1.0</v>
      </c>
    </row>
    <row r="558">
      <c r="A558" s="1" t="s">
        <v>18218</v>
      </c>
      <c r="B558" s="2">
        <v>1.0</v>
      </c>
    </row>
    <row r="559">
      <c r="A559" s="1" t="s">
        <v>18219</v>
      </c>
      <c r="B559" s="2">
        <v>1.0</v>
      </c>
    </row>
    <row r="560">
      <c r="A560" s="1" t="s">
        <v>18220</v>
      </c>
      <c r="B560" s="2">
        <v>0.0</v>
      </c>
    </row>
    <row r="561">
      <c r="A561" s="1" t="s">
        <v>18221</v>
      </c>
    </row>
    <row r="562">
      <c r="A562" s="7"/>
    </row>
    <row r="563">
      <c r="A563" s="1" t="s">
        <v>18222</v>
      </c>
      <c r="B563" s="2">
        <v>1.0</v>
      </c>
    </row>
    <row r="564">
      <c r="A564" s="1" t="s">
        <v>18223</v>
      </c>
    </row>
    <row r="565">
      <c r="A565" s="7"/>
    </row>
    <row r="566">
      <c r="A566" s="1" t="s">
        <v>4911</v>
      </c>
      <c r="B566" s="2">
        <v>1.0</v>
      </c>
    </row>
    <row r="567">
      <c r="A567" s="1" t="s">
        <v>18224</v>
      </c>
      <c r="B567" s="2">
        <v>0.0</v>
      </c>
    </row>
    <row r="568">
      <c r="A568" s="1" t="s">
        <v>18225</v>
      </c>
      <c r="B568" s="2">
        <v>0.0</v>
      </c>
    </row>
    <row r="569">
      <c r="A569" s="1" t="s">
        <v>18226</v>
      </c>
      <c r="B569" s="2">
        <v>0.0</v>
      </c>
    </row>
    <row r="570">
      <c r="A570" s="1" t="s">
        <v>18227</v>
      </c>
      <c r="B570" s="2">
        <v>0.0</v>
      </c>
    </row>
    <row r="571">
      <c r="A571" s="1" t="s">
        <v>18228</v>
      </c>
      <c r="B571" s="2">
        <v>0.0</v>
      </c>
    </row>
    <row r="572">
      <c r="A572" s="1" t="s">
        <v>18229</v>
      </c>
      <c r="B572" s="2">
        <v>1.0</v>
      </c>
    </row>
    <row r="573">
      <c r="A573" s="1" t="s">
        <v>18230</v>
      </c>
      <c r="B573" s="2">
        <v>0.0</v>
      </c>
    </row>
    <row r="574">
      <c r="A574" s="1" t="s">
        <v>18231</v>
      </c>
      <c r="B574" s="2">
        <v>0.0</v>
      </c>
    </row>
    <row r="575">
      <c r="A575" s="1" t="s">
        <v>18232</v>
      </c>
      <c r="B575" s="2">
        <v>0.0</v>
      </c>
    </row>
    <row r="576">
      <c r="A576" s="1" t="s">
        <v>18233</v>
      </c>
      <c r="B576" s="2">
        <v>0.0</v>
      </c>
    </row>
    <row r="577">
      <c r="A577" s="1" t="s">
        <v>18234</v>
      </c>
      <c r="B577" s="2">
        <v>1.0</v>
      </c>
    </row>
    <row r="578">
      <c r="A578" s="1" t="s">
        <v>18235</v>
      </c>
      <c r="B578" s="2">
        <v>0.0</v>
      </c>
    </row>
    <row r="579">
      <c r="A579" s="1" t="s">
        <v>18236</v>
      </c>
      <c r="B579" s="2">
        <v>0.0</v>
      </c>
    </row>
    <row r="580">
      <c r="A580" s="1" t="s">
        <v>18237</v>
      </c>
      <c r="B580" s="2">
        <v>0.0</v>
      </c>
    </row>
    <row r="581">
      <c r="A581" s="1" t="s">
        <v>18238</v>
      </c>
      <c r="B581" s="2">
        <v>1.0</v>
      </c>
    </row>
    <row r="582">
      <c r="A582" s="1" t="s">
        <v>18239</v>
      </c>
      <c r="B582" s="2">
        <v>0.0</v>
      </c>
    </row>
    <row r="583">
      <c r="A583" s="1" t="s">
        <v>18240</v>
      </c>
      <c r="B583" s="2">
        <v>0.0</v>
      </c>
    </row>
    <row r="584">
      <c r="A584" s="1" t="s">
        <v>18241</v>
      </c>
      <c r="B584" s="2">
        <v>1.0</v>
      </c>
    </row>
    <row r="585">
      <c r="A585" s="1" t="s">
        <v>9278</v>
      </c>
    </row>
    <row r="586">
      <c r="A586" s="1" t="s">
        <v>9279</v>
      </c>
    </row>
    <row r="587">
      <c r="A587" s="1" t="s">
        <v>9280</v>
      </c>
    </row>
    <row r="588">
      <c r="A588" s="1" t="s">
        <v>9281</v>
      </c>
    </row>
    <row r="589">
      <c r="A589" s="1" t="s">
        <v>7908</v>
      </c>
    </row>
    <row r="590">
      <c r="A590" s="7"/>
    </row>
    <row r="591">
      <c r="A591" s="1" t="s">
        <v>18242</v>
      </c>
      <c r="B591" s="2">
        <v>0.0</v>
      </c>
    </row>
    <row r="592">
      <c r="A592" s="1" t="s">
        <v>18243</v>
      </c>
      <c r="B592" s="2">
        <v>0.0</v>
      </c>
    </row>
    <row r="593">
      <c r="A593" s="1" t="s">
        <v>18244</v>
      </c>
      <c r="B593" s="2">
        <v>0.0</v>
      </c>
    </row>
    <row r="594">
      <c r="A594" s="1" t="s">
        <v>18245</v>
      </c>
    </row>
    <row r="595">
      <c r="A595" s="7"/>
    </row>
    <row r="596">
      <c r="A596" s="1" t="s">
        <v>18246</v>
      </c>
      <c r="B596" s="2">
        <v>0.0</v>
      </c>
    </row>
    <row r="597">
      <c r="A597" s="1" t="s">
        <v>18247</v>
      </c>
      <c r="B597" s="2">
        <v>0.0</v>
      </c>
    </row>
    <row r="598">
      <c r="A598" s="1" t="s">
        <v>18248</v>
      </c>
    </row>
    <row r="599">
      <c r="A599" s="1" t="s">
        <v>18249</v>
      </c>
    </row>
    <row r="600">
      <c r="A600" s="1" t="s">
        <v>18250</v>
      </c>
    </row>
    <row r="601">
      <c r="A601" s="1" t="s">
        <v>18251</v>
      </c>
    </row>
    <row r="602">
      <c r="A602" s="1" t="s">
        <v>18252</v>
      </c>
    </row>
    <row r="603">
      <c r="A603" s="1" t="s">
        <v>18253</v>
      </c>
      <c r="B603" s="2">
        <v>0.0</v>
      </c>
    </row>
    <row r="604">
      <c r="A604" s="1" t="s">
        <v>18254</v>
      </c>
      <c r="B604" s="2">
        <v>0.0</v>
      </c>
    </row>
    <row r="605">
      <c r="A605" s="1" t="s">
        <v>18255</v>
      </c>
      <c r="B605" s="2">
        <v>1.0</v>
      </c>
    </row>
    <row r="606">
      <c r="A606" s="1" t="s">
        <v>18256</v>
      </c>
      <c r="B606" s="2">
        <v>0.0</v>
      </c>
    </row>
    <row r="607">
      <c r="A607" s="1" t="s">
        <v>18257</v>
      </c>
      <c r="B607" s="2">
        <v>1.0</v>
      </c>
    </row>
    <row r="608">
      <c r="A608" s="1" t="s">
        <v>18258</v>
      </c>
      <c r="B608" s="2">
        <v>1.0</v>
      </c>
    </row>
    <row r="609">
      <c r="A609" s="1" t="s">
        <v>18259</v>
      </c>
      <c r="B609" s="2">
        <v>0.0</v>
      </c>
    </row>
    <row r="610">
      <c r="A610" s="1" t="s">
        <v>18260</v>
      </c>
      <c r="B610" s="2">
        <v>0.0</v>
      </c>
    </row>
    <row r="611">
      <c r="A611" s="1" t="s">
        <v>18261</v>
      </c>
      <c r="B611" s="2">
        <v>1.0</v>
      </c>
    </row>
    <row r="612">
      <c r="A612" s="1" t="s">
        <v>18262</v>
      </c>
      <c r="B612" s="2">
        <v>1.0</v>
      </c>
    </row>
    <row r="613">
      <c r="A613" s="1" t="s">
        <v>18263</v>
      </c>
      <c r="B613" s="2">
        <v>0.0</v>
      </c>
    </row>
    <row r="614">
      <c r="A614" s="1" t="s">
        <v>18264</v>
      </c>
      <c r="B614" s="2">
        <v>0.0</v>
      </c>
    </row>
    <row r="615">
      <c r="A615" s="1" t="s">
        <v>18265</v>
      </c>
      <c r="B615" s="2">
        <v>0.0</v>
      </c>
    </row>
    <row r="616">
      <c r="A616" s="1" t="s">
        <v>18266</v>
      </c>
      <c r="B616" s="2">
        <v>0.0</v>
      </c>
    </row>
    <row r="617">
      <c r="A617" s="1" t="s">
        <v>18267</v>
      </c>
    </row>
    <row r="618">
      <c r="A618" s="1" t="s">
        <v>18268</v>
      </c>
      <c r="B618" s="2">
        <v>0.0</v>
      </c>
    </row>
    <row r="619">
      <c r="A619" s="1" t="s">
        <v>18269</v>
      </c>
      <c r="B619" s="2">
        <v>0.0</v>
      </c>
    </row>
    <row r="620">
      <c r="A620" s="11" t="s">
        <v>18270</v>
      </c>
      <c r="B620" s="2">
        <v>0.0</v>
      </c>
    </row>
    <row r="621">
      <c r="A621" s="1" t="s">
        <v>18271</v>
      </c>
      <c r="B621" s="2">
        <v>0.0</v>
      </c>
    </row>
    <row r="622">
      <c r="A622" s="1" t="s">
        <v>18272</v>
      </c>
      <c r="B622" s="2">
        <v>0.0</v>
      </c>
    </row>
    <row r="623">
      <c r="A623" s="1" t="s">
        <v>18273</v>
      </c>
      <c r="B623" s="2">
        <v>0.0</v>
      </c>
    </row>
    <row r="624">
      <c r="A624" s="1" t="s">
        <v>18274</v>
      </c>
      <c r="B624" s="2">
        <v>1.0</v>
      </c>
    </row>
    <row r="625">
      <c r="A625" s="1" t="s">
        <v>18275</v>
      </c>
      <c r="B625" s="2">
        <v>1.0</v>
      </c>
    </row>
    <row r="626">
      <c r="A626" s="1" t="s">
        <v>18276</v>
      </c>
      <c r="B626" s="2">
        <v>0.0</v>
      </c>
    </row>
    <row r="627">
      <c r="A627" s="1" t="s">
        <v>18277</v>
      </c>
      <c r="B627" s="2">
        <v>1.0</v>
      </c>
    </row>
    <row r="628">
      <c r="A628" s="1" t="s">
        <v>18278</v>
      </c>
      <c r="B628" s="2">
        <v>1.0</v>
      </c>
    </row>
    <row r="629">
      <c r="A629" s="1" t="s">
        <v>18279</v>
      </c>
      <c r="B629" s="2">
        <v>0.0</v>
      </c>
    </row>
    <row r="630">
      <c r="A630" s="1" t="s">
        <v>18280</v>
      </c>
      <c r="B630" s="2">
        <v>0.0</v>
      </c>
    </row>
    <row r="631">
      <c r="A631" s="1" t="s">
        <v>18281</v>
      </c>
      <c r="B631" s="2">
        <v>1.0</v>
      </c>
    </row>
    <row r="632">
      <c r="A632" s="1" t="s">
        <v>18282</v>
      </c>
      <c r="B632" s="2">
        <v>0.0</v>
      </c>
    </row>
    <row r="633">
      <c r="A633" s="1" t="s">
        <v>18283</v>
      </c>
      <c r="B633" s="2">
        <v>0.0</v>
      </c>
    </row>
    <row r="634">
      <c r="A634" s="1" t="s">
        <v>18284</v>
      </c>
      <c r="B634" s="2">
        <v>1.0</v>
      </c>
    </row>
    <row r="635">
      <c r="A635" s="1" t="s">
        <v>18285</v>
      </c>
      <c r="B635" s="2">
        <v>1.0</v>
      </c>
    </row>
    <row r="636">
      <c r="A636" s="1" t="s">
        <v>18286</v>
      </c>
      <c r="B636" s="2">
        <v>1.0</v>
      </c>
    </row>
    <row r="637">
      <c r="A637" s="1" t="s">
        <v>18287</v>
      </c>
      <c r="B637" s="2">
        <v>0.0</v>
      </c>
    </row>
    <row r="638">
      <c r="A638" s="1" t="s">
        <v>18288</v>
      </c>
      <c r="B638" s="2">
        <v>0.0</v>
      </c>
    </row>
    <row r="639">
      <c r="A639" s="1" t="s">
        <v>18289</v>
      </c>
      <c r="B639" s="2">
        <v>1.0</v>
      </c>
    </row>
    <row r="640">
      <c r="A640" s="1" t="s">
        <v>18290</v>
      </c>
      <c r="B640" s="2">
        <v>1.0</v>
      </c>
    </row>
    <row r="641">
      <c r="A641" s="1" t="s">
        <v>18291</v>
      </c>
      <c r="B641" s="2">
        <v>0.0</v>
      </c>
    </row>
    <row r="642">
      <c r="A642" s="1" t="s">
        <v>18292</v>
      </c>
      <c r="B642" s="2">
        <v>0.0</v>
      </c>
    </row>
    <row r="643">
      <c r="A643" s="1" t="s">
        <v>18293</v>
      </c>
      <c r="B643" s="2">
        <v>1.0</v>
      </c>
    </row>
    <row r="644">
      <c r="A644" s="1" t="s">
        <v>18294</v>
      </c>
      <c r="B644" s="2">
        <v>0.0</v>
      </c>
    </row>
    <row r="645">
      <c r="A645" s="1" t="s">
        <v>18295</v>
      </c>
      <c r="B645" s="2">
        <v>0.0</v>
      </c>
    </row>
    <row r="646">
      <c r="A646" s="1" t="s">
        <v>5016</v>
      </c>
      <c r="B646" s="2">
        <v>1.0</v>
      </c>
    </row>
    <row r="647">
      <c r="A647" s="1" t="s">
        <v>18296</v>
      </c>
      <c r="B647" s="2">
        <v>1.0</v>
      </c>
    </row>
    <row r="648">
      <c r="A648" s="1" t="s">
        <v>18297</v>
      </c>
      <c r="B648" s="2">
        <v>0.0</v>
      </c>
    </row>
    <row r="649">
      <c r="A649" s="1" t="s">
        <v>2003</v>
      </c>
      <c r="B649" s="2">
        <v>0.0</v>
      </c>
    </row>
    <row r="650">
      <c r="A650" s="1" t="s">
        <v>18298</v>
      </c>
      <c r="B650" s="2">
        <v>0.0</v>
      </c>
    </row>
    <row r="651">
      <c r="A651" s="1" t="s">
        <v>18299</v>
      </c>
      <c r="B651" s="2">
        <v>0.0</v>
      </c>
    </row>
    <row r="652">
      <c r="A652" s="1" t="s">
        <v>18300</v>
      </c>
      <c r="B652" s="2">
        <v>1.0</v>
      </c>
    </row>
    <row r="653">
      <c r="A653" s="1" t="s">
        <v>18301</v>
      </c>
      <c r="B653" s="2">
        <v>0.0</v>
      </c>
    </row>
    <row r="654">
      <c r="A654" s="1" t="s">
        <v>18302</v>
      </c>
      <c r="B654" s="2">
        <v>0.0</v>
      </c>
    </row>
    <row r="655">
      <c r="A655" s="1" t="s">
        <v>18303</v>
      </c>
      <c r="B655" s="2">
        <v>1.0</v>
      </c>
    </row>
    <row r="656">
      <c r="A656" s="1" t="s">
        <v>18304</v>
      </c>
      <c r="B656" s="2">
        <v>0.0</v>
      </c>
    </row>
    <row r="657">
      <c r="A657" s="1" t="s">
        <v>18305</v>
      </c>
      <c r="B657" s="2">
        <v>1.0</v>
      </c>
    </row>
    <row r="658">
      <c r="A658" s="1" t="s">
        <v>18306</v>
      </c>
      <c r="B658" s="2">
        <v>0.0</v>
      </c>
    </row>
    <row r="659">
      <c r="A659" s="1" t="s">
        <v>18307</v>
      </c>
    </row>
    <row r="660">
      <c r="A660" s="1" t="s">
        <v>9986</v>
      </c>
    </row>
    <row r="661">
      <c r="A661" s="1" t="s">
        <v>7866</v>
      </c>
    </row>
    <row r="662">
      <c r="A662" s="1" t="s">
        <v>6853</v>
      </c>
    </row>
    <row r="663">
      <c r="A663" s="1" t="s">
        <v>6854</v>
      </c>
    </row>
    <row r="664">
      <c r="A664" s="1" t="s">
        <v>18308</v>
      </c>
      <c r="B664" s="2">
        <v>0.0</v>
      </c>
    </row>
    <row r="665">
      <c r="A665" s="1" t="s">
        <v>6446</v>
      </c>
    </row>
    <row r="666">
      <c r="A666" s="1" t="s">
        <v>3728</v>
      </c>
    </row>
    <row r="667">
      <c r="A667" s="7"/>
    </row>
    <row r="668">
      <c r="A668" s="1" t="s">
        <v>18309</v>
      </c>
    </row>
    <row r="669">
      <c r="A669" s="1" t="s">
        <v>18310</v>
      </c>
    </row>
    <row r="670">
      <c r="A670" s="1" t="s">
        <v>18311</v>
      </c>
    </row>
    <row r="671">
      <c r="A671" s="1" t="s">
        <v>18312</v>
      </c>
    </row>
    <row r="672">
      <c r="A672" s="7"/>
    </row>
    <row r="673">
      <c r="A673" s="1" t="s">
        <v>18313</v>
      </c>
      <c r="B673" s="2">
        <v>1.0</v>
      </c>
    </row>
    <row r="674">
      <c r="A674" s="1" t="s">
        <v>18314</v>
      </c>
      <c r="B674" s="2">
        <v>0.0</v>
      </c>
    </row>
    <row r="675">
      <c r="A675" s="1" t="s">
        <v>18315</v>
      </c>
      <c r="B675" s="2">
        <v>0.0</v>
      </c>
    </row>
    <row r="676">
      <c r="A676" s="1" t="s">
        <v>18316</v>
      </c>
      <c r="B676" s="2">
        <v>0.0</v>
      </c>
    </row>
    <row r="677">
      <c r="A677" s="1" t="s">
        <v>18317</v>
      </c>
      <c r="B677" s="2">
        <v>1.0</v>
      </c>
    </row>
    <row r="678">
      <c r="A678" s="1" t="s">
        <v>18318</v>
      </c>
      <c r="B678" s="2">
        <v>1.0</v>
      </c>
    </row>
    <row r="679">
      <c r="A679" s="1" t="s">
        <v>18319</v>
      </c>
      <c r="B679" s="2">
        <v>0.0</v>
      </c>
    </row>
    <row r="680">
      <c r="A680" s="1" t="s">
        <v>18320</v>
      </c>
      <c r="B680" s="2">
        <v>0.0</v>
      </c>
    </row>
    <row r="681">
      <c r="A681" s="1" t="s">
        <v>18321</v>
      </c>
      <c r="B681" s="2">
        <v>0.0</v>
      </c>
    </row>
    <row r="682">
      <c r="A682" s="1" t="s">
        <v>18322</v>
      </c>
      <c r="B682" s="2">
        <v>1.0</v>
      </c>
    </row>
    <row r="683">
      <c r="A683" s="1" t="s">
        <v>18323</v>
      </c>
      <c r="B683" s="2">
        <v>1.0</v>
      </c>
    </row>
    <row r="684">
      <c r="A684" s="1" t="s">
        <v>18324</v>
      </c>
      <c r="B684" s="2">
        <v>0.0</v>
      </c>
    </row>
    <row r="685">
      <c r="A685" s="1" t="s">
        <v>18325</v>
      </c>
      <c r="B685" s="2">
        <v>1.0</v>
      </c>
    </row>
    <row r="686">
      <c r="A686" s="1" t="s">
        <v>18326</v>
      </c>
      <c r="B686" s="2">
        <v>0.0</v>
      </c>
    </row>
    <row r="687">
      <c r="A687" s="1" t="s">
        <v>18327</v>
      </c>
      <c r="B687" s="2">
        <v>1.0</v>
      </c>
    </row>
    <row r="688">
      <c r="A688" s="1" t="s">
        <v>18328</v>
      </c>
      <c r="B688" s="2">
        <v>0.0</v>
      </c>
    </row>
    <row r="689">
      <c r="A689" s="1" t="s">
        <v>18329</v>
      </c>
      <c r="B689" s="2">
        <v>0.0</v>
      </c>
    </row>
    <row r="690">
      <c r="A690" s="1" t="s">
        <v>18330</v>
      </c>
      <c r="B690" s="2">
        <v>1.0</v>
      </c>
    </row>
    <row r="691">
      <c r="A691" s="1" t="s">
        <v>18331</v>
      </c>
      <c r="B691" s="2">
        <v>0.0</v>
      </c>
    </row>
    <row r="692">
      <c r="A692" s="1" t="s">
        <v>18332</v>
      </c>
      <c r="B692" s="2">
        <v>1.0</v>
      </c>
    </row>
    <row r="693">
      <c r="A693" s="1" t="s">
        <v>18333</v>
      </c>
    </row>
    <row r="694">
      <c r="A694" s="7"/>
    </row>
    <row r="695">
      <c r="A695" s="1" t="s">
        <v>18334</v>
      </c>
      <c r="B695" s="2">
        <v>1.0</v>
      </c>
    </row>
    <row r="696">
      <c r="A696" s="1" t="s">
        <v>18335</v>
      </c>
      <c r="B696" s="2">
        <v>0.0</v>
      </c>
    </row>
    <row r="697">
      <c r="A697" s="1" t="s">
        <v>18336</v>
      </c>
    </row>
    <row r="698">
      <c r="A698" s="7"/>
    </row>
    <row r="699">
      <c r="A699" s="1" t="s">
        <v>1478</v>
      </c>
      <c r="B699" s="2">
        <v>1.0</v>
      </c>
    </row>
    <row r="700">
      <c r="A700" s="1" t="s">
        <v>18337</v>
      </c>
      <c r="B700" s="2">
        <v>1.0</v>
      </c>
    </row>
    <row r="701">
      <c r="A701" s="1" t="s">
        <v>18338</v>
      </c>
      <c r="B701" s="2">
        <v>0.0</v>
      </c>
    </row>
    <row r="702">
      <c r="A702" s="1" t="s">
        <v>18339</v>
      </c>
      <c r="B702" s="2">
        <v>1.0</v>
      </c>
    </row>
    <row r="703">
      <c r="A703" s="1" t="s">
        <v>18340</v>
      </c>
      <c r="B703" s="2">
        <v>1.0</v>
      </c>
    </row>
    <row r="704">
      <c r="A704" s="1" t="s">
        <v>18341</v>
      </c>
      <c r="B704" s="2">
        <v>1.0</v>
      </c>
    </row>
    <row r="705">
      <c r="A705" s="1" t="s">
        <v>18342</v>
      </c>
      <c r="B705" s="2">
        <v>1.0</v>
      </c>
    </row>
    <row r="706">
      <c r="A706" s="1" t="s">
        <v>18343</v>
      </c>
      <c r="B706" s="2">
        <v>0.0</v>
      </c>
    </row>
    <row r="707">
      <c r="A707" s="1" t="s">
        <v>18344</v>
      </c>
      <c r="B707" s="2">
        <v>1.0</v>
      </c>
    </row>
    <row r="708">
      <c r="A708" s="1" t="s">
        <v>18345</v>
      </c>
      <c r="B708" s="2">
        <v>0.0</v>
      </c>
    </row>
    <row r="709">
      <c r="A709" s="1" t="s">
        <v>18346</v>
      </c>
    </row>
    <row r="710">
      <c r="A710" s="1" t="s">
        <v>18347</v>
      </c>
    </row>
    <row r="711">
      <c r="A711" s="1" t="s">
        <v>18348</v>
      </c>
    </row>
    <row r="712">
      <c r="A712" s="1" t="s">
        <v>18349</v>
      </c>
      <c r="B712" s="2">
        <v>0.0</v>
      </c>
    </row>
    <row r="713">
      <c r="A713" s="1" t="s">
        <v>18350</v>
      </c>
      <c r="B713" s="2">
        <v>0.0</v>
      </c>
    </row>
    <row r="714">
      <c r="A714" s="1" t="s">
        <v>18351</v>
      </c>
      <c r="B714" s="2">
        <v>1.0</v>
      </c>
    </row>
    <row r="715">
      <c r="A715" s="1" t="s">
        <v>18352</v>
      </c>
      <c r="B715" s="2">
        <v>0.0</v>
      </c>
    </row>
    <row r="716">
      <c r="A716" s="1" t="s">
        <v>18353</v>
      </c>
      <c r="B716" s="2">
        <v>1.0</v>
      </c>
    </row>
    <row r="717">
      <c r="A717" s="1" t="s">
        <v>18354</v>
      </c>
      <c r="B717" s="2">
        <v>0.0</v>
      </c>
    </row>
    <row r="718">
      <c r="A718" s="1" t="s">
        <v>18355</v>
      </c>
      <c r="B718" s="2">
        <v>0.0</v>
      </c>
    </row>
    <row r="719">
      <c r="A719" s="1" t="s">
        <v>18356</v>
      </c>
      <c r="B719" s="2">
        <v>1.0</v>
      </c>
    </row>
    <row r="720">
      <c r="A720" s="1" t="s">
        <v>18357</v>
      </c>
      <c r="B720" s="2">
        <v>1.0</v>
      </c>
    </row>
    <row r="721">
      <c r="A721" s="1" t="s">
        <v>18358</v>
      </c>
      <c r="B721" s="2">
        <v>0.0</v>
      </c>
    </row>
    <row r="722">
      <c r="A722" s="1" t="s">
        <v>18359</v>
      </c>
      <c r="B722" s="2">
        <v>1.0</v>
      </c>
    </row>
    <row r="723">
      <c r="A723" s="1" t="s">
        <v>18360</v>
      </c>
      <c r="B723" s="2">
        <v>0.0</v>
      </c>
    </row>
    <row r="724">
      <c r="A724" s="1" t="s">
        <v>18361</v>
      </c>
      <c r="B724" s="2">
        <v>1.0</v>
      </c>
    </row>
    <row r="725">
      <c r="A725" s="1" t="s">
        <v>18362</v>
      </c>
      <c r="B725" s="2">
        <v>0.0</v>
      </c>
    </row>
    <row r="726">
      <c r="A726" s="1" t="s">
        <v>18363</v>
      </c>
    </row>
    <row r="727">
      <c r="A727" s="1" t="s">
        <v>18364</v>
      </c>
    </row>
    <row r="728">
      <c r="A728" s="1" t="s">
        <v>18365</v>
      </c>
    </row>
    <row r="729">
      <c r="A729" s="1" t="s">
        <v>18366</v>
      </c>
    </row>
    <row r="730">
      <c r="A730" s="1" t="s">
        <v>18367</v>
      </c>
    </row>
    <row r="731">
      <c r="A731" s="1" t="s">
        <v>18368</v>
      </c>
    </row>
    <row r="732">
      <c r="A732" s="7"/>
    </row>
    <row r="733">
      <c r="A733" s="1" t="s">
        <v>18369</v>
      </c>
      <c r="B733" s="2">
        <v>0.0</v>
      </c>
    </row>
    <row r="734">
      <c r="A734" s="1" t="s">
        <v>18370</v>
      </c>
    </row>
    <row r="735">
      <c r="A735" s="7"/>
    </row>
    <row r="736">
      <c r="A736" s="1" t="s">
        <v>18371</v>
      </c>
      <c r="B736" s="2">
        <v>1.0</v>
      </c>
    </row>
    <row r="737">
      <c r="A737" s="1" t="s">
        <v>18372</v>
      </c>
      <c r="B737" s="2">
        <v>1.0</v>
      </c>
    </row>
    <row r="738">
      <c r="A738" s="1" t="s">
        <v>18373</v>
      </c>
      <c r="B738" s="2">
        <v>1.0</v>
      </c>
    </row>
    <row r="739">
      <c r="A739" s="1" t="s">
        <v>18374</v>
      </c>
      <c r="B739" s="2">
        <v>1.0</v>
      </c>
    </row>
    <row r="740">
      <c r="A740" s="1" t="s">
        <v>18375</v>
      </c>
      <c r="B740" s="2">
        <v>0.0</v>
      </c>
    </row>
    <row r="741">
      <c r="A741" s="1" t="s">
        <v>18376</v>
      </c>
      <c r="B741" s="2">
        <v>0.0</v>
      </c>
    </row>
    <row r="742">
      <c r="A742" s="1" t="s">
        <v>18377</v>
      </c>
      <c r="B742" s="2">
        <v>0.0</v>
      </c>
    </row>
    <row r="743">
      <c r="A743" s="1" t="s">
        <v>18378</v>
      </c>
      <c r="B743" s="2">
        <v>0.0</v>
      </c>
    </row>
    <row r="744">
      <c r="A744" s="1" t="s">
        <v>18379</v>
      </c>
      <c r="B744" s="2">
        <v>0.0</v>
      </c>
    </row>
    <row r="745">
      <c r="A745" s="1" t="s">
        <v>18380</v>
      </c>
    </row>
    <row r="746">
      <c r="A746" s="1" t="s">
        <v>4150</v>
      </c>
      <c r="B746" s="2">
        <v>0.0</v>
      </c>
    </row>
    <row r="747">
      <c r="A747" s="1" t="s">
        <v>18381</v>
      </c>
      <c r="B747" s="2">
        <v>1.0</v>
      </c>
    </row>
    <row r="748">
      <c r="A748" s="1" t="s">
        <v>18382</v>
      </c>
      <c r="B748" s="2">
        <v>0.0</v>
      </c>
    </row>
    <row r="749">
      <c r="A749" s="1" t="s">
        <v>18383</v>
      </c>
      <c r="B749" s="2">
        <v>1.0</v>
      </c>
    </row>
    <row r="750">
      <c r="A750" s="1" t="s">
        <v>18384</v>
      </c>
      <c r="B750" s="2">
        <v>1.0</v>
      </c>
    </row>
    <row r="751">
      <c r="A751" s="1" t="s">
        <v>18385</v>
      </c>
      <c r="B751" s="2">
        <v>1.0</v>
      </c>
    </row>
    <row r="752">
      <c r="A752" s="1" t="s">
        <v>18386</v>
      </c>
      <c r="B752" s="2">
        <v>1.0</v>
      </c>
    </row>
    <row r="753">
      <c r="A753" s="1" t="s">
        <v>18387</v>
      </c>
      <c r="B753" s="2">
        <v>0.0</v>
      </c>
    </row>
    <row r="754">
      <c r="A754" s="1" t="s">
        <v>18388</v>
      </c>
      <c r="B754" s="2">
        <v>0.0</v>
      </c>
    </row>
    <row r="755">
      <c r="A755" s="1" t="s">
        <v>18389</v>
      </c>
      <c r="B755" s="2">
        <v>1.0</v>
      </c>
    </row>
    <row r="756">
      <c r="A756" s="1" t="s">
        <v>18390</v>
      </c>
      <c r="B756" s="2">
        <v>1.0</v>
      </c>
    </row>
    <row r="757">
      <c r="A757" s="1" t="s">
        <v>18391</v>
      </c>
      <c r="B757" s="2">
        <v>0.0</v>
      </c>
    </row>
    <row r="758">
      <c r="A758" s="1" t="s">
        <v>18392</v>
      </c>
      <c r="B758" s="2">
        <v>0.0</v>
      </c>
    </row>
    <row r="759">
      <c r="A759" s="1" t="s">
        <v>18393</v>
      </c>
      <c r="B759" s="2">
        <v>1.0</v>
      </c>
    </row>
    <row r="760">
      <c r="A760" s="1" t="s">
        <v>18394</v>
      </c>
      <c r="B760" s="2">
        <v>1.0</v>
      </c>
    </row>
    <row r="761">
      <c r="A761" s="1" t="s">
        <v>18395</v>
      </c>
      <c r="B761" s="2">
        <v>0.0</v>
      </c>
    </row>
    <row r="762">
      <c r="A762" s="1" t="s">
        <v>18396</v>
      </c>
    </row>
    <row r="763">
      <c r="A763" s="1" t="s">
        <v>18397</v>
      </c>
      <c r="B763" s="2">
        <v>0.0</v>
      </c>
    </row>
    <row r="764">
      <c r="A764" s="1" t="s">
        <v>18398</v>
      </c>
      <c r="B764" s="2">
        <v>1.0</v>
      </c>
    </row>
    <row r="765">
      <c r="A765" s="1" t="s">
        <v>18399</v>
      </c>
      <c r="B765" s="2">
        <v>1.0</v>
      </c>
    </row>
    <row r="766">
      <c r="A766" s="1" t="s">
        <v>18400</v>
      </c>
      <c r="B766" s="2">
        <v>0.0</v>
      </c>
    </row>
    <row r="767">
      <c r="A767" s="1" t="s">
        <v>18401</v>
      </c>
      <c r="B767" s="2">
        <v>1.0</v>
      </c>
    </row>
    <row r="768">
      <c r="A768" s="1" t="s">
        <v>18402</v>
      </c>
      <c r="B768" s="2">
        <v>0.0</v>
      </c>
    </row>
    <row r="769">
      <c r="A769" s="1" t="s">
        <v>18403</v>
      </c>
      <c r="B769" s="2">
        <v>1.0</v>
      </c>
    </row>
    <row r="770">
      <c r="A770" s="1" t="s">
        <v>18404</v>
      </c>
    </row>
    <row r="771">
      <c r="A771" s="7"/>
    </row>
    <row r="772">
      <c r="A772" s="1" t="s">
        <v>18405</v>
      </c>
    </row>
    <row r="773">
      <c r="A773" s="7"/>
    </row>
    <row r="774">
      <c r="A774" s="1" t="s">
        <v>18406</v>
      </c>
      <c r="B774" s="2">
        <v>1.0</v>
      </c>
    </row>
    <row r="775">
      <c r="A775" s="1" t="s">
        <v>18407</v>
      </c>
      <c r="B775" s="2">
        <v>0.0</v>
      </c>
    </row>
    <row r="776">
      <c r="A776" s="1" t="s">
        <v>18408</v>
      </c>
      <c r="B776" s="2">
        <v>1.0</v>
      </c>
    </row>
    <row r="777">
      <c r="A777" s="1" t="s">
        <v>18409</v>
      </c>
      <c r="B777" s="2">
        <v>1.0</v>
      </c>
    </row>
    <row r="778">
      <c r="A778" s="1" t="s">
        <v>18410</v>
      </c>
      <c r="B778" s="2">
        <v>1.0</v>
      </c>
    </row>
    <row r="779">
      <c r="A779" s="1" t="s">
        <v>18411</v>
      </c>
      <c r="B779" s="2">
        <v>1.0</v>
      </c>
    </row>
    <row r="780">
      <c r="A780" s="1" t="s">
        <v>18412</v>
      </c>
      <c r="B780" s="2">
        <v>0.0</v>
      </c>
    </row>
    <row r="781">
      <c r="A781" s="1" t="s">
        <v>18413</v>
      </c>
    </row>
    <row r="782">
      <c r="A782" s="1" t="s">
        <v>18414</v>
      </c>
    </row>
    <row r="783">
      <c r="A783" s="1" t="s">
        <v>18415</v>
      </c>
    </row>
    <row r="784">
      <c r="A784" s="1" t="s">
        <v>18416</v>
      </c>
    </row>
    <row r="785">
      <c r="A785" s="1" t="s">
        <v>18417</v>
      </c>
    </row>
    <row r="786">
      <c r="A786" s="7"/>
    </row>
    <row r="787">
      <c r="A787" s="1" t="s">
        <v>18418</v>
      </c>
      <c r="B787" s="2">
        <v>1.0</v>
      </c>
    </row>
    <row r="788">
      <c r="A788" s="1" t="s">
        <v>18419</v>
      </c>
      <c r="B788" s="2">
        <v>0.0</v>
      </c>
    </row>
    <row r="789">
      <c r="A789" s="1" t="s">
        <v>18420</v>
      </c>
      <c r="B789" s="2">
        <v>0.0</v>
      </c>
    </row>
    <row r="790">
      <c r="A790" s="1" t="s">
        <v>18421</v>
      </c>
      <c r="B790" s="2">
        <v>0.0</v>
      </c>
    </row>
    <row r="791">
      <c r="A791" s="1" t="s">
        <v>5196</v>
      </c>
    </row>
    <row r="792">
      <c r="A792" s="1" t="s">
        <v>4410</v>
      </c>
    </row>
    <row r="793">
      <c r="A793" s="1" t="s">
        <v>5198</v>
      </c>
    </row>
    <row r="794">
      <c r="A794" s="1" t="s">
        <v>18251</v>
      </c>
    </row>
    <row r="795">
      <c r="A795" s="1" t="s">
        <v>6107</v>
      </c>
    </row>
    <row r="796">
      <c r="A796" s="1" t="s">
        <v>5052</v>
      </c>
    </row>
    <row r="797">
      <c r="A797" s="1" t="s">
        <v>6108</v>
      </c>
      <c r="B797" s="2">
        <v>0.0</v>
      </c>
    </row>
    <row r="798">
      <c r="A798" s="1" t="s">
        <v>18422</v>
      </c>
      <c r="B798" s="2">
        <v>0.0</v>
      </c>
    </row>
    <row r="799">
      <c r="A799" s="1" t="s">
        <v>18423</v>
      </c>
      <c r="B799" s="2">
        <v>0.0</v>
      </c>
    </row>
    <row r="800">
      <c r="A800" s="1" t="s">
        <v>18424</v>
      </c>
      <c r="B800" s="2">
        <v>0.0</v>
      </c>
    </row>
    <row r="801">
      <c r="A801" s="1" t="s">
        <v>18425</v>
      </c>
    </row>
    <row r="802">
      <c r="A802" s="1" t="s">
        <v>18426</v>
      </c>
    </row>
    <row r="803">
      <c r="A803" s="1" t="s">
        <v>18427</v>
      </c>
    </row>
    <row r="804">
      <c r="A804" s="1" t="s">
        <v>18428</v>
      </c>
    </row>
    <row r="805">
      <c r="A805" s="1" t="s">
        <v>18429</v>
      </c>
      <c r="B805" s="2">
        <v>0.0</v>
      </c>
    </row>
    <row r="806">
      <c r="A806" s="1" t="s">
        <v>18430</v>
      </c>
      <c r="B806" s="2">
        <v>1.0</v>
      </c>
    </row>
    <row r="807">
      <c r="A807" s="1" t="s">
        <v>18431</v>
      </c>
      <c r="B807" s="2">
        <v>0.0</v>
      </c>
    </row>
    <row r="808">
      <c r="A808" s="1" t="s">
        <v>18432</v>
      </c>
      <c r="B808" s="2">
        <v>1.0</v>
      </c>
    </row>
    <row r="809">
      <c r="A809" s="1" t="s">
        <v>18433</v>
      </c>
      <c r="B809" s="2">
        <v>1.0</v>
      </c>
    </row>
    <row r="810">
      <c r="A810" s="1" t="s">
        <v>9978</v>
      </c>
    </row>
    <row r="811">
      <c r="A811" s="1" t="s">
        <v>9979</v>
      </c>
    </row>
    <row r="812">
      <c r="A812" s="1" t="s">
        <v>9980</v>
      </c>
    </row>
    <row r="813">
      <c r="A813" s="1" t="s">
        <v>9981</v>
      </c>
    </row>
    <row r="814">
      <c r="A814" s="1" t="s">
        <v>18434</v>
      </c>
      <c r="B814" s="2">
        <v>1.0</v>
      </c>
    </row>
    <row r="815">
      <c r="A815" s="1" t="s">
        <v>18435</v>
      </c>
      <c r="B815" s="2">
        <v>1.0</v>
      </c>
    </row>
    <row r="816">
      <c r="A816" s="1" t="s">
        <v>18436</v>
      </c>
      <c r="B816" s="2">
        <v>1.0</v>
      </c>
    </row>
    <row r="817">
      <c r="A817" s="1" t="s">
        <v>18437</v>
      </c>
      <c r="B817" s="2">
        <v>0.0</v>
      </c>
    </row>
    <row r="818">
      <c r="A818" s="1" t="s">
        <v>18438</v>
      </c>
      <c r="B818" s="2">
        <v>1.0</v>
      </c>
    </row>
    <row r="819">
      <c r="A819" s="1" t="s">
        <v>18439</v>
      </c>
      <c r="B819" s="2">
        <v>1.0</v>
      </c>
    </row>
    <row r="820">
      <c r="A820" s="1" t="s">
        <v>18440</v>
      </c>
      <c r="B820" s="2">
        <v>1.0</v>
      </c>
    </row>
    <row r="821">
      <c r="A821" s="1" t="s">
        <v>8105</v>
      </c>
    </row>
    <row r="822">
      <c r="A822" s="7"/>
    </row>
    <row r="823">
      <c r="A823" s="1" t="s">
        <v>18441</v>
      </c>
      <c r="B823" s="2">
        <v>0.0</v>
      </c>
    </row>
    <row r="824">
      <c r="A824" s="1" t="s">
        <v>18442</v>
      </c>
      <c r="B824" s="2">
        <v>1.0</v>
      </c>
    </row>
    <row r="825">
      <c r="A825" s="1" t="s">
        <v>18443</v>
      </c>
      <c r="B825" s="2">
        <v>1.0</v>
      </c>
    </row>
    <row r="826">
      <c r="A826" s="1" t="s">
        <v>18444</v>
      </c>
      <c r="B826" s="2">
        <v>0.0</v>
      </c>
    </row>
    <row r="827">
      <c r="A827" s="1" t="s">
        <v>18445</v>
      </c>
      <c r="B827" s="2">
        <v>1.0</v>
      </c>
    </row>
    <row r="828">
      <c r="A828" s="1" t="s">
        <v>18446</v>
      </c>
      <c r="B828" s="2">
        <v>0.0</v>
      </c>
    </row>
    <row r="829">
      <c r="A829" s="1" t="s">
        <v>18447</v>
      </c>
    </row>
    <row r="830">
      <c r="A830" s="7"/>
    </row>
    <row r="831">
      <c r="A831" s="1" t="s">
        <v>4545</v>
      </c>
      <c r="B831" s="2">
        <v>0.0</v>
      </c>
    </row>
    <row r="832">
      <c r="A832" s="1" t="s">
        <v>18448</v>
      </c>
      <c r="B832" s="2">
        <v>1.0</v>
      </c>
    </row>
    <row r="833">
      <c r="A833" s="1" t="s">
        <v>18449</v>
      </c>
      <c r="B833" s="2">
        <v>0.0</v>
      </c>
    </row>
    <row r="834">
      <c r="A834" s="1" t="s">
        <v>18450</v>
      </c>
      <c r="B834" s="2">
        <v>0.0</v>
      </c>
    </row>
    <row r="835">
      <c r="A835" s="1" t="s">
        <v>18451</v>
      </c>
      <c r="B835" s="2">
        <v>1.0</v>
      </c>
    </row>
    <row r="836">
      <c r="A836" s="1" t="s">
        <v>18452</v>
      </c>
      <c r="B836" s="2">
        <v>0.0</v>
      </c>
    </row>
    <row r="837">
      <c r="A837" s="1" t="s">
        <v>18453</v>
      </c>
      <c r="B837" s="2">
        <v>1.0</v>
      </c>
    </row>
    <row r="838">
      <c r="A838" s="1" t="s">
        <v>18454</v>
      </c>
      <c r="B838" s="2">
        <v>1.0</v>
      </c>
    </row>
    <row r="839">
      <c r="A839" s="1" t="s">
        <v>18455</v>
      </c>
      <c r="B839" s="2">
        <v>1.0</v>
      </c>
    </row>
    <row r="840">
      <c r="A840" s="1" t="s">
        <v>18456</v>
      </c>
      <c r="B840" s="2">
        <v>0.0</v>
      </c>
    </row>
    <row r="841">
      <c r="A841" s="1" t="s">
        <v>18457</v>
      </c>
      <c r="B841" s="2">
        <v>0.0</v>
      </c>
    </row>
    <row r="842">
      <c r="A842" s="1" t="s">
        <v>18458</v>
      </c>
      <c r="B842" s="2">
        <v>0.0</v>
      </c>
    </row>
    <row r="843">
      <c r="A843" s="1" t="s">
        <v>18459</v>
      </c>
      <c r="B843" s="2">
        <v>1.0</v>
      </c>
    </row>
    <row r="844">
      <c r="A844" s="1" t="s">
        <v>18460</v>
      </c>
      <c r="B844" s="2">
        <v>1.0</v>
      </c>
    </row>
    <row r="845">
      <c r="A845" s="1" t="s">
        <v>18461</v>
      </c>
      <c r="B845" s="2">
        <v>1.0</v>
      </c>
    </row>
    <row r="846">
      <c r="A846" s="1" t="s">
        <v>18462</v>
      </c>
    </row>
    <row r="847">
      <c r="A847" s="1" t="s">
        <v>18463</v>
      </c>
      <c r="B847" s="2">
        <v>1.0</v>
      </c>
    </row>
    <row r="848">
      <c r="A848" s="1" t="s">
        <v>18464</v>
      </c>
      <c r="B848" s="2">
        <v>0.0</v>
      </c>
    </row>
    <row r="849">
      <c r="A849" s="1" t="s">
        <v>18465</v>
      </c>
      <c r="B849" s="2">
        <v>1.0</v>
      </c>
    </row>
    <row r="850">
      <c r="A850" s="1" t="s">
        <v>18466</v>
      </c>
      <c r="B850" s="2">
        <v>1.0</v>
      </c>
    </row>
    <row r="851">
      <c r="A851" s="1" t="s">
        <v>18467</v>
      </c>
    </row>
    <row r="852">
      <c r="A852" s="1" t="s">
        <v>18468</v>
      </c>
      <c r="B852" s="2">
        <v>0.0</v>
      </c>
    </row>
    <row r="853">
      <c r="A853" s="1" t="s">
        <v>18469</v>
      </c>
    </row>
    <row r="854">
      <c r="A854" s="1" t="s">
        <v>18470</v>
      </c>
      <c r="B854" s="2">
        <v>1.0</v>
      </c>
    </row>
    <row r="855">
      <c r="A855" s="1" t="s">
        <v>18471</v>
      </c>
      <c r="B855" s="2">
        <v>1.0</v>
      </c>
    </row>
    <row r="856">
      <c r="A856" s="1" t="s">
        <v>18472</v>
      </c>
      <c r="B856" s="2">
        <v>1.0</v>
      </c>
    </row>
    <row r="857">
      <c r="A857" s="1" t="s">
        <v>18473</v>
      </c>
      <c r="B857" s="2">
        <v>0.0</v>
      </c>
    </row>
    <row r="858">
      <c r="A858" s="1" t="s">
        <v>18474</v>
      </c>
      <c r="B858" s="2">
        <v>1.0</v>
      </c>
    </row>
    <row r="859">
      <c r="A859" s="1" t="s">
        <v>18475</v>
      </c>
      <c r="B859" s="2">
        <v>1.0</v>
      </c>
    </row>
    <row r="860">
      <c r="A860" s="1" t="s">
        <v>18476</v>
      </c>
      <c r="B860" s="2">
        <v>0.0</v>
      </c>
    </row>
    <row r="861">
      <c r="A861" s="1" t="s">
        <v>18477</v>
      </c>
      <c r="B861" s="2">
        <v>0.0</v>
      </c>
    </row>
    <row r="862">
      <c r="A862" s="1" t="s">
        <v>18478</v>
      </c>
      <c r="B862" s="2">
        <v>0.0</v>
      </c>
    </row>
    <row r="863">
      <c r="A863" s="1" t="s">
        <v>18479</v>
      </c>
      <c r="B863" s="2">
        <v>1.0</v>
      </c>
    </row>
    <row r="864">
      <c r="A864" s="1" t="s">
        <v>10034</v>
      </c>
      <c r="B864" s="2">
        <v>1.0</v>
      </c>
    </row>
    <row r="865">
      <c r="A865" s="1" t="s">
        <v>18480</v>
      </c>
      <c r="B865" s="2">
        <v>0.0</v>
      </c>
    </row>
    <row r="866">
      <c r="A866" s="1" t="s">
        <v>18481</v>
      </c>
      <c r="B866" s="2">
        <v>1.0</v>
      </c>
    </row>
    <row r="867">
      <c r="A867" s="1" t="s">
        <v>18482</v>
      </c>
      <c r="B867" s="2">
        <v>1.0</v>
      </c>
    </row>
    <row r="868">
      <c r="A868" s="1" t="s">
        <v>18483</v>
      </c>
      <c r="B868" s="2">
        <v>0.0</v>
      </c>
    </row>
    <row r="869">
      <c r="A869" s="1" t="s">
        <v>18484</v>
      </c>
    </row>
    <row r="870">
      <c r="A870" s="1" t="s">
        <v>18485</v>
      </c>
    </row>
    <row r="871">
      <c r="A871" s="1" t="s">
        <v>18486</v>
      </c>
    </row>
    <row r="872">
      <c r="A872" s="1" t="s">
        <v>18487</v>
      </c>
    </row>
    <row r="873">
      <c r="A873" s="1" t="s">
        <v>18488</v>
      </c>
    </row>
    <row r="874">
      <c r="A874" s="1" t="s">
        <v>18489</v>
      </c>
      <c r="B874" s="2">
        <v>0.0</v>
      </c>
    </row>
    <row r="875">
      <c r="A875" s="1" t="s">
        <v>18490</v>
      </c>
      <c r="B875" s="2">
        <v>0.0</v>
      </c>
    </row>
    <row r="876">
      <c r="A876" s="1" t="s">
        <v>18491</v>
      </c>
      <c r="B876" s="2">
        <v>0.0</v>
      </c>
    </row>
    <row r="877">
      <c r="A877" s="1" t="s">
        <v>18492</v>
      </c>
      <c r="B877" s="2">
        <v>1.0</v>
      </c>
    </row>
    <row r="878">
      <c r="A878" s="1" t="s">
        <v>6845</v>
      </c>
    </row>
    <row r="879">
      <c r="A879" s="1" t="s">
        <v>6846</v>
      </c>
    </row>
    <row r="880">
      <c r="A880" s="1" t="s">
        <v>6844</v>
      </c>
    </row>
    <row r="881">
      <c r="A881" s="1" t="s">
        <v>6847</v>
      </c>
    </row>
    <row r="882">
      <c r="A882" s="1" t="s">
        <v>6848</v>
      </c>
    </row>
    <row r="883">
      <c r="A883" s="7"/>
    </row>
    <row r="884">
      <c r="A884" s="1" t="s">
        <v>398</v>
      </c>
      <c r="B884" s="2">
        <v>1.0</v>
      </c>
    </row>
    <row r="885">
      <c r="A885" s="1" t="s">
        <v>18493</v>
      </c>
      <c r="B885" s="2">
        <v>0.0</v>
      </c>
    </row>
    <row r="886">
      <c r="A886" s="1" t="s">
        <v>18494</v>
      </c>
      <c r="B886" s="2">
        <v>1.0</v>
      </c>
    </row>
    <row r="887">
      <c r="A887" s="1" t="s">
        <v>18495</v>
      </c>
      <c r="B887" s="2">
        <v>1.0</v>
      </c>
    </row>
    <row r="888">
      <c r="A888" s="1" t="s">
        <v>18496</v>
      </c>
      <c r="B888" s="2">
        <v>0.0</v>
      </c>
    </row>
    <row r="889">
      <c r="A889" s="1" t="s">
        <v>5303</v>
      </c>
      <c r="B889" s="2">
        <v>1.0</v>
      </c>
    </row>
    <row r="890">
      <c r="A890" s="1" t="s">
        <v>18497</v>
      </c>
    </row>
    <row r="891">
      <c r="A891" s="1" t="s">
        <v>18498</v>
      </c>
      <c r="B891" s="2">
        <v>0.0</v>
      </c>
    </row>
    <row r="892">
      <c r="A892" s="1" t="s">
        <v>18499</v>
      </c>
      <c r="B892" s="2">
        <v>0.0</v>
      </c>
    </row>
    <row r="893">
      <c r="A893" s="1" t="s">
        <v>18500</v>
      </c>
      <c r="B893" s="2">
        <v>1.0</v>
      </c>
    </row>
    <row r="894">
      <c r="A894" s="1" t="s">
        <v>18501</v>
      </c>
      <c r="B894" s="2">
        <v>1.0</v>
      </c>
    </row>
    <row r="895">
      <c r="A895" s="1" t="s">
        <v>18502</v>
      </c>
      <c r="B895" s="2">
        <v>0.0</v>
      </c>
    </row>
    <row r="896">
      <c r="A896" s="1" t="s">
        <v>18503</v>
      </c>
      <c r="B896" s="2">
        <v>1.0</v>
      </c>
    </row>
    <row r="897">
      <c r="A897" s="1" t="s">
        <v>18504</v>
      </c>
      <c r="B897" s="2">
        <v>1.0</v>
      </c>
    </row>
    <row r="898">
      <c r="A898" s="1" t="s">
        <v>18505</v>
      </c>
      <c r="B898" s="2">
        <v>0.0</v>
      </c>
    </row>
    <row r="899">
      <c r="A899" s="1" t="s">
        <v>18506</v>
      </c>
      <c r="B899" s="2">
        <v>1.0</v>
      </c>
    </row>
    <row r="900">
      <c r="A900" s="1" t="s">
        <v>18507</v>
      </c>
      <c r="B900" s="2">
        <v>1.0</v>
      </c>
    </row>
    <row r="901">
      <c r="A901" s="1" t="s">
        <v>18508</v>
      </c>
    </row>
    <row r="902">
      <c r="A902" s="1" t="s">
        <v>18509</v>
      </c>
      <c r="B902" s="2">
        <v>0.0</v>
      </c>
    </row>
    <row r="903">
      <c r="A903" s="1" t="s">
        <v>18510</v>
      </c>
      <c r="B903" s="2">
        <v>1.0</v>
      </c>
    </row>
    <row r="904">
      <c r="A904" s="1" t="s">
        <v>18511</v>
      </c>
      <c r="B904" s="2">
        <v>1.0</v>
      </c>
    </row>
    <row r="905">
      <c r="A905" s="1" t="s">
        <v>18512</v>
      </c>
      <c r="B905" s="2">
        <v>0.0</v>
      </c>
    </row>
    <row r="906">
      <c r="A906" s="1" t="s">
        <v>18513</v>
      </c>
      <c r="B906" s="2">
        <v>0.0</v>
      </c>
    </row>
    <row r="907">
      <c r="A907" s="1" t="s">
        <v>18514</v>
      </c>
      <c r="B907" s="2">
        <v>0.0</v>
      </c>
    </row>
    <row r="908">
      <c r="A908" s="1" t="s">
        <v>18515</v>
      </c>
      <c r="B908" s="2">
        <v>0.0</v>
      </c>
    </row>
    <row r="909">
      <c r="A909" s="1" t="s">
        <v>18516</v>
      </c>
      <c r="B909" s="2">
        <v>0.0</v>
      </c>
    </row>
    <row r="910">
      <c r="A910" s="1" t="s">
        <v>18517</v>
      </c>
    </row>
    <row r="911">
      <c r="A911" s="7"/>
    </row>
    <row r="912">
      <c r="A912" s="1" t="s">
        <v>18518</v>
      </c>
      <c r="B912" s="2">
        <v>1.0</v>
      </c>
    </row>
    <row r="913">
      <c r="A913" s="1" t="s">
        <v>18519</v>
      </c>
      <c r="B913" s="2">
        <v>0.0</v>
      </c>
    </row>
    <row r="914">
      <c r="A914" s="1" t="s">
        <v>18520</v>
      </c>
      <c r="B914" s="2">
        <v>1.0</v>
      </c>
    </row>
    <row r="915">
      <c r="A915" s="1" t="s">
        <v>18521</v>
      </c>
      <c r="B915" s="2">
        <v>1.0</v>
      </c>
    </row>
    <row r="916">
      <c r="A916" s="1" t="s">
        <v>18522</v>
      </c>
      <c r="B916" s="2">
        <v>0.0</v>
      </c>
    </row>
    <row r="917">
      <c r="A917" s="1" t="s">
        <v>18523</v>
      </c>
      <c r="B917" s="2">
        <v>0.0</v>
      </c>
    </row>
    <row r="918">
      <c r="A918" s="1" t="s">
        <v>18524</v>
      </c>
      <c r="B918" s="2">
        <v>0.0</v>
      </c>
    </row>
    <row r="919">
      <c r="A919" s="1" t="s">
        <v>18525</v>
      </c>
      <c r="B919" s="2">
        <v>1.0</v>
      </c>
    </row>
    <row r="920">
      <c r="A920" s="1" t="s">
        <v>18526</v>
      </c>
      <c r="B920" s="2">
        <v>0.0</v>
      </c>
    </row>
    <row r="921">
      <c r="A921" s="1" t="s">
        <v>18527</v>
      </c>
      <c r="B921" s="2">
        <v>1.0</v>
      </c>
    </row>
    <row r="922">
      <c r="A922" s="1" t="s">
        <v>18528</v>
      </c>
      <c r="B922" s="2">
        <v>0.0</v>
      </c>
    </row>
    <row r="923">
      <c r="A923" s="1" t="s">
        <v>18529</v>
      </c>
      <c r="B923" s="2">
        <v>1.0</v>
      </c>
    </row>
    <row r="924">
      <c r="A924" s="1" t="s">
        <v>18530</v>
      </c>
      <c r="B924" s="2">
        <v>0.0</v>
      </c>
    </row>
    <row r="925">
      <c r="A925" s="1" t="s">
        <v>18531</v>
      </c>
      <c r="B925" s="2">
        <v>0.0</v>
      </c>
    </row>
    <row r="926">
      <c r="A926" s="1" t="s">
        <v>18532</v>
      </c>
      <c r="B926" s="2">
        <v>0.0</v>
      </c>
    </row>
    <row r="927">
      <c r="A927" s="1" t="s">
        <v>18533</v>
      </c>
      <c r="B927" s="2">
        <v>0.0</v>
      </c>
    </row>
    <row r="928">
      <c r="A928" s="1" t="s">
        <v>18534</v>
      </c>
      <c r="B928" s="2">
        <v>1.0</v>
      </c>
    </row>
    <row r="929">
      <c r="A929" s="1" t="s">
        <v>18535</v>
      </c>
      <c r="B929" s="2">
        <v>0.0</v>
      </c>
    </row>
    <row r="930">
      <c r="A930" s="1" t="s">
        <v>18536</v>
      </c>
      <c r="B930" s="2">
        <v>0.0</v>
      </c>
    </row>
    <row r="931">
      <c r="A931" s="1" t="s">
        <v>5503</v>
      </c>
    </row>
    <row r="932">
      <c r="A932" s="1" t="s">
        <v>5504</v>
      </c>
    </row>
    <row r="933">
      <c r="A933" s="1" t="s">
        <v>5505</v>
      </c>
    </row>
    <row r="934">
      <c r="A934" s="1" t="s">
        <v>6890</v>
      </c>
    </row>
    <row r="935">
      <c r="A935" s="1" t="s">
        <v>18537</v>
      </c>
    </row>
    <row r="936">
      <c r="A936" s="7"/>
    </row>
    <row r="937">
      <c r="A937" s="1" t="s">
        <v>18538</v>
      </c>
      <c r="B937" s="2">
        <v>0.0</v>
      </c>
    </row>
    <row r="938">
      <c r="A938" s="1" t="s">
        <v>18539</v>
      </c>
    </row>
    <row r="939">
      <c r="A939" s="1" t="s">
        <v>18540</v>
      </c>
    </row>
    <row r="940">
      <c r="A940" s="1" t="s">
        <v>18541</v>
      </c>
    </row>
    <row r="941">
      <c r="A941" s="1" t="s">
        <v>18542</v>
      </c>
    </row>
    <row r="942">
      <c r="A942" s="1" t="s">
        <v>18543</v>
      </c>
      <c r="B942" s="2">
        <v>0.0</v>
      </c>
    </row>
    <row r="943">
      <c r="A943" s="1" t="s">
        <v>18544</v>
      </c>
      <c r="B943" s="2">
        <v>0.0</v>
      </c>
    </row>
    <row r="944">
      <c r="A944" s="1" t="s">
        <v>4346</v>
      </c>
      <c r="B944" s="2">
        <v>0.0</v>
      </c>
    </row>
    <row r="945">
      <c r="A945" s="1" t="s">
        <v>18545</v>
      </c>
      <c r="B945" s="2">
        <v>1.0</v>
      </c>
    </row>
    <row r="946">
      <c r="A946" s="1" t="s">
        <v>18546</v>
      </c>
      <c r="B946" s="2">
        <v>0.0</v>
      </c>
    </row>
    <row r="947">
      <c r="A947" s="1" t="s">
        <v>18547</v>
      </c>
      <c r="B947" s="2">
        <v>0.0</v>
      </c>
    </row>
    <row r="948">
      <c r="A948" s="1" t="s">
        <v>18548</v>
      </c>
      <c r="B948" s="2">
        <v>0.0</v>
      </c>
    </row>
    <row r="949">
      <c r="A949" s="1" t="s">
        <v>18549</v>
      </c>
      <c r="B949" s="2">
        <v>0.0</v>
      </c>
    </row>
    <row r="950">
      <c r="A950" s="1" t="s">
        <v>18550</v>
      </c>
      <c r="B950" s="2">
        <v>1.0</v>
      </c>
    </row>
    <row r="951">
      <c r="A951" s="1" t="s">
        <v>18551</v>
      </c>
      <c r="B951" s="2">
        <v>0.0</v>
      </c>
    </row>
    <row r="952">
      <c r="A952" s="1" t="s">
        <v>18552</v>
      </c>
      <c r="B952" s="2">
        <v>1.0</v>
      </c>
    </row>
    <row r="953">
      <c r="A953" s="1" t="s">
        <v>18553</v>
      </c>
      <c r="B953" s="2">
        <v>0.0</v>
      </c>
    </row>
    <row r="954">
      <c r="A954" s="1" t="s">
        <v>18554</v>
      </c>
      <c r="B954" s="2">
        <v>1.0</v>
      </c>
    </row>
    <row r="955">
      <c r="A955" s="1" t="s">
        <v>18555</v>
      </c>
      <c r="B955" s="2">
        <v>0.0</v>
      </c>
    </row>
    <row r="956">
      <c r="A956" s="1" t="s">
        <v>18556</v>
      </c>
      <c r="B956" s="2">
        <v>1.0</v>
      </c>
    </row>
    <row r="957">
      <c r="A957" s="1" t="s">
        <v>18557</v>
      </c>
    </row>
    <row r="958">
      <c r="A958" s="7"/>
    </row>
    <row r="959">
      <c r="A959" s="1" t="s">
        <v>18558</v>
      </c>
    </row>
    <row r="960">
      <c r="A960" s="7"/>
    </row>
    <row r="961">
      <c r="A961" s="1" t="s">
        <v>18559</v>
      </c>
      <c r="B961" s="2">
        <v>0.0</v>
      </c>
    </row>
    <row r="962">
      <c r="A962" s="1" t="s">
        <v>18560</v>
      </c>
      <c r="B962" s="2">
        <v>0.0</v>
      </c>
    </row>
    <row r="963">
      <c r="A963" s="1" t="s">
        <v>18561</v>
      </c>
      <c r="B963" s="2">
        <v>0.0</v>
      </c>
    </row>
    <row r="964">
      <c r="A964" s="1" t="s">
        <v>18562</v>
      </c>
      <c r="B964" s="2">
        <v>0.0</v>
      </c>
    </row>
    <row r="965">
      <c r="A965" s="1" t="s">
        <v>18563</v>
      </c>
      <c r="B965" s="2">
        <v>0.0</v>
      </c>
    </row>
    <row r="966">
      <c r="A966" s="1" t="s">
        <v>5052</v>
      </c>
    </row>
    <row r="967">
      <c r="A967" s="7"/>
    </row>
    <row r="968">
      <c r="A968" s="1" t="s">
        <v>18564</v>
      </c>
      <c r="B968" s="2">
        <v>1.0</v>
      </c>
    </row>
    <row r="969">
      <c r="A969" s="1" t="s">
        <v>18565</v>
      </c>
      <c r="B969" s="2">
        <v>0.0</v>
      </c>
    </row>
    <row r="970">
      <c r="A970" s="1" t="s">
        <v>18566</v>
      </c>
      <c r="B970" s="2">
        <v>0.0</v>
      </c>
    </row>
    <row r="971">
      <c r="A971" s="1" t="s">
        <v>18567</v>
      </c>
      <c r="B971" s="2">
        <v>1.0</v>
      </c>
    </row>
    <row r="972">
      <c r="A972" s="1" t="s">
        <v>18568</v>
      </c>
      <c r="B972" s="2">
        <v>0.0</v>
      </c>
    </row>
    <row r="973">
      <c r="A973" s="1" t="s">
        <v>18569</v>
      </c>
    </row>
    <row r="974">
      <c r="A974" s="1" t="s">
        <v>18570</v>
      </c>
      <c r="B974" s="2">
        <v>0.0</v>
      </c>
    </row>
    <row r="975">
      <c r="A975" s="1" t="s">
        <v>18571</v>
      </c>
      <c r="B975" s="2">
        <v>0.0</v>
      </c>
    </row>
    <row r="976">
      <c r="A976" s="1" t="s">
        <v>18572</v>
      </c>
      <c r="B976" s="2">
        <v>0.0</v>
      </c>
    </row>
    <row r="977">
      <c r="A977" s="1" t="s">
        <v>18573</v>
      </c>
      <c r="B977" s="2">
        <v>0.0</v>
      </c>
    </row>
    <row r="978">
      <c r="A978" s="1" t="s">
        <v>18574</v>
      </c>
      <c r="B978" s="2">
        <v>0.0</v>
      </c>
    </row>
    <row r="979">
      <c r="A979" s="1" t="s">
        <v>18575</v>
      </c>
      <c r="B979" s="2">
        <v>0.0</v>
      </c>
    </row>
    <row r="980">
      <c r="A980" s="1" t="s">
        <v>18576</v>
      </c>
      <c r="B980" s="2">
        <v>1.0</v>
      </c>
    </row>
    <row r="981">
      <c r="A981" s="1" t="s">
        <v>18577</v>
      </c>
      <c r="B981" s="2">
        <v>0.0</v>
      </c>
    </row>
    <row r="982">
      <c r="A982" s="1" t="s">
        <v>18578</v>
      </c>
      <c r="B982" s="2">
        <v>0.0</v>
      </c>
    </row>
    <row r="983">
      <c r="A983" s="1" t="s">
        <v>18579</v>
      </c>
      <c r="B983" s="2">
        <v>1.0</v>
      </c>
    </row>
    <row r="984">
      <c r="A984" s="1" t="s">
        <v>18580</v>
      </c>
      <c r="B984" s="2">
        <v>1.0</v>
      </c>
    </row>
    <row r="985">
      <c r="A985" s="1" t="s">
        <v>18581</v>
      </c>
      <c r="B985" s="2">
        <v>1.0</v>
      </c>
    </row>
    <row r="986">
      <c r="A986" s="1" t="s">
        <v>18582</v>
      </c>
      <c r="B986" s="2">
        <v>0.0</v>
      </c>
    </row>
    <row r="987">
      <c r="A987" s="1" t="s">
        <v>18583</v>
      </c>
      <c r="B987" s="2">
        <v>0.0</v>
      </c>
    </row>
    <row r="988">
      <c r="A988" s="1" t="s">
        <v>5343</v>
      </c>
      <c r="B988" s="2">
        <v>1.0</v>
      </c>
    </row>
    <row r="989">
      <c r="A989" s="1" t="s">
        <v>18584</v>
      </c>
      <c r="B989" s="2">
        <v>0.0</v>
      </c>
    </row>
    <row r="990">
      <c r="A990" s="1" t="s">
        <v>18585</v>
      </c>
      <c r="B990" s="2">
        <v>0.0</v>
      </c>
    </row>
    <row r="991">
      <c r="A991" s="1" t="s">
        <v>18586</v>
      </c>
      <c r="B991" s="2">
        <v>0.0</v>
      </c>
    </row>
    <row r="992">
      <c r="A992" s="1" t="s">
        <v>18587</v>
      </c>
      <c r="B992" s="2">
        <v>1.0</v>
      </c>
    </row>
    <row r="993">
      <c r="A993" s="1" t="s">
        <v>18588</v>
      </c>
      <c r="B993" s="2">
        <v>0.0</v>
      </c>
    </row>
    <row r="994">
      <c r="A994" s="1" t="s">
        <v>18589</v>
      </c>
      <c r="B994" s="2">
        <v>1.0</v>
      </c>
    </row>
    <row r="995">
      <c r="A995" s="1" t="s">
        <v>18590</v>
      </c>
      <c r="B995" s="2">
        <v>0.0</v>
      </c>
    </row>
    <row r="996">
      <c r="A996" s="1" t="s">
        <v>18591</v>
      </c>
      <c r="B996" s="2">
        <v>1.0</v>
      </c>
    </row>
    <row r="997">
      <c r="A997" s="1" t="s">
        <v>18592</v>
      </c>
      <c r="B997" s="2">
        <v>1.0</v>
      </c>
    </row>
    <row r="998">
      <c r="A998" s="1" t="s">
        <v>18593</v>
      </c>
      <c r="B998" s="2">
        <v>0.0</v>
      </c>
    </row>
    <row r="999">
      <c r="A999" s="1" t="s">
        <v>18594</v>
      </c>
      <c r="B999" s="2">
        <v>0.0</v>
      </c>
    </row>
    <row r="1000">
      <c r="A1000" s="1" t="s">
        <v>18595</v>
      </c>
      <c r="B1000" s="2">
        <v>0.0</v>
      </c>
    </row>
    <row r="1001">
      <c r="A1001" s="1" t="s">
        <v>18596</v>
      </c>
    </row>
    <row r="1002">
      <c r="A1002" s="7"/>
    </row>
    <row r="1003">
      <c r="A1003" s="1" t="s">
        <v>18597</v>
      </c>
    </row>
    <row r="1004">
      <c r="A1004" s="1" t="s">
        <v>18598</v>
      </c>
    </row>
    <row r="1005">
      <c r="A1005" s="1" t="s">
        <v>18599</v>
      </c>
    </row>
    <row r="1006">
      <c r="A1006" s="7"/>
    </row>
    <row r="1007">
      <c r="A1007" s="1" t="s">
        <v>18600</v>
      </c>
      <c r="B1007" s="2">
        <v>0.0</v>
      </c>
    </row>
    <row r="1008">
      <c r="A1008" s="1" t="s">
        <v>18601</v>
      </c>
    </row>
    <row r="1009">
      <c r="A1009" s="1" t="s">
        <v>4193</v>
      </c>
      <c r="B1009" s="2">
        <v>1.0</v>
      </c>
    </row>
    <row r="1010">
      <c r="A1010" s="1" t="s">
        <v>18602</v>
      </c>
      <c r="B1010" s="2">
        <v>0.0</v>
      </c>
    </row>
    <row r="1011">
      <c r="A1011" s="1" t="s">
        <v>18603</v>
      </c>
      <c r="B1011" s="2">
        <v>0.0</v>
      </c>
    </row>
    <row r="1012">
      <c r="A1012" s="1" t="s">
        <v>18604</v>
      </c>
      <c r="B1012" s="2">
        <v>1.0</v>
      </c>
    </row>
    <row r="1013">
      <c r="A1013" s="1" t="s">
        <v>18605</v>
      </c>
      <c r="B1013" s="2">
        <v>1.0</v>
      </c>
    </row>
    <row r="1014">
      <c r="A1014" s="1" t="s">
        <v>18606</v>
      </c>
      <c r="B1014" s="2">
        <v>0.0</v>
      </c>
    </row>
    <row r="1015">
      <c r="A1015" s="1" t="s">
        <v>18607</v>
      </c>
      <c r="B1015" s="2">
        <v>0.0</v>
      </c>
    </row>
    <row r="1016">
      <c r="A1016" s="1" t="s">
        <v>18608</v>
      </c>
      <c r="B1016" s="2">
        <v>0.0</v>
      </c>
    </row>
    <row r="1017">
      <c r="A1017" s="1" t="s">
        <v>18609</v>
      </c>
      <c r="B1017" s="2">
        <v>0.0</v>
      </c>
    </row>
    <row r="1018">
      <c r="A1018" s="1" t="s">
        <v>18610</v>
      </c>
      <c r="B1018" s="2">
        <v>1.0</v>
      </c>
    </row>
    <row r="1019">
      <c r="A1019" s="1" t="s">
        <v>18611</v>
      </c>
      <c r="B1019" s="2">
        <v>1.0</v>
      </c>
    </row>
    <row r="1020">
      <c r="A1020" s="1" t="s">
        <v>18612</v>
      </c>
      <c r="B1020" s="2">
        <v>0.0</v>
      </c>
    </row>
    <row r="1021">
      <c r="A1021" s="1" t="s">
        <v>18613</v>
      </c>
      <c r="B1021" s="2">
        <v>0.0</v>
      </c>
    </row>
    <row r="1022">
      <c r="A1022" s="1" t="s">
        <v>18614</v>
      </c>
      <c r="B1022" s="2">
        <v>0.0</v>
      </c>
    </row>
    <row r="1023">
      <c r="A1023" s="1" t="s">
        <v>18615</v>
      </c>
      <c r="B1023" s="2">
        <v>0.0</v>
      </c>
    </row>
    <row r="1024">
      <c r="A1024" s="1" t="s">
        <v>18616</v>
      </c>
      <c r="B1024" s="2">
        <v>1.0</v>
      </c>
    </row>
    <row r="1025">
      <c r="A1025" s="1" t="s">
        <v>18617</v>
      </c>
      <c r="B1025" s="2">
        <v>0.0</v>
      </c>
    </row>
    <row r="1026">
      <c r="A1026" s="1" t="s">
        <v>18618</v>
      </c>
      <c r="B1026" s="2">
        <v>1.0</v>
      </c>
    </row>
    <row r="1027">
      <c r="A1027" s="1" t="s">
        <v>18619</v>
      </c>
      <c r="B1027" s="2">
        <v>0.0</v>
      </c>
    </row>
    <row r="1028">
      <c r="A1028" s="1" t="s">
        <v>18620</v>
      </c>
      <c r="B1028" s="2">
        <v>0.0</v>
      </c>
    </row>
    <row r="1029">
      <c r="A1029" s="1" t="s">
        <v>4941</v>
      </c>
      <c r="B1029" s="2">
        <v>0.0</v>
      </c>
    </row>
    <row r="1030">
      <c r="A1030" s="1" t="s">
        <v>18621</v>
      </c>
      <c r="B1030" s="2">
        <v>0.0</v>
      </c>
    </row>
    <row r="1031">
      <c r="A1031" s="1" t="s">
        <v>18622</v>
      </c>
      <c r="B1031" s="2">
        <v>1.0</v>
      </c>
    </row>
    <row r="1032">
      <c r="A1032" s="1" t="s">
        <v>18623</v>
      </c>
      <c r="B1032" s="2">
        <v>0.0</v>
      </c>
    </row>
    <row r="1033">
      <c r="A1033" s="1" t="s">
        <v>18624</v>
      </c>
      <c r="B1033" s="2">
        <v>1.0</v>
      </c>
    </row>
    <row r="1034">
      <c r="A1034" s="1" t="s">
        <v>18625</v>
      </c>
      <c r="B1034" s="2">
        <v>0.0</v>
      </c>
    </row>
    <row r="1035">
      <c r="A1035" s="1" t="s">
        <v>18626</v>
      </c>
      <c r="B1035" s="2">
        <v>1.0</v>
      </c>
    </row>
    <row r="1036">
      <c r="A1036" s="1" t="s">
        <v>18627</v>
      </c>
      <c r="B1036" s="2">
        <v>1.0</v>
      </c>
    </row>
    <row r="1037">
      <c r="A1037" s="1" t="s">
        <v>18628</v>
      </c>
      <c r="B1037" s="2">
        <v>1.0</v>
      </c>
    </row>
    <row r="1038">
      <c r="A1038" s="1" t="s">
        <v>18629</v>
      </c>
      <c r="B1038" s="2">
        <v>1.0</v>
      </c>
    </row>
    <row r="1039">
      <c r="A1039" s="1" t="s">
        <v>18630</v>
      </c>
      <c r="B1039" s="2">
        <v>1.0</v>
      </c>
    </row>
    <row r="1040">
      <c r="A1040" s="1" t="s">
        <v>18631</v>
      </c>
      <c r="B1040" s="2">
        <v>1.0</v>
      </c>
    </row>
    <row r="1041">
      <c r="A1041" s="1" t="s">
        <v>18632</v>
      </c>
      <c r="B1041" s="2">
        <v>0.0</v>
      </c>
    </row>
    <row r="1042">
      <c r="A1042" s="1" t="s">
        <v>18633</v>
      </c>
      <c r="B1042" s="2">
        <v>1.0</v>
      </c>
    </row>
    <row r="1043">
      <c r="A1043" s="1" t="s">
        <v>18634</v>
      </c>
      <c r="B1043" s="2">
        <v>1.0</v>
      </c>
    </row>
    <row r="1044">
      <c r="A1044" s="1" t="s">
        <v>18635</v>
      </c>
      <c r="B1044" s="2">
        <v>0.0</v>
      </c>
    </row>
    <row r="1045">
      <c r="A1045" s="1" t="s">
        <v>18636</v>
      </c>
      <c r="B1045" s="2">
        <v>0.0</v>
      </c>
    </row>
    <row r="1046">
      <c r="A1046" s="1" t="s">
        <v>18637</v>
      </c>
      <c r="B1046" s="2">
        <v>0.0</v>
      </c>
    </row>
    <row r="1047">
      <c r="A1047" s="1" t="s">
        <v>18638</v>
      </c>
      <c r="B1047" s="2">
        <v>0.0</v>
      </c>
    </row>
    <row r="1048">
      <c r="A1048" s="1" t="s">
        <v>18639</v>
      </c>
      <c r="B1048" s="2">
        <v>0.0</v>
      </c>
    </row>
    <row r="1049">
      <c r="A1049" s="1" t="s">
        <v>18640</v>
      </c>
      <c r="B1049" s="2">
        <v>1.0</v>
      </c>
    </row>
    <row r="1050">
      <c r="A1050" s="1" t="s">
        <v>18641</v>
      </c>
      <c r="B1050" s="2">
        <v>0.0</v>
      </c>
    </row>
    <row r="1051">
      <c r="A1051" s="1" t="s">
        <v>18642</v>
      </c>
      <c r="B1051" s="2">
        <v>1.0</v>
      </c>
    </row>
    <row r="1052">
      <c r="A1052" s="1" t="s">
        <v>18643</v>
      </c>
      <c r="B1052" s="2">
        <v>0.0</v>
      </c>
    </row>
    <row r="1053">
      <c r="A1053" s="1" t="s">
        <v>18644</v>
      </c>
      <c r="B1053" s="2">
        <v>0.0</v>
      </c>
    </row>
    <row r="1054">
      <c r="A1054" s="1" t="s">
        <v>18645</v>
      </c>
      <c r="B1054" s="2">
        <v>1.0</v>
      </c>
    </row>
    <row r="1055">
      <c r="A1055" s="1" t="s">
        <v>18646</v>
      </c>
      <c r="B1055" s="2">
        <v>0.0</v>
      </c>
    </row>
    <row r="1056">
      <c r="A1056" s="1" t="s">
        <v>18647</v>
      </c>
      <c r="B1056" s="2">
        <v>1.0</v>
      </c>
    </row>
    <row r="1057">
      <c r="A1057" s="1" t="s">
        <v>18648</v>
      </c>
      <c r="B1057" s="2">
        <v>1.0</v>
      </c>
    </row>
    <row r="1058">
      <c r="A1058" s="1" t="s">
        <v>18649</v>
      </c>
      <c r="B1058" s="2">
        <v>1.0</v>
      </c>
    </row>
    <row r="1059">
      <c r="A1059" s="1" t="s">
        <v>18650</v>
      </c>
      <c r="B1059" s="2">
        <v>1.0</v>
      </c>
    </row>
    <row r="1060">
      <c r="A1060" s="1" t="s">
        <v>18651</v>
      </c>
      <c r="B1060" s="2">
        <v>1.0</v>
      </c>
    </row>
    <row r="1061">
      <c r="A1061" s="1" t="s">
        <v>18652</v>
      </c>
      <c r="B1061" s="2">
        <v>0.0</v>
      </c>
    </row>
    <row r="1062">
      <c r="A1062" s="1" t="s">
        <v>18653</v>
      </c>
      <c r="B1062" s="2">
        <v>0.0</v>
      </c>
    </row>
    <row r="1063">
      <c r="A1063" s="1" t="s">
        <v>18654</v>
      </c>
      <c r="B1063" s="2">
        <v>0.0</v>
      </c>
    </row>
    <row r="1064">
      <c r="A1064" s="1" t="s">
        <v>18655</v>
      </c>
      <c r="B1064" s="2">
        <v>1.0</v>
      </c>
    </row>
    <row r="1065">
      <c r="A1065" s="1" t="s">
        <v>18656</v>
      </c>
      <c r="B1065" s="2">
        <v>1.0</v>
      </c>
    </row>
    <row r="1066">
      <c r="A1066" s="1" t="s">
        <v>18657</v>
      </c>
      <c r="B1066" s="2">
        <v>0.0</v>
      </c>
    </row>
    <row r="1067">
      <c r="A1067" s="1" t="s">
        <v>18658</v>
      </c>
      <c r="B1067" s="2">
        <v>1.0</v>
      </c>
    </row>
    <row r="1068">
      <c r="A1068" s="1" t="s">
        <v>18659</v>
      </c>
      <c r="B1068" s="2">
        <v>0.0</v>
      </c>
    </row>
    <row r="1069">
      <c r="A1069" s="1" t="s">
        <v>18660</v>
      </c>
      <c r="B1069" s="2">
        <v>0.0</v>
      </c>
    </row>
    <row r="1070">
      <c r="A1070" s="1" t="s">
        <v>18661</v>
      </c>
      <c r="B1070" s="2">
        <v>0.0</v>
      </c>
    </row>
    <row r="1071">
      <c r="A1071" s="1" t="s">
        <v>18662</v>
      </c>
      <c r="B1071" s="2">
        <v>1.0</v>
      </c>
    </row>
    <row r="1072">
      <c r="A1072" s="1" t="s">
        <v>18663</v>
      </c>
      <c r="B1072" s="2">
        <v>1.0</v>
      </c>
    </row>
    <row r="1073">
      <c r="A1073" s="1" t="s">
        <v>18664</v>
      </c>
      <c r="B1073" s="2">
        <v>0.0</v>
      </c>
    </row>
    <row r="1074">
      <c r="A1074" s="1" t="s">
        <v>18665</v>
      </c>
      <c r="B1074" s="2">
        <v>0.0</v>
      </c>
    </row>
    <row r="1075">
      <c r="A1075" s="1" t="s">
        <v>18666</v>
      </c>
      <c r="B1075" s="2">
        <v>1.0</v>
      </c>
    </row>
    <row r="1076">
      <c r="A1076" s="1" t="s">
        <v>18667</v>
      </c>
      <c r="B1076" s="2">
        <v>0.0</v>
      </c>
    </row>
    <row r="1077">
      <c r="A1077" s="1" t="s">
        <v>18668</v>
      </c>
      <c r="B1077" s="2">
        <v>1.0</v>
      </c>
    </row>
    <row r="1078">
      <c r="A1078" s="1" t="s">
        <v>18669</v>
      </c>
      <c r="B1078" s="2">
        <v>1.0</v>
      </c>
    </row>
    <row r="1079">
      <c r="A1079" s="1" t="s">
        <v>18670</v>
      </c>
    </row>
    <row r="1080">
      <c r="A1080" s="1" t="s">
        <v>1478</v>
      </c>
      <c r="B1080" s="2">
        <v>0.0</v>
      </c>
    </row>
    <row r="1081">
      <c r="A1081" s="1" t="s">
        <v>18671</v>
      </c>
      <c r="B1081" s="2">
        <v>1.0</v>
      </c>
    </row>
    <row r="1082">
      <c r="A1082" s="1" t="s">
        <v>18672</v>
      </c>
      <c r="B1082" s="2">
        <v>1.0</v>
      </c>
    </row>
    <row r="1083">
      <c r="A1083" s="1" t="s">
        <v>18673</v>
      </c>
      <c r="B1083" s="2">
        <v>0.0</v>
      </c>
    </row>
    <row r="1084">
      <c r="A1084" s="1" t="s">
        <v>18674</v>
      </c>
      <c r="B1084" s="2">
        <v>0.0</v>
      </c>
    </row>
    <row r="1085">
      <c r="A1085" s="1" t="s">
        <v>18675</v>
      </c>
      <c r="B1085" s="2">
        <v>1.0</v>
      </c>
    </row>
    <row r="1086">
      <c r="A1086" s="1" t="s">
        <v>18676</v>
      </c>
      <c r="B1086" s="2">
        <v>1.0</v>
      </c>
    </row>
    <row r="1087">
      <c r="A1087" s="1" t="s">
        <v>18677</v>
      </c>
      <c r="B1087" s="2">
        <v>0.0</v>
      </c>
    </row>
    <row r="1088">
      <c r="A1088" s="1" t="s">
        <v>18678</v>
      </c>
      <c r="B1088" s="2">
        <v>0.0</v>
      </c>
    </row>
    <row r="1089">
      <c r="A1089" s="1" t="s">
        <v>18679</v>
      </c>
      <c r="B1089" s="2">
        <v>0.0</v>
      </c>
    </row>
    <row r="1090">
      <c r="A1090" s="1" t="s">
        <v>18680</v>
      </c>
      <c r="B1090" s="2">
        <v>0.0</v>
      </c>
    </row>
    <row r="1091">
      <c r="A1091" s="1" t="s">
        <v>18681</v>
      </c>
      <c r="B1091" s="2">
        <v>1.0</v>
      </c>
    </row>
    <row r="1092">
      <c r="A1092" s="1" t="s">
        <v>18682</v>
      </c>
      <c r="B1092" s="2">
        <v>1.0</v>
      </c>
    </row>
    <row r="1093">
      <c r="A1093" s="1" t="s">
        <v>18683</v>
      </c>
      <c r="B1093" s="2">
        <v>0.0</v>
      </c>
    </row>
    <row r="1094">
      <c r="A1094" s="1" t="s">
        <v>18684</v>
      </c>
      <c r="B1094" s="2">
        <v>0.0</v>
      </c>
    </row>
    <row r="1095">
      <c r="A1095" s="1" t="s">
        <v>18685</v>
      </c>
      <c r="B1095" s="2">
        <v>0.0</v>
      </c>
    </row>
    <row r="1096">
      <c r="A1096" s="1" t="s">
        <v>18686</v>
      </c>
      <c r="B1096" s="2">
        <v>1.0</v>
      </c>
    </row>
    <row r="1097">
      <c r="A1097" s="1" t="s">
        <v>18687</v>
      </c>
      <c r="B1097" s="2">
        <v>1.0</v>
      </c>
    </row>
    <row r="1098">
      <c r="A1098" s="1" t="s">
        <v>18688</v>
      </c>
      <c r="B1098" s="2">
        <v>0.0</v>
      </c>
    </row>
    <row r="1099">
      <c r="A1099" s="1" t="s">
        <v>18689</v>
      </c>
      <c r="B1099" s="2">
        <v>0.0</v>
      </c>
    </row>
    <row r="1100">
      <c r="A1100" s="1" t="s">
        <v>18690</v>
      </c>
      <c r="B1100" s="2">
        <v>0.0</v>
      </c>
    </row>
    <row r="1101">
      <c r="A1101" s="1" t="s">
        <v>18691</v>
      </c>
      <c r="B1101" s="2">
        <v>0.0</v>
      </c>
    </row>
    <row r="1102">
      <c r="A1102" s="1" t="s">
        <v>18692</v>
      </c>
      <c r="B1102" s="2">
        <v>0.0</v>
      </c>
    </row>
    <row r="1103">
      <c r="A1103" s="1" t="s">
        <v>18693</v>
      </c>
      <c r="B1103" s="2">
        <v>1.0</v>
      </c>
    </row>
    <row r="1104">
      <c r="A1104" s="1" t="s">
        <v>18694</v>
      </c>
      <c r="B1104" s="2">
        <v>0.0</v>
      </c>
    </row>
    <row r="1105">
      <c r="A1105" s="1" t="s">
        <v>18695</v>
      </c>
    </row>
    <row r="1106">
      <c r="A1106" s="1" t="s">
        <v>4150</v>
      </c>
      <c r="B1106" s="2">
        <v>0.0</v>
      </c>
    </row>
    <row r="1107">
      <c r="A1107" s="1" t="s">
        <v>18696</v>
      </c>
      <c r="B1107" s="2">
        <v>1.0</v>
      </c>
    </row>
    <row r="1108">
      <c r="A1108" s="1" t="s">
        <v>18697</v>
      </c>
      <c r="B1108" s="2">
        <v>1.0</v>
      </c>
    </row>
    <row r="1109">
      <c r="A1109" s="1" t="s">
        <v>18698</v>
      </c>
      <c r="B1109" s="2">
        <v>0.0</v>
      </c>
    </row>
    <row r="1110">
      <c r="A1110" s="1" t="s">
        <v>18699</v>
      </c>
      <c r="B1110" s="2">
        <v>0.0</v>
      </c>
    </row>
    <row r="1111">
      <c r="A1111" s="1" t="s">
        <v>18700</v>
      </c>
      <c r="B1111" s="2">
        <v>1.0</v>
      </c>
    </row>
    <row r="1112">
      <c r="A1112" s="1" t="s">
        <v>18701</v>
      </c>
      <c r="B1112" s="2">
        <v>1.0</v>
      </c>
    </row>
    <row r="1113">
      <c r="A1113" s="1" t="s">
        <v>18702</v>
      </c>
      <c r="B1113" s="2">
        <v>1.0</v>
      </c>
    </row>
    <row r="1114">
      <c r="A1114" s="1" t="s">
        <v>18703</v>
      </c>
      <c r="B1114" s="2">
        <v>0.0</v>
      </c>
    </row>
    <row r="1115">
      <c r="A1115" s="1" t="s">
        <v>18704</v>
      </c>
      <c r="B1115" s="2">
        <v>1.0</v>
      </c>
    </row>
    <row r="1116">
      <c r="A1116" s="1" t="s">
        <v>18705</v>
      </c>
      <c r="B1116" s="2">
        <v>0.0</v>
      </c>
    </row>
    <row r="1117">
      <c r="A1117" s="1" t="s">
        <v>18706</v>
      </c>
      <c r="B1117" s="2">
        <v>0.0</v>
      </c>
    </row>
    <row r="1118">
      <c r="A1118" s="1" t="s">
        <v>18707</v>
      </c>
      <c r="B1118" s="2">
        <v>0.0</v>
      </c>
    </row>
    <row r="1119">
      <c r="A1119" s="1" t="s">
        <v>18708</v>
      </c>
      <c r="B1119" s="2">
        <v>0.0</v>
      </c>
    </row>
    <row r="1120">
      <c r="A1120" s="1" t="s">
        <v>18709</v>
      </c>
      <c r="B1120" s="2">
        <v>0.0</v>
      </c>
    </row>
    <row r="1121">
      <c r="A1121" s="1" t="s">
        <v>18710</v>
      </c>
      <c r="B1121" s="2">
        <v>0.0</v>
      </c>
    </row>
    <row r="1122">
      <c r="A1122" s="1" t="s">
        <v>18711</v>
      </c>
      <c r="B1122" s="2">
        <v>1.0</v>
      </c>
    </row>
    <row r="1123">
      <c r="A1123" s="1" t="s">
        <v>18712</v>
      </c>
      <c r="B1123" s="2">
        <v>1.0</v>
      </c>
    </row>
    <row r="1124">
      <c r="A1124" s="1" t="s">
        <v>18713</v>
      </c>
      <c r="B1124" s="2">
        <v>1.0</v>
      </c>
    </row>
    <row r="1125">
      <c r="A1125" s="1" t="s">
        <v>18714</v>
      </c>
      <c r="B1125" s="2">
        <v>1.0</v>
      </c>
    </row>
    <row r="1126">
      <c r="A1126" s="1" t="s">
        <v>18715</v>
      </c>
      <c r="B1126" s="2">
        <v>0.0</v>
      </c>
    </row>
    <row r="1127">
      <c r="A1127" s="1" t="s">
        <v>18716</v>
      </c>
      <c r="B1127" s="2">
        <v>1.0</v>
      </c>
    </row>
    <row r="1128">
      <c r="A1128" s="1" t="s">
        <v>18717</v>
      </c>
      <c r="B1128" s="2">
        <v>0.0</v>
      </c>
    </row>
    <row r="1129">
      <c r="A1129" s="1" t="s">
        <v>18718</v>
      </c>
      <c r="B1129" s="2">
        <v>1.0</v>
      </c>
    </row>
    <row r="1130">
      <c r="A1130" s="1" t="s">
        <v>18719</v>
      </c>
      <c r="B1130" s="2">
        <v>0.0</v>
      </c>
    </row>
    <row r="1131">
      <c r="A1131" s="1" t="s">
        <v>18720</v>
      </c>
    </row>
    <row r="1132">
      <c r="A1132" s="1" t="s">
        <v>1478</v>
      </c>
      <c r="B1132" s="2">
        <v>0.0</v>
      </c>
    </row>
    <row r="1133">
      <c r="A1133" s="1" t="s">
        <v>18721</v>
      </c>
      <c r="B1133" s="2">
        <v>1.0</v>
      </c>
    </row>
    <row r="1134">
      <c r="A1134" s="1" t="s">
        <v>18722</v>
      </c>
      <c r="B1134" s="2">
        <v>0.0</v>
      </c>
    </row>
    <row r="1135">
      <c r="A1135" s="1" t="s">
        <v>18723</v>
      </c>
    </row>
    <row r="1136">
      <c r="A1136" s="7"/>
    </row>
    <row r="1137">
      <c r="A1137" s="1" t="s">
        <v>18724</v>
      </c>
    </row>
    <row r="1138">
      <c r="A1138" s="1" t="s">
        <v>18725</v>
      </c>
      <c r="B1138" s="2">
        <v>0.0</v>
      </c>
    </row>
    <row r="1139">
      <c r="A1139" s="1" t="s">
        <v>18726</v>
      </c>
      <c r="B1139" s="2">
        <v>0.0</v>
      </c>
    </row>
    <row r="1140">
      <c r="A1140" s="1" t="s">
        <v>18727</v>
      </c>
      <c r="B1140" s="2">
        <v>0.0</v>
      </c>
    </row>
    <row r="1141">
      <c r="A1141" s="1" t="s">
        <v>18728</v>
      </c>
      <c r="B1141" s="2">
        <v>1.0</v>
      </c>
    </row>
    <row r="1142">
      <c r="A1142" s="1" t="s">
        <v>18729</v>
      </c>
      <c r="B1142" s="2">
        <v>0.0</v>
      </c>
    </row>
    <row r="1143">
      <c r="A1143" s="1" t="s">
        <v>18730</v>
      </c>
      <c r="B1143" s="2">
        <v>0.0</v>
      </c>
    </row>
    <row r="1144">
      <c r="A1144" s="1" t="s">
        <v>18731</v>
      </c>
      <c r="B1144" s="2">
        <v>1.0</v>
      </c>
    </row>
    <row r="1145">
      <c r="A1145" s="1" t="s">
        <v>18732</v>
      </c>
      <c r="B1145" s="2">
        <v>0.0</v>
      </c>
    </row>
    <row r="1146">
      <c r="A1146" s="1" t="s">
        <v>18733</v>
      </c>
      <c r="B1146" s="2">
        <v>1.0</v>
      </c>
    </row>
    <row r="1147">
      <c r="A1147" s="1" t="s">
        <v>18734</v>
      </c>
      <c r="B1147" s="2">
        <v>1.0</v>
      </c>
    </row>
    <row r="1148">
      <c r="A1148" s="1" t="s">
        <v>18735</v>
      </c>
      <c r="B1148" s="2">
        <v>0.0</v>
      </c>
    </row>
    <row r="1149">
      <c r="A1149" s="1" t="s">
        <v>18736</v>
      </c>
    </row>
    <row r="1150">
      <c r="A1150" s="7"/>
    </row>
    <row r="1151">
      <c r="A1151" s="1" t="s">
        <v>5372</v>
      </c>
      <c r="B1151" s="2">
        <v>0.0</v>
      </c>
    </row>
    <row r="1152">
      <c r="A1152" s="1" t="s">
        <v>18737</v>
      </c>
      <c r="B1152" s="2">
        <v>0.0</v>
      </c>
    </row>
    <row r="1153">
      <c r="A1153" s="1" t="s">
        <v>18738</v>
      </c>
      <c r="B1153" s="2">
        <v>0.0</v>
      </c>
    </row>
    <row r="1154">
      <c r="A1154" s="1" t="s">
        <v>18739</v>
      </c>
      <c r="B1154" s="2">
        <v>0.0</v>
      </c>
    </row>
    <row r="1155">
      <c r="A1155" s="1" t="s">
        <v>18740</v>
      </c>
      <c r="B1155" s="2">
        <v>0.0</v>
      </c>
    </row>
    <row r="1156">
      <c r="A1156" s="1" t="s">
        <v>18741</v>
      </c>
      <c r="B1156" s="2">
        <v>0.0</v>
      </c>
    </row>
    <row r="1157">
      <c r="A1157" s="1" t="s">
        <v>18742</v>
      </c>
      <c r="B1157" s="2">
        <v>1.0</v>
      </c>
    </row>
    <row r="1158">
      <c r="A1158" s="1" t="s">
        <v>18743</v>
      </c>
    </row>
    <row r="1159">
      <c r="A1159" s="1" t="s">
        <v>4041</v>
      </c>
    </row>
    <row r="1160">
      <c r="A1160" s="1" t="s">
        <v>1915</v>
      </c>
      <c r="B1160" s="2">
        <v>0.0</v>
      </c>
    </row>
    <row r="1161">
      <c r="A1161" s="1" t="s">
        <v>18744</v>
      </c>
      <c r="B1161" s="2">
        <v>1.0</v>
      </c>
    </row>
    <row r="1162">
      <c r="A1162" s="1" t="s">
        <v>18745</v>
      </c>
      <c r="B1162" s="2">
        <v>0.0</v>
      </c>
    </row>
    <row r="1163">
      <c r="A1163" s="1" t="s">
        <v>18746</v>
      </c>
      <c r="B1163" s="2">
        <v>0.0</v>
      </c>
    </row>
    <row r="1164">
      <c r="A1164" s="1" t="s">
        <v>18747</v>
      </c>
    </row>
    <row r="1165">
      <c r="A1165" s="1" t="s">
        <v>18748</v>
      </c>
    </row>
    <row r="1166">
      <c r="A1166" s="1" t="s">
        <v>18749</v>
      </c>
    </row>
    <row r="1167">
      <c r="A1167" s="1" t="s">
        <v>18750</v>
      </c>
      <c r="B1167" s="2">
        <v>1.0</v>
      </c>
    </row>
    <row r="1168">
      <c r="A1168" s="1" t="s">
        <v>18751</v>
      </c>
      <c r="B1168" s="2">
        <v>0.0</v>
      </c>
    </row>
    <row r="1169">
      <c r="A1169" s="1" t="s">
        <v>18752</v>
      </c>
      <c r="B1169" s="2">
        <v>0.0</v>
      </c>
    </row>
    <row r="1170">
      <c r="A1170" s="1" t="s">
        <v>18753</v>
      </c>
      <c r="B1170" s="2">
        <v>0.0</v>
      </c>
    </row>
    <row r="1171">
      <c r="A1171" s="1" t="s">
        <v>18754</v>
      </c>
      <c r="B1171" s="2">
        <v>0.0</v>
      </c>
    </row>
    <row r="1172">
      <c r="A1172" s="1" t="s">
        <v>18755</v>
      </c>
    </row>
    <row r="1173">
      <c r="A1173" s="1" t="s">
        <v>679</v>
      </c>
    </row>
    <row r="1174">
      <c r="A1174" s="1" t="s">
        <v>18756</v>
      </c>
      <c r="B1174" s="2">
        <v>0.0</v>
      </c>
    </row>
    <row r="1175">
      <c r="A1175" s="1" t="s">
        <v>18757</v>
      </c>
      <c r="B1175" s="2">
        <v>1.0</v>
      </c>
    </row>
    <row r="1176">
      <c r="A1176" s="1" t="s">
        <v>18758</v>
      </c>
    </row>
    <row r="1177">
      <c r="A1177" s="1" t="s">
        <v>18759</v>
      </c>
    </row>
    <row r="1178">
      <c r="A1178" s="7"/>
    </row>
    <row r="1179">
      <c r="A1179" s="1" t="s">
        <v>18760</v>
      </c>
    </row>
    <row r="1180">
      <c r="A1180" s="1" t="s">
        <v>18761</v>
      </c>
      <c r="B1180" s="2">
        <v>1.0</v>
      </c>
    </row>
    <row r="1181">
      <c r="A1181" s="1" t="s">
        <v>18762</v>
      </c>
      <c r="B1181" s="2">
        <v>1.0</v>
      </c>
    </row>
    <row r="1182">
      <c r="A1182" s="1" t="s">
        <v>18763</v>
      </c>
      <c r="B1182" s="2">
        <v>0.0</v>
      </c>
    </row>
    <row r="1183">
      <c r="A1183" s="1" t="s">
        <v>18764</v>
      </c>
      <c r="B1183" s="2">
        <v>0.0</v>
      </c>
    </row>
    <row r="1184">
      <c r="A1184" s="1" t="s">
        <v>18765</v>
      </c>
      <c r="B1184" s="2">
        <v>0.0</v>
      </c>
    </row>
    <row r="1185">
      <c r="A1185" s="1" t="s">
        <v>18766</v>
      </c>
      <c r="B1185" s="2">
        <v>1.0</v>
      </c>
    </row>
    <row r="1186">
      <c r="A1186" s="1" t="s">
        <v>18767</v>
      </c>
      <c r="B1186" s="2">
        <v>1.0</v>
      </c>
    </row>
    <row r="1187">
      <c r="A1187" s="1" t="s">
        <v>18768</v>
      </c>
      <c r="B1187" s="2">
        <v>0.0</v>
      </c>
    </row>
    <row r="1188">
      <c r="A1188" s="1" t="s">
        <v>18769</v>
      </c>
      <c r="B1188" s="2">
        <v>1.0</v>
      </c>
    </row>
    <row r="1189">
      <c r="A1189" s="1" t="s">
        <v>18770</v>
      </c>
      <c r="B1189" s="2">
        <v>0.0</v>
      </c>
    </row>
    <row r="1190">
      <c r="A1190" s="1" t="s">
        <v>18771</v>
      </c>
      <c r="B1190" s="2">
        <v>0.0</v>
      </c>
    </row>
    <row r="1191">
      <c r="A1191" s="1" t="s">
        <v>18772</v>
      </c>
      <c r="B1191" s="2">
        <v>1.0</v>
      </c>
    </row>
    <row r="1192">
      <c r="A1192" s="1" t="s">
        <v>18773</v>
      </c>
      <c r="B1192" s="2">
        <v>1.0</v>
      </c>
    </row>
    <row r="1193">
      <c r="A1193" s="1" t="s">
        <v>18774</v>
      </c>
      <c r="B1193" s="2">
        <v>0.0</v>
      </c>
    </row>
    <row r="1194">
      <c r="A1194" s="1" t="s">
        <v>18775</v>
      </c>
      <c r="B1194" s="2">
        <v>0.0</v>
      </c>
    </row>
    <row r="1195">
      <c r="A1195" s="1" t="s">
        <v>18776</v>
      </c>
      <c r="B1195" s="2">
        <v>1.0</v>
      </c>
    </row>
    <row r="1196">
      <c r="A1196" s="1" t="s">
        <v>18777</v>
      </c>
      <c r="B1196" s="2">
        <v>0.0</v>
      </c>
    </row>
    <row r="1197">
      <c r="A1197" s="1" t="s">
        <v>18778</v>
      </c>
      <c r="B1197" s="2">
        <v>1.0</v>
      </c>
    </row>
    <row r="1198">
      <c r="A1198" s="1" t="s">
        <v>18779</v>
      </c>
    </row>
    <row r="1199">
      <c r="A1199" s="1" t="s">
        <v>18780</v>
      </c>
    </row>
    <row r="1200">
      <c r="A1200" s="1" t="s">
        <v>18781</v>
      </c>
    </row>
    <row r="1201">
      <c r="A1201" s="1" t="s">
        <v>18782</v>
      </c>
    </row>
    <row r="1202">
      <c r="A1202" s="1" t="s">
        <v>18783</v>
      </c>
    </row>
    <row r="1203">
      <c r="A1203" s="1" t="s">
        <v>18784</v>
      </c>
    </row>
    <row r="1204">
      <c r="A1204" s="1" t="s">
        <v>18785</v>
      </c>
      <c r="B1204" s="2">
        <v>0.0</v>
      </c>
    </row>
    <row r="1205">
      <c r="A1205" s="1" t="s">
        <v>18786</v>
      </c>
      <c r="B1205" s="2">
        <v>0.0</v>
      </c>
    </row>
    <row r="1206">
      <c r="A1206" s="1" t="s">
        <v>18787</v>
      </c>
      <c r="B1206" s="2">
        <v>1.0</v>
      </c>
    </row>
    <row r="1207">
      <c r="A1207" s="1" t="s">
        <v>18788</v>
      </c>
      <c r="B1207" s="2">
        <v>1.0</v>
      </c>
    </row>
    <row r="1208">
      <c r="A1208" s="1" t="s">
        <v>18789</v>
      </c>
    </row>
    <row r="1209">
      <c r="A1209" s="1" t="s">
        <v>18790</v>
      </c>
    </row>
    <row r="1210">
      <c r="A1210" s="7"/>
    </row>
    <row r="1211">
      <c r="A1211" s="1" t="s">
        <v>18791</v>
      </c>
      <c r="B1211" s="2">
        <v>0.0</v>
      </c>
    </row>
    <row r="1212">
      <c r="A1212" s="1" t="s">
        <v>18792</v>
      </c>
      <c r="B1212" s="2">
        <v>0.0</v>
      </c>
    </row>
    <row r="1213">
      <c r="A1213" s="1" t="s">
        <v>18793</v>
      </c>
      <c r="B1213" s="2">
        <v>1.0</v>
      </c>
    </row>
    <row r="1214">
      <c r="A1214" s="1" t="s">
        <v>18794</v>
      </c>
      <c r="B1214" s="2">
        <v>0.0</v>
      </c>
    </row>
    <row r="1215">
      <c r="A1215" s="1" t="s">
        <v>18795</v>
      </c>
      <c r="B1215" s="2">
        <v>0.0</v>
      </c>
    </row>
    <row r="1216">
      <c r="A1216" s="1" t="s">
        <v>18796</v>
      </c>
      <c r="B1216" s="2">
        <v>1.0</v>
      </c>
    </row>
    <row r="1217">
      <c r="A1217" s="1" t="s">
        <v>18797</v>
      </c>
      <c r="B1217" s="2">
        <v>0.0</v>
      </c>
    </row>
    <row r="1218">
      <c r="A1218" s="1" t="s">
        <v>18798</v>
      </c>
    </row>
    <row r="1219">
      <c r="A1219" s="7"/>
    </row>
    <row r="1220">
      <c r="A1220" s="1" t="s">
        <v>12338</v>
      </c>
    </row>
    <row r="1221">
      <c r="A1221" s="1" t="s">
        <v>13400</v>
      </c>
    </row>
    <row r="1222">
      <c r="A1222" s="1" t="s">
        <v>5195</v>
      </c>
      <c r="B1222" s="2">
        <v>0.0</v>
      </c>
    </row>
    <row r="1223">
      <c r="A1223" s="1" t="s">
        <v>18799</v>
      </c>
      <c r="B1223" s="2">
        <v>1.0</v>
      </c>
    </row>
    <row r="1224">
      <c r="A1224" s="1" t="s">
        <v>18800</v>
      </c>
      <c r="B1224" s="2">
        <v>1.0</v>
      </c>
    </row>
    <row r="1225">
      <c r="A1225" s="1" t="s">
        <v>18801</v>
      </c>
      <c r="B1225" s="2">
        <v>0.0</v>
      </c>
    </row>
    <row r="1226">
      <c r="A1226" s="1" t="s">
        <v>18802</v>
      </c>
      <c r="B1226" s="2">
        <v>1.0</v>
      </c>
    </row>
    <row r="1227">
      <c r="A1227" s="1" t="s">
        <v>18803</v>
      </c>
      <c r="B1227" s="2">
        <v>0.0</v>
      </c>
    </row>
    <row r="1228">
      <c r="A1228" s="1" t="s">
        <v>18804</v>
      </c>
      <c r="B1228" s="2">
        <v>0.0</v>
      </c>
    </row>
    <row r="1229">
      <c r="A1229" s="1" t="s">
        <v>18805</v>
      </c>
    </row>
    <row r="1230">
      <c r="A1230" s="1" t="s">
        <v>4150</v>
      </c>
      <c r="B1230" s="2">
        <v>0.0</v>
      </c>
    </row>
    <row r="1231">
      <c r="A1231" s="1" t="s">
        <v>18806</v>
      </c>
      <c r="B1231" s="2">
        <v>0.0</v>
      </c>
    </row>
    <row r="1232">
      <c r="A1232" s="1" t="s">
        <v>18807</v>
      </c>
      <c r="B1232" s="2">
        <v>1.0</v>
      </c>
    </row>
    <row r="1233">
      <c r="A1233" s="1" t="s">
        <v>18808</v>
      </c>
    </row>
    <row r="1234">
      <c r="A1234" s="7"/>
    </row>
    <row r="1235">
      <c r="A1235" s="1" t="s">
        <v>18809</v>
      </c>
      <c r="B1235" s="2">
        <v>0.0</v>
      </c>
    </row>
    <row r="1236">
      <c r="A1236" s="1" t="s">
        <v>18810</v>
      </c>
      <c r="B1236" s="2">
        <v>0.0</v>
      </c>
    </row>
    <row r="1237">
      <c r="A1237" s="1" t="s">
        <v>18811</v>
      </c>
      <c r="B1237" s="2">
        <v>0.0</v>
      </c>
    </row>
    <row r="1238">
      <c r="A1238" s="1" t="s">
        <v>18812</v>
      </c>
    </row>
    <row r="1239">
      <c r="A1239" s="1" t="s">
        <v>18813</v>
      </c>
    </row>
    <row r="1240">
      <c r="A1240" s="1" t="s">
        <v>12140</v>
      </c>
    </row>
    <row r="1241">
      <c r="A1241" s="1" t="s">
        <v>18814</v>
      </c>
    </row>
    <row r="1242">
      <c r="A1242" s="1" t="s">
        <v>18815</v>
      </c>
    </row>
    <row r="1243">
      <c r="A1243" s="7"/>
    </row>
    <row r="1244">
      <c r="A1244" s="1" t="s">
        <v>18816</v>
      </c>
      <c r="B1244" s="2">
        <v>0.0</v>
      </c>
    </row>
    <row r="1245">
      <c r="A1245" s="1" t="s">
        <v>18817</v>
      </c>
      <c r="B1245" s="2">
        <v>0.0</v>
      </c>
    </row>
    <row r="1246">
      <c r="A1246" s="1" t="s">
        <v>18818</v>
      </c>
      <c r="B1246" s="2">
        <v>0.0</v>
      </c>
    </row>
    <row r="1247">
      <c r="A1247" s="1" t="s">
        <v>18819</v>
      </c>
      <c r="B1247" s="2">
        <v>0.0</v>
      </c>
    </row>
    <row r="1248">
      <c r="A1248" s="1" t="s">
        <v>18820</v>
      </c>
      <c r="B1248" s="2">
        <v>1.0</v>
      </c>
    </row>
    <row r="1249">
      <c r="A1249" s="1" t="s">
        <v>18821</v>
      </c>
      <c r="B1249" s="2">
        <v>0.0</v>
      </c>
    </row>
    <row r="1250">
      <c r="A1250" s="1" t="s">
        <v>18822</v>
      </c>
      <c r="B1250" s="2">
        <v>1.0</v>
      </c>
    </row>
    <row r="1251">
      <c r="A1251" s="1" t="s">
        <v>18823</v>
      </c>
      <c r="B1251" s="2">
        <v>1.0</v>
      </c>
    </row>
    <row r="1252">
      <c r="A1252" s="1" t="s">
        <v>18824</v>
      </c>
      <c r="B1252" s="2">
        <v>0.0</v>
      </c>
    </row>
    <row r="1253">
      <c r="A1253" s="1" t="s">
        <v>18825</v>
      </c>
    </row>
    <row r="1254">
      <c r="A1254" s="1" t="s">
        <v>18826</v>
      </c>
      <c r="B1254" s="2">
        <v>1.0</v>
      </c>
    </row>
    <row r="1255">
      <c r="A1255" s="1" t="s">
        <v>18827</v>
      </c>
      <c r="B1255" s="2">
        <v>0.0</v>
      </c>
    </row>
    <row r="1256">
      <c r="A1256" s="1" t="s">
        <v>18828</v>
      </c>
      <c r="B1256" s="2">
        <v>0.0</v>
      </c>
    </row>
    <row r="1257">
      <c r="A1257" s="1" t="s">
        <v>18829</v>
      </c>
      <c r="B1257" s="2">
        <v>0.0</v>
      </c>
    </row>
    <row r="1258">
      <c r="A1258" s="1" t="s">
        <v>18830</v>
      </c>
      <c r="B1258" s="2">
        <v>1.0</v>
      </c>
    </row>
    <row r="1259">
      <c r="A1259" s="1" t="s">
        <v>18831</v>
      </c>
      <c r="B1259" s="2">
        <v>0.0</v>
      </c>
    </row>
    <row r="1260">
      <c r="A1260" s="1" t="s">
        <v>18832</v>
      </c>
      <c r="B1260" s="2">
        <v>0.0</v>
      </c>
    </row>
    <row r="1261">
      <c r="A1261" s="1" t="s">
        <v>18833</v>
      </c>
      <c r="B1261" s="2">
        <v>1.0</v>
      </c>
    </row>
    <row r="1262">
      <c r="A1262" s="1" t="s">
        <v>7904</v>
      </c>
    </row>
    <row r="1263">
      <c r="A1263" s="1" t="s">
        <v>7905</v>
      </c>
    </row>
    <row r="1264">
      <c r="A1264" s="1" t="s">
        <v>7906</v>
      </c>
    </row>
    <row r="1265">
      <c r="A1265" s="1" t="s">
        <v>7907</v>
      </c>
    </row>
    <row r="1266">
      <c r="A1266" s="1" t="s">
        <v>7908</v>
      </c>
    </row>
    <row r="1267">
      <c r="A1267" s="7"/>
    </row>
    <row r="1268">
      <c r="A1268" s="1" t="s">
        <v>18834</v>
      </c>
      <c r="B1268" s="2">
        <v>0.0</v>
      </c>
    </row>
    <row r="1269">
      <c r="A1269" s="1" t="s">
        <v>18835</v>
      </c>
      <c r="B1269" s="2">
        <v>0.0</v>
      </c>
    </row>
    <row r="1270">
      <c r="A1270" s="1" t="s">
        <v>18836</v>
      </c>
      <c r="B1270" s="2">
        <v>0.0</v>
      </c>
    </row>
    <row r="1271">
      <c r="A1271" s="1" t="s">
        <v>18837</v>
      </c>
      <c r="B1271" s="2">
        <v>1.0</v>
      </c>
    </row>
    <row r="1272">
      <c r="A1272" s="1" t="s">
        <v>18838</v>
      </c>
      <c r="B1272" s="2">
        <v>0.0</v>
      </c>
    </row>
    <row r="1273">
      <c r="A1273" s="1" t="s">
        <v>18839</v>
      </c>
      <c r="B1273" s="2">
        <v>1.0</v>
      </c>
    </row>
    <row r="1274">
      <c r="A1274" s="1" t="s">
        <v>18840</v>
      </c>
      <c r="B1274" s="2">
        <v>1.0</v>
      </c>
    </row>
    <row r="1275">
      <c r="A1275" s="1" t="s">
        <v>18841</v>
      </c>
      <c r="B1275" s="2">
        <v>1.0</v>
      </c>
    </row>
    <row r="1276">
      <c r="A1276" s="1" t="s">
        <v>18842</v>
      </c>
      <c r="B1276" s="2">
        <v>0.0</v>
      </c>
    </row>
    <row r="1277">
      <c r="A1277" s="1" t="s">
        <v>18843</v>
      </c>
      <c r="B1277" s="2">
        <v>0.0</v>
      </c>
    </row>
    <row r="1278">
      <c r="A1278" s="1" t="s">
        <v>18844</v>
      </c>
      <c r="B1278" s="2">
        <v>1.0</v>
      </c>
    </row>
    <row r="1279">
      <c r="A1279" s="1" t="s">
        <v>18845</v>
      </c>
      <c r="B1279" s="2">
        <v>0.0</v>
      </c>
    </row>
    <row r="1280">
      <c r="A1280" s="1" t="s">
        <v>18846</v>
      </c>
      <c r="B1280" s="2">
        <v>1.0</v>
      </c>
    </row>
    <row r="1281">
      <c r="A1281" s="1" t="s">
        <v>18847</v>
      </c>
      <c r="B1281" s="2">
        <v>0.0</v>
      </c>
    </row>
    <row r="1282">
      <c r="A1282" s="1" t="s">
        <v>18848</v>
      </c>
      <c r="B1282" s="2">
        <v>1.0</v>
      </c>
    </row>
    <row r="1283">
      <c r="A1283" s="1" t="s">
        <v>18849</v>
      </c>
      <c r="B1283" s="2">
        <v>0.0</v>
      </c>
    </row>
    <row r="1284">
      <c r="A1284" s="1" t="s">
        <v>18850</v>
      </c>
      <c r="B1284" s="2">
        <v>0.0</v>
      </c>
    </row>
    <row r="1285">
      <c r="A1285" s="1" t="s">
        <v>18851</v>
      </c>
      <c r="B1285" s="2">
        <v>1.0</v>
      </c>
    </row>
    <row r="1286">
      <c r="A1286" s="1" t="s">
        <v>18852</v>
      </c>
      <c r="B1286" s="2">
        <v>0.0</v>
      </c>
    </row>
    <row r="1287">
      <c r="A1287" s="1" t="s">
        <v>18853</v>
      </c>
    </row>
    <row r="1288">
      <c r="A1288" s="1" t="s">
        <v>5123</v>
      </c>
      <c r="B1288" s="2">
        <v>1.0</v>
      </c>
    </row>
    <row r="1289">
      <c r="A1289" s="1" t="s">
        <v>18854</v>
      </c>
      <c r="B1289" s="2">
        <v>0.0</v>
      </c>
    </row>
    <row r="1290">
      <c r="A1290" s="1" t="s">
        <v>18855</v>
      </c>
    </row>
    <row r="1291">
      <c r="A1291" s="1" t="s">
        <v>6446</v>
      </c>
    </row>
    <row r="1292">
      <c r="A1292" s="1" t="s">
        <v>3728</v>
      </c>
    </row>
    <row r="1293">
      <c r="A1293" s="1" t="s">
        <v>6447</v>
      </c>
    </row>
    <row r="1294">
      <c r="A1294" s="7"/>
    </row>
    <row r="1295">
      <c r="A1295" s="1" t="s">
        <v>18856</v>
      </c>
      <c r="B1295" s="2">
        <v>1.0</v>
      </c>
    </row>
    <row r="1296">
      <c r="A1296" s="1" t="s">
        <v>18857</v>
      </c>
      <c r="B1296" s="2">
        <v>0.0</v>
      </c>
    </row>
    <row r="1297">
      <c r="A1297" s="1" t="s">
        <v>18858</v>
      </c>
    </row>
    <row r="1298">
      <c r="A1298" s="7"/>
    </row>
    <row r="1299">
      <c r="A1299" s="1" t="s">
        <v>18859</v>
      </c>
      <c r="B1299" s="2">
        <v>1.0</v>
      </c>
    </row>
    <row r="1300">
      <c r="A1300" s="1" t="s">
        <v>18860</v>
      </c>
      <c r="B1300" s="2">
        <v>0.0</v>
      </c>
    </row>
    <row r="1301">
      <c r="A1301" s="1" t="s">
        <v>18861</v>
      </c>
      <c r="B1301" s="2">
        <v>0.0</v>
      </c>
    </row>
    <row r="1302">
      <c r="A1302" s="1" t="s">
        <v>18862</v>
      </c>
      <c r="B1302" s="2">
        <v>0.0</v>
      </c>
    </row>
    <row r="1303">
      <c r="A1303" s="1" t="s">
        <v>18863</v>
      </c>
      <c r="B1303" s="2">
        <v>1.0</v>
      </c>
    </row>
    <row r="1304">
      <c r="A1304" s="1" t="s">
        <v>18864</v>
      </c>
      <c r="B1304" s="2">
        <v>1.0</v>
      </c>
    </row>
    <row r="1305">
      <c r="A1305" s="1" t="s">
        <v>18865</v>
      </c>
      <c r="B1305" s="2">
        <v>0.0</v>
      </c>
    </row>
    <row r="1306">
      <c r="A1306" s="1" t="s">
        <v>18866</v>
      </c>
      <c r="B1306" s="2">
        <v>0.0</v>
      </c>
    </row>
    <row r="1307">
      <c r="A1307" s="1" t="s">
        <v>18867</v>
      </c>
      <c r="B1307" s="2">
        <v>1.0</v>
      </c>
    </row>
    <row r="1308">
      <c r="A1308" s="1" t="s">
        <v>18868</v>
      </c>
    </row>
    <row r="1309">
      <c r="A1309" s="1" t="s">
        <v>18869</v>
      </c>
      <c r="B1309" s="2">
        <v>0.0</v>
      </c>
    </row>
    <row r="1310">
      <c r="A1310" s="1" t="s">
        <v>18870</v>
      </c>
    </row>
    <row r="1311">
      <c r="A1311" s="7"/>
    </row>
    <row r="1312">
      <c r="A1312" s="1" t="s">
        <v>18871</v>
      </c>
    </row>
    <row r="1313">
      <c r="A1313" s="1" t="s">
        <v>5123</v>
      </c>
    </row>
    <row r="1314">
      <c r="A1314" s="1" t="s">
        <v>7084</v>
      </c>
      <c r="B1314" s="2">
        <v>1.0</v>
      </c>
    </row>
    <row r="1315">
      <c r="A1315" s="1" t="s">
        <v>18872</v>
      </c>
      <c r="B1315" s="2">
        <v>1.0</v>
      </c>
    </row>
    <row r="1316">
      <c r="A1316" s="1" t="s">
        <v>18873</v>
      </c>
      <c r="B1316" s="2">
        <v>0.0</v>
      </c>
    </row>
    <row r="1317">
      <c r="A1317" s="1" t="s">
        <v>18874</v>
      </c>
      <c r="B1317" s="2">
        <v>0.0</v>
      </c>
    </row>
    <row r="1318">
      <c r="A1318" s="1" t="s">
        <v>18875</v>
      </c>
      <c r="B1318" s="2">
        <v>0.0</v>
      </c>
    </row>
    <row r="1319">
      <c r="A1319" s="1" t="s">
        <v>8115</v>
      </c>
    </row>
    <row r="1320">
      <c r="A1320" s="1" t="s">
        <v>18876</v>
      </c>
      <c r="B1320" s="2">
        <v>0.0</v>
      </c>
    </row>
    <row r="1321">
      <c r="A1321" s="1" t="s">
        <v>18877</v>
      </c>
      <c r="B1321" s="2">
        <v>0.0</v>
      </c>
    </row>
    <row r="1322">
      <c r="A1322" s="1" t="s">
        <v>18878</v>
      </c>
      <c r="B1322" s="2">
        <v>0.0</v>
      </c>
    </row>
    <row r="1323">
      <c r="A1323" s="1" t="s">
        <v>18879</v>
      </c>
      <c r="B1323" s="2">
        <v>1.0</v>
      </c>
    </row>
    <row r="1324">
      <c r="A1324" s="1" t="s">
        <v>18880</v>
      </c>
      <c r="B1324" s="2">
        <v>0.0</v>
      </c>
    </row>
    <row r="1325">
      <c r="A1325" s="1" t="s">
        <v>18881</v>
      </c>
      <c r="B1325" s="2">
        <v>1.0</v>
      </c>
    </row>
    <row r="1326">
      <c r="A1326" s="1" t="s">
        <v>18882</v>
      </c>
      <c r="B1326" s="2">
        <v>0.0</v>
      </c>
    </row>
    <row r="1327">
      <c r="A1327" s="1" t="s">
        <v>18883</v>
      </c>
      <c r="B1327" s="2">
        <v>1.0</v>
      </c>
    </row>
    <row r="1328">
      <c r="A1328" s="1" t="s">
        <v>18884</v>
      </c>
      <c r="B1328" s="2">
        <v>0.0</v>
      </c>
    </row>
    <row r="1329">
      <c r="A1329" s="1" t="s">
        <v>18885</v>
      </c>
      <c r="B1329" s="2">
        <v>1.0</v>
      </c>
    </row>
    <row r="1330">
      <c r="A1330" s="1" t="s">
        <v>18886</v>
      </c>
      <c r="B1330" s="2">
        <v>0.0</v>
      </c>
    </row>
    <row r="1331">
      <c r="A1331" s="1" t="s">
        <v>18887</v>
      </c>
      <c r="B1331" s="2">
        <v>0.0</v>
      </c>
    </row>
    <row r="1332">
      <c r="A1332" s="1" t="s">
        <v>18888</v>
      </c>
      <c r="B1332" s="2">
        <v>0.0</v>
      </c>
    </row>
    <row r="1333">
      <c r="A1333" s="1" t="s">
        <v>18889</v>
      </c>
      <c r="B1333" s="2">
        <v>1.0</v>
      </c>
    </row>
    <row r="1334">
      <c r="A1334" s="1" t="s">
        <v>18890</v>
      </c>
      <c r="B1334" s="2">
        <v>0.0</v>
      </c>
    </row>
    <row r="1335">
      <c r="A1335" s="1" t="s">
        <v>18891</v>
      </c>
    </row>
    <row r="1336">
      <c r="A1336" s="7"/>
    </row>
    <row r="1337">
      <c r="A1337" s="1" t="s">
        <v>18892</v>
      </c>
      <c r="B1337" s="2">
        <v>0.0</v>
      </c>
    </row>
    <row r="1338">
      <c r="A1338" s="1" t="s">
        <v>18893</v>
      </c>
      <c r="B1338" s="2">
        <v>1.0</v>
      </c>
    </row>
    <row r="1339">
      <c r="A1339" s="1" t="s">
        <v>18894</v>
      </c>
    </row>
    <row r="1340">
      <c r="A1340" s="1" t="s">
        <v>18895</v>
      </c>
    </row>
    <row r="1341">
      <c r="A1341" s="1" t="s">
        <v>18896</v>
      </c>
      <c r="B1341" s="2">
        <v>0.0</v>
      </c>
    </row>
    <row r="1342">
      <c r="A1342" s="1" t="s">
        <v>18897</v>
      </c>
      <c r="B1342" s="2">
        <v>1.0</v>
      </c>
    </row>
    <row r="1343">
      <c r="A1343" s="1" t="s">
        <v>1979</v>
      </c>
      <c r="B1343" s="2">
        <v>0.0</v>
      </c>
    </row>
    <row r="1344">
      <c r="A1344" s="1" t="s">
        <v>18898</v>
      </c>
    </row>
    <row r="1345">
      <c r="A1345" s="1" t="s">
        <v>10890</v>
      </c>
    </row>
    <row r="1346">
      <c r="A1346" s="1" t="s">
        <v>18899</v>
      </c>
    </row>
    <row r="1347">
      <c r="A1347" s="1" t="s">
        <v>18814</v>
      </c>
    </row>
    <row r="1348">
      <c r="A1348" s="1" t="s">
        <v>18815</v>
      </c>
    </row>
    <row r="1349">
      <c r="A1349" s="7"/>
    </row>
    <row r="1350">
      <c r="A1350" s="1" t="s">
        <v>18900</v>
      </c>
      <c r="B1350" s="2">
        <v>0.0</v>
      </c>
    </row>
    <row r="1351">
      <c r="A1351" s="1" t="s">
        <v>18901</v>
      </c>
      <c r="B1351" s="2">
        <v>0.0</v>
      </c>
    </row>
    <row r="1352">
      <c r="A1352" s="1" t="s">
        <v>18902</v>
      </c>
      <c r="B1352" s="2">
        <v>0.0</v>
      </c>
    </row>
    <row r="1353">
      <c r="A1353" s="1" t="s">
        <v>18903</v>
      </c>
    </row>
    <row r="1354">
      <c r="A1354" s="1" t="s">
        <v>5978</v>
      </c>
      <c r="B1354" s="2">
        <v>0.0</v>
      </c>
    </row>
    <row r="1355">
      <c r="A1355" s="1" t="s">
        <v>18904</v>
      </c>
      <c r="B1355" s="2">
        <v>1.0</v>
      </c>
    </row>
    <row r="1356">
      <c r="A1356" s="1" t="s">
        <v>18905</v>
      </c>
      <c r="B1356" s="2">
        <v>0.0</v>
      </c>
    </row>
    <row r="1357">
      <c r="A1357" s="1" t="s">
        <v>18906</v>
      </c>
      <c r="B1357" s="2">
        <v>0.0</v>
      </c>
    </row>
    <row r="1358">
      <c r="A1358" s="1" t="s">
        <v>18907</v>
      </c>
      <c r="B1358" s="2">
        <v>0.0</v>
      </c>
    </row>
    <row r="1359">
      <c r="A1359" s="1" t="s">
        <v>18908</v>
      </c>
      <c r="B1359" s="2">
        <v>0.0</v>
      </c>
    </row>
    <row r="1360">
      <c r="A1360" s="1" t="s">
        <v>18909</v>
      </c>
      <c r="B1360" s="2">
        <v>0.0</v>
      </c>
    </row>
    <row r="1361">
      <c r="A1361" s="1" t="s">
        <v>18910</v>
      </c>
      <c r="B1361" s="2">
        <v>1.0</v>
      </c>
    </row>
    <row r="1362">
      <c r="A1362" s="1" t="s">
        <v>15475</v>
      </c>
      <c r="B1362" s="2">
        <v>0.0</v>
      </c>
    </row>
    <row r="1363">
      <c r="A1363" s="1" t="s">
        <v>18911</v>
      </c>
      <c r="B1363" s="2">
        <v>1.0</v>
      </c>
    </row>
    <row r="1364">
      <c r="A1364" s="1" t="s">
        <v>18912</v>
      </c>
    </row>
    <row r="1365">
      <c r="A1365" s="1" t="s">
        <v>18913</v>
      </c>
    </row>
    <row r="1366">
      <c r="A1366" s="7"/>
    </row>
    <row r="1367">
      <c r="A1367" s="1" t="s">
        <v>18914</v>
      </c>
      <c r="B1367" s="2">
        <v>1.0</v>
      </c>
    </row>
    <row r="1368">
      <c r="A1368" s="1" t="s">
        <v>18915</v>
      </c>
      <c r="B1368" s="2">
        <v>0.0</v>
      </c>
    </row>
    <row r="1369">
      <c r="A1369" s="1" t="s">
        <v>18916</v>
      </c>
      <c r="B1369" s="2">
        <v>1.0</v>
      </c>
    </row>
    <row r="1370">
      <c r="A1370" s="1" t="s">
        <v>18917</v>
      </c>
      <c r="B1370" s="2">
        <v>0.0</v>
      </c>
    </row>
    <row r="1371">
      <c r="A1371" s="1" t="s">
        <v>18918</v>
      </c>
      <c r="B1371" s="2">
        <v>0.0</v>
      </c>
    </row>
    <row r="1372">
      <c r="A1372" s="1" t="s">
        <v>18919</v>
      </c>
      <c r="B1372" s="2">
        <v>0.0</v>
      </c>
    </row>
    <row r="1373">
      <c r="A1373" s="1" t="s">
        <v>18920</v>
      </c>
      <c r="B1373" s="2">
        <v>1.0</v>
      </c>
    </row>
    <row r="1374">
      <c r="A1374" s="1" t="s">
        <v>18921</v>
      </c>
    </row>
    <row r="1375">
      <c r="A1375" s="7"/>
    </row>
    <row r="1376">
      <c r="A1376" s="1" t="s">
        <v>4545</v>
      </c>
    </row>
    <row r="1377">
      <c r="A1377" s="1" t="s">
        <v>4546</v>
      </c>
      <c r="B1377" s="2">
        <v>0.0</v>
      </c>
    </row>
    <row r="1378">
      <c r="A1378" s="1" t="s">
        <v>18922</v>
      </c>
    </row>
    <row r="1379">
      <c r="A1379" s="7"/>
    </row>
    <row r="1380">
      <c r="A1380" s="1" t="s">
        <v>1456</v>
      </c>
      <c r="B1380" s="2">
        <v>1.0</v>
      </c>
    </row>
    <row r="1381">
      <c r="A1381" s="1" t="s">
        <v>18923</v>
      </c>
      <c r="B1381" s="2">
        <v>0.0</v>
      </c>
    </row>
    <row r="1382">
      <c r="A1382" s="1" t="s">
        <v>18924</v>
      </c>
      <c r="B1382" s="2">
        <v>1.0</v>
      </c>
    </row>
    <row r="1383">
      <c r="A1383" s="1" t="s">
        <v>18925</v>
      </c>
      <c r="B1383" s="2">
        <v>0.0</v>
      </c>
    </row>
    <row r="1384">
      <c r="A1384" s="1" t="s">
        <v>18926</v>
      </c>
      <c r="B1384" s="2">
        <v>1.0</v>
      </c>
    </row>
    <row r="1385">
      <c r="A1385" s="1" t="s">
        <v>18927</v>
      </c>
      <c r="B1385" s="2">
        <v>0.0</v>
      </c>
    </row>
    <row r="1386">
      <c r="A1386" s="1" t="s">
        <v>18928</v>
      </c>
      <c r="B1386" s="2">
        <v>1.0</v>
      </c>
    </row>
    <row r="1387">
      <c r="A1387" s="1" t="s">
        <v>18929</v>
      </c>
      <c r="B1387" s="2">
        <v>0.0</v>
      </c>
    </row>
    <row r="1388">
      <c r="A1388" s="1" t="s">
        <v>18930</v>
      </c>
    </row>
    <row r="1389">
      <c r="A1389" s="1" t="s">
        <v>18931</v>
      </c>
    </row>
    <row r="1390">
      <c r="A1390" s="7"/>
    </row>
    <row r="1391">
      <c r="A1391" s="1" t="s">
        <v>18932</v>
      </c>
      <c r="B1391" s="2">
        <v>0.0</v>
      </c>
    </row>
    <row r="1392">
      <c r="A1392" s="1" t="s">
        <v>18933</v>
      </c>
      <c r="B1392" s="2">
        <v>0.0</v>
      </c>
    </row>
    <row r="1393">
      <c r="A1393" s="1" t="s">
        <v>18934</v>
      </c>
      <c r="B1393" s="2">
        <v>0.0</v>
      </c>
    </row>
    <row r="1394">
      <c r="A1394" s="1" t="s">
        <v>18935</v>
      </c>
      <c r="B1394" s="2">
        <v>1.0</v>
      </c>
    </row>
    <row r="1395">
      <c r="A1395" s="1" t="s">
        <v>18936</v>
      </c>
      <c r="B1395" s="2">
        <v>1.0</v>
      </c>
    </row>
    <row r="1396">
      <c r="A1396" s="1" t="s">
        <v>18937</v>
      </c>
      <c r="B1396" s="2">
        <v>1.0</v>
      </c>
    </row>
    <row r="1397">
      <c r="A1397" s="1" t="s">
        <v>18938</v>
      </c>
      <c r="B1397" s="2">
        <v>0.0</v>
      </c>
    </row>
    <row r="1398">
      <c r="A1398" s="1" t="s">
        <v>18939</v>
      </c>
      <c r="B1398" s="2">
        <v>1.0</v>
      </c>
    </row>
    <row r="1399">
      <c r="A1399" s="1" t="s">
        <v>18940</v>
      </c>
      <c r="B1399" s="2">
        <v>0.0</v>
      </c>
    </row>
    <row r="1400">
      <c r="A1400" s="1" t="s">
        <v>18941</v>
      </c>
    </row>
    <row r="1401">
      <c r="A1401" s="1" t="s">
        <v>18942</v>
      </c>
      <c r="B1401" s="2">
        <v>1.0</v>
      </c>
    </row>
    <row r="1402">
      <c r="A1402" s="1" t="s">
        <v>18943</v>
      </c>
      <c r="B1402" s="2">
        <v>1.0</v>
      </c>
    </row>
    <row r="1403">
      <c r="A1403" s="1" t="s">
        <v>18944</v>
      </c>
      <c r="B1403" s="2">
        <v>0.0</v>
      </c>
    </row>
    <row r="1404">
      <c r="A1404" s="1" t="s">
        <v>18945</v>
      </c>
      <c r="B1404" s="2">
        <v>1.0</v>
      </c>
    </row>
    <row r="1405">
      <c r="A1405" s="1" t="s">
        <v>18946</v>
      </c>
      <c r="B1405" s="2">
        <v>1.0</v>
      </c>
    </row>
    <row r="1406">
      <c r="A1406" s="1" t="s">
        <v>18947</v>
      </c>
      <c r="B1406" s="2">
        <v>0.0</v>
      </c>
    </row>
    <row r="1407">
      <c r="A1407" s="1" t="s">
        <v>18948</v>
      </c>
      <c r="B1407" s="2">
        <v>0.0</v>
      </c>
    </row>
    <row r="1408">
      <c r="A1408" s="1" t="s">
        <v>18949</v>
      </c>
      <c r="B1408" s="2">
        <v>0.0</v>
      </c>
    </row>
    <row r="1409">
      <c r="A1409" s="1" t="s">
        <v>18950</v>
      </c>
    </row>
    <row r="1410">
      <c r="A1410" s="1" t="s">
        <v>12403</v>
      </c>
    </row>
    <row r="1411">
      <c r="A1411" s="7"/>
    </row>
    <row r="1412">
      <c r="A1412" s="1" t="s">
        <v>18951</v>
      </c>
    </row>
    <row r="1413">
      <c r="A1413" s="1" t="s">
        <v>18952</v>
      </c>
      <c r="B1413" s="2">
        <v>0.0</v>
      </c>
    </row>
    <row r="1414">
      <c r="A1414" s="1" t="s">
        <v>18953</v>
      </c>
      <c r="B1414" s="2">
        <v>0.0</v>
      </c>
    </row>
    <row r="1415">
      <c r="A1415" s="1" t="s">
        <v>18954</v>
      </c>
      <c r="B1415" s="2">
        <v>1.0</v>
      </c>
    </row>
    <row r="1416">
      <c r="A1416" s="1" t="s">
        <v>18955</v>
      </c>
      <c r="B1416" s="2">
        <v>0.0</v>
      </c>
    </row>
    <row r="1417">
      <c r="A1417" s="1" t="s">
        <v>18956</v>
      </c>
      <c r="B1417" s="2">
        <v>1.0</v>
      </c>
    </row>
    <row r="1418">
      <c r="A1418" s="1" t="s">
        <v>18957</v>
      </c>
      <c r="B1418" s="2">
        <v>1.0</v>
      </c>
    </row>
    <row r="1419">
      <c r="A1419" s="1" t="s">
        <v>18958</v>
      </c>
      <c r="B1419" s="2">
        <v>1.0</v>
      </c>
    </row>
    <row r="1420">
      <c r="A1420" s="1" t="s">
        <v>18959</v>
      </c>
      <c r="B1420" s="2">
        <v>0.0</v>
      </c>
    </row>
    <row r="1421">
      <c r="A1421" s="1" t="s">
        <v>18960</v>
      </c>
      <c r="B1421" s="2">
        <v>1.0</v>
      </c>
    </row>
    <row r="1422">
      <c r="A1422" s="1" t="s">
        <v>18961</v>
      </c>
    </row>
    <row r="1423">
      <c r="A1423" s="7"/>
    </row>
    <row r="1424">
      <c r="A1424" s="1" t="s">
        <v>18962</v>
      </c>
    </row>
    <row r="1425">
      <c r="A1425" s="7"/>
    </row>
    <row r="1426">
      <c r="A1426" s="1" t="s">
        <v>18963</v>
      </c>
      <c r="B1426" s="2">
        <v>0.0</v>
      </c>
    </row>
    <row r="1427">
      <c r="A1427" s="1" t="s">
        <v>18964</v>
      </c>
      <c r="B1427" s="2">
        <v>0.0</v>
      </c>
    </row>
    <row r="1428">
      <c r="A1428" s="1" t="s">
        <v>18965</v>
      </c>
      <c r="B1428" s="2">
        <v>0.0</v>
      </c>
    </row>
    <row r="1429">
      <c r="A1429" s="1" t="s">
        <v>18966</v>
      </c>
      <c r="B1429" s="2">
        <v>1.0</v>
      </c>
    </row>
    <row r="1430">
      <c r="A1430" s="1" t="s">
        <v>18967</v>
      </c>
      <c r="B1430" s="2">
        <v>1.0</v>
      </c>
    </row>
    <row r="1431">
      <c r="A1431" s="1" t="s">
        <v>18968</v>
      </c>
      <c r="B1431" s="2">
        <v>0.0</v>
      </c>
    </row>
    <row r="1432">
      <c r="A1432" s="1" t="s">
        <v>18969</v>
      </c>
      <c r="B1432" s="2">
        <v>0.0</v>
      </c>
    </row>
    <row r="1433">
      <c r="A1433" s="1" t="s">
        <v>18970</v>
      </c>
      <c r="B1433" s="2">
        <v>0.0</v>
      </c>
    </row>
    <row r="1434">
      <c r="A1434" s="1" t="s">
        <v>18971</v>
      </c>
      <c r="B1434" s="2">
        <v>0.0</v>
      </c>
    </row>
    <row r="1435">
      <c r="A1435" s="1" t="s">
        <v>18972</v>
      </c>
      <c r="B1435" s="2">
        <v>0.0</v>
      </c>
    </row>
    <row r="1436">
      <c r="A1436" s="1" t="s">
        <v>18973</v>
      </c>
      <c r="B1436" s="2">
        <v>0.0</v>
      </c>
    </row>
    <row r="1437">
      <c r="A1437" s="1" t="s">
        <v>18974</v>
      </c>
      <c r="B1437" s="2">
        <v>0.0</v>
      </c>
    </row>
    <row r="1438">
      <c r="A1438" s="1" t="s">
        <v>18975</v>
      </c>
      <c r="B1438" s="2">
        <v>0.0</v>
      </c>
    </row>
    <row r="1439">
      <c r="A1439" s="1" t="s">
        <v>18976</v>
      </c>
      <c r="B1439" s="2">
        <v>0.0</v>
      </c>
    </row>
    <row r="1440">
      <c r="A1440" s="1" t="s">
        <v>18977</v>
      </c>
      <c r="B1440" s="2">
        <v>1.0</v>
      </c>
    </row>
    <row r="1441">
      <c r="A1441" s="1" t="s">
        <v>18978</v>
      </c>
      <c r="B1441" s="2">
        <v>1.0</v>
      </c>
    </row>
    <row r="1442">
      <c r="A1442" s="1" t="s">
        <v>18979</v>
      </c>
      <c r="B1442" s="2">
        <v>0.0</v>
      </c>
    </row>
    <row r="1443">
      <c r="A1443" s="1" t="s">
        <v>18980</v>
      </c>
      <c r="B1443" s="2">
        <v>1.0</v>
      </c>
    </row>
    <row r="1444">
      <c r="A1444" s="1" t="s">
        <v>18981</v>
      </c>
      <c r="B1444" s="2">
        <v>1.0</v>
      </c>
    </row>
    <row r="1445">
      <c r="A1445" s="1" t="s">
        <v>18982</v>
      </c>
      <c r="B1445" s="2">
        <v>0.0</v>
      </c>
    </row>
    <row r="1446">
      <c r="A1446" s="1" t="s">
        <v>18983</v>
      </c>
      <c r="B1446" s="2">
        <v>0.0</v>
      </c>
    </row>
    <row r="1447">
      <c r="A1447" s="1" t="s">
        <v>18984</v>
      </c>
      <c r="B1447" s="2">
        <v>1.0</v>
      </c>
    </row>
    <row r="1448">
      <c r="A1448" s="1" t="s">
        <v>18985</v>
      </c>
    </row>
    <row r="1449">
      <c r="A1449" s="1" t="s">
        <v>18986</v>
      </c>
      <c r="B1449" s="2">
        <v>0.0</v>
      </c>
    </row>
    <row r="1450">
      <c r="A1450" s="1" t="s">
        <v>18987</v>
      </c>
      <c r="B1450" s="2">
        <v>0.0</v>
      </c>
    </row>
    <row r="1451">
      <c r="A1451" s="1" t="s">
        <v>18988</v>
      </c>
      <c r="B1451" s="2">
        <v>1.0</v>
      </c>
    </row>
    <row r="1452">
      <c r="A1452" s="1" t="s">
        <v>18989</v>
      </c>
      <c r="B1452" s="2">
        <v>1.0</v>
      </c>
    </row>
    <row r="1453">
      <c r="A1453" s="1" t="s">
        <v>18990</v>
      </c>
      <c r="B1453" s="2">
        <v>1.0</v>
      </c>
    </row>
    <row r="1454">
      <c r="A1454" s="1" t="s">
        <v>18991</v>
      </c>
      <c r="B1454" s="2">
        <v>0.0</v>
      </c>
    </row>
    <row r="1455">
      <c r="A1455" s="1" t="s">
        <v>18992</v>
      </c>
      <c r="B1455" s="2">
        <v>1.0</v>
      </c>
    </row>
    <row r="1456">
      <c r="A1456" s="1" t="s">
        <v>18993</v>
      </c>
      <c r="B1456" s="2">
        <v>0.0</v>
      </c>
    </row>
    <row r="1457">
      <c r="A1457" s="1" t="s">
        <v>18994</v>
      </c>
      <c r="B1457" s="2">
        <v>1.0</v>
      </c>
    </row>
    <row r="1458">
      <c r="A1458" s="1" t="s">
        <v>18995</v>
      </c>
    </row>
    <row r="1459">
      <c r="A1459" s="1" t="s">
        <v>18996</v>
      </c>
    </row>
    <row r="1460">
      <c r="A1460" s="1" t="s">
        <v>18997</v>
      </c>
    </row>
    <row r="1461">
      <c r="A1461" s="1" t="s">
        <v>18998</v>
      </c>
      <c r="B1461" s="2">
        <v>0.0</v>
      </c>
    </row>
    <row r="1462">
      <c r="A1462" s="1" t="s">
        <v>18999</v>
      </c>
      <c r="B1462" s="2">
        <v>1.0</v>
      </c>
    </row>
    <row r="1463">
      <c r="A1463" s="1" t="s">
        <v>19000</v>
      </c>
      <c r="B1463" s="2">
        <v>0.0</v>
      </c>
    </row>
    <row r="1464">
      <c r="A1464" s="1" t="s">
        <v>19001</v>
      </c>
      <c r="B1464" s="2">
        <v>1.0</v>
      </c>
    </row>
    <row r="1465">
      <c r="A1465" s="1" t="s">
        <v>19002</v>
      </c>
    </row>
    <row r="1466">
      <c r="A1466" s="1" t="s">
        <v>5298</v>
      </c>
      <c r="B1466" s="2">
        <v>0.0</v>
      </c>
    </row>
    <row r="1467">
      <c r="A1467" s="1" t="s">
        <v>19003</v>
      </c>
      <c r="B1467" s="2">
        <v>1.0</v>
      </c>
    </row>
    <row r="1468">
      <c r="A1468" s="1" t="s">
        <v>19004</v>
      </c>
      <c r="B1468" s="2">
        <v>0.0</v>
      </c>
    </row>
    <row r="1469">
      <c r="A1469" s="1" t="s">
        <v>19005</v>
      </c>
      <c r="B1469" s="2">
        <v>0.0</v>
      </c>
    </row>
    <row r="1470">
      <c r="A1470" s="1" t="s">
        <v>19006</v>
      </c>
    </row>
    <row r="1471">
      <c r="A1471" s="1" t="s">
        <v>19007</v>
      </c>
    </row>
    <row r="1472">
      <c r="A1472" s="1" t="s">
        <v>19008</v>
      </c>
    </row>
    <row r="1473">
      <c r="A1473" s="1" t="s">
        <v>19009</v>
      </c>
    </row>
    <row r="1474">
      <c r="A1474" s="1" t="s">
        <v>19010</v>
      </c>
      <c r="B1474" s="2">
        <v>0.0</v>
      </c>
    </row>
    <row r="1475">
      <c r="A1475" s="1" t="s">
        <v>19011</v>
      </c>
      <c r="B1475" s="2">
        <v>1.0</v>
      </c>
    </row>
    <row r="1476">
      <c r="A1476" s="1" t="s">
        <v>19012</v>
      </c>
      <c r="B1476" s="2">
        <v>0.0</v>
      </c>
    </row>
    <row r="1477">
      <c r="A1477" s="1" t="s">
        <v>19013</v>
      </c>
      <c r="B1477" s="2">
        <v>1.0</v>
      </c>
    </row>
    <row r="1478">
      <c r="A1478" s="1" t="s">
        <v>19014</v>
      </c>
      <c r="B1478" s="2">
        <v>1.0</v>
      </c>
    </row>
    <row r="1479">
      <c r="A1479" s="1" t="s">
        <v>19015</v>
      </c>
      <c r="B1479" s="2">
        <v>1.0</v>
      </c>
    </row>
    <row r="1480">
      <c r="A1480" s="1" t="s">
        <v>19016</v>
      </c>
      <c r="B1480" s="2">
        <v>0.0</v>
      </c>
    </row>
    <row r="1481">
      <c r="A1481" s="1" t="s">
        <v>19017</v>
      </c>
      <c r="B1481" s="2">
        <v>0.0</v>
      </c>
    </row>
    <row r="1482">
      <c r="A1482" s="1" t="s">
        <v>19018</v>
      </c>
      <c r="B1482" s="2">
        <v>0.0</v>
      </c>
    </row>
    <row r="1483">
      <c r="A1483" s="1" t="s">
        <v>19019</v>
      </c>
      <c r="B1483" s="2">
        <v>0.0</v>
      </c>
    </row>
    <row r="1484">
      <c r="A1484" s="1" t="s">
        <v>19020</v>
      </c>
      <c r="B1484" s="2">
        <v>1.0</v>
      </c>
    </row>
    <row r="1485">
      <c r="A1485" s="1" t="s">
        <v>19021</v>
      </c>
      <c r="B1485" s="2">
        <v>0.0</v>
      </c>
    </row>
    <row r="1486">
      <c r="A1486" s="1" t="s">
        <v>19022</v>
      </c>
      <c r="B1486" s="2">
        <v>1.0</v>
      </c>
    </row>
    <row r="1487">
      <c r="A1487" s="1" t="s">
        <v>19023</v>
      </c>
    </row>
    <row r="1488">
      <c r="A1488" s="1" t="s">
        <v>19024</v>
      </c>
    </row>
    <row r="1489">
      <c r="A1489" s="1" t="s">
        <v>19025</v>
      </c>
    </row>
    <row r="1490">
      <c r="A1490" s="1" t="s">
        <v>19026</v>
      </c>
      <c r="B1490" s="2">
        <v>1.0</v>
      </c>
    </row>
    <row r="1491">
      <c r="A1491" s="1" t="s">
        <v>19027</v>
      </c>
    </row>
    <row r="1492">
      <c r="A1492" s="7"/>
    </row>
    <row r="1493">
      <c r="A1493" s="1" t="s">
        <v>19028</v>
      </c>
      <c r="B1493" s="2">
        <v>0.0</v>
      </c>
    </row>
    <row r="1494">
      <c r="A1494" s="1" t="s">
        <v>19029</v>
      </c>
      <c r="B1494" s="2">
        <v>1.0</v>
      </c>
    </row>
    <row r="1495">
      <c r="A1495" s="1" t="s">
        <v>19030</v>
      </c>
      <c r="B1495" s="2">
        <v>0.0</v>
      </c>
    </row>
    <row r="1496">
      <c r="A1496" s="1" t="s">
        <v>19031</v>
      </c>
      <c r="B1496" s="2">
        <v>0.0</v>
      </c>
    </row>
    <row r="1497">
      <c r="A1497" s="1" t="s">
        <v>19032</v>
      </c>
      <c r="B1497" s="2">
        <v>0.0</v>
      </c>
    </row>
    <row r="1498">
      <c r="A1498" s="1" t="s">
        <v>19033</v>
      </c>
      <c r="B1498" s="2">
        <v>1.0</v>
      </c>
    </row>
    <row r="1499">
      <c r="A1499" s="1" t="s">
        <v>19034</v>
      </c>
      <c r="B1499" s="2">
        <v>1.0</v>
      </c>
    </row>
    <row r="1500">
      <c r="A1500" s="1" t="s">
        <v>19035</v>
      </c>
      <c r="B1500" s="2">
        <v>0.0</v>
      </c>
    </row>
    <row r="1501">
      <c r="A1501" s="1" t="s">
        <v>19036</v>
      </c>
      <c r="B1501" s="2">
        <v>0.0</v>
      </c>
    </row>
    <row r="1502">
      <c r="A1502" s="1" t="s">
        <v>19037</v>
      </c>
      <c r="B1502" s="2">
        <v>1.0</v>
      </c>
    </row>
    <row r="1503">
      <c r="A1503" s="1" t="s">
        <v>19038</v>
      </c>
      <c r="B1503" s="2">
        <v>0.0</v>
      </c>
    </row>
    <row r="1504">
      <c r="A1504" s="1" t="s">
        <v>19039</v>
      </c>
      <c r="B1504" s="2">
        <v>0.0</v>
      </c>
    </row>
    <row r="1505">
      <c r="A1505" s="1" t="s">
        <v>19040</v>
      </c>
      <c r="B1505" s="2">
        <v>0.0</v>
      </c>
    </row>
    <row r="1506">
      <c r="A1506" s="1" t="s">
        <v>19041</v>
      </c>
      <c r="B1506" s="2">
        <v>0.0</v>
      </c>
    </row>
    <row r="1507">
      <c r="A1507" s="1" t="s">
        <v>19042</v>
      </c>
      <c r="B1507" s="2">
        <v>1.0</v>
      </c>
    </row>
    <row r="1508">
      <c r="A1508" s="1" t="s">
        <v>19043</v>
      </c>
      <c r="B1508" s="2">
        <v>1.0</v>
      </c>
    </row>
    <row r="1509">
      <c r="A1509" s="1" t="s">
        <v>19044</v>
      </c>
      <c r="B1509" s="2">
        <v>1.0</v>
      </c>
    </row>
    <row r="1510">
      <c r="A1510" s="1" t="s">
        <v>19045</v>
      </c>
      <c r="B1510" s="2">
        <v>1.0</v>
      </c>
    </row>
    <row r="1511">
      <c r="A1511" s="1" t="s">
        <v>19046</v>
      </c>
      <c r="B1511" s="2">
        <v>1.0</v>
      </c>
    </row>
    <row r="1512">
      <c r="A1512" s="1" t="s">
        <v>19047</v>
      </c>
      <c r="B1512" s="2">
        <v>0.0</v>
      </c>
    </row>
    <row r="1513">
      <c r="A1513" s="1" t="s">
        <v>19048</v>
      </c>
      <c r="B1513" s="2">
        <v>1.0</v>
      </c>
    </row>
    <row r="1514">
      <c r="A1514" s="1" t="s">
        <v>19049</v>
      </c>
      <c r="B1514" s="2">
        <v>0.0</v>
      </c>
    </row>
    <row r="1515">
      <c r="A1515" s="1" t="s">
        <v>19050</v>
      </c>
      <c r="B1515" s="2">
        <v>0.0</v>
      </c>
    </row>
    <row r="1516">
      <c r="A1516" s="1" t="s">
        <v>19051</v>
      </c>
      <c r="B1516" s="2">
        <v>0.0</v>
      </c>
    </row>
    <row r="1517">
      <c r="A1517" s="1" t="s">
        <v>19052</v>
      </c>
      <c r="B1517" s="2">
        <v>1.0</v>
      </c>
    </row>
    <row r="1518">
      <c r="A1518" s="1" t="s">
        <v>19053</v>
      </c>
      <c r="B1518" s="2">
        <v>1.0</v>
      </c>
    </row>
    <row r="1519">
      <c r="A1519" s="1" t="s">
        <v>19054</v>
      </c>
      <c r="B1519" s="2">
        <v>0.0</v>
      </c>
    </row>
    <row r="1520">
      <c r="A1520" s="1" t="s">
        <v>19055</v>
      </c>
      <c r="B1520" s="2">
        <v>1.0</v>
      </c>
    </row>
    <row r="1521">
      <c r="A1521" s="1" t="s">
        <v>19056</v>
      </c>
      <c r="B1521" s="2">
        <v>0.0</v>
      </c>
    </row>
    <row r="1522">
      <c r="A1522" s="1" t="s">
        <v>19057</v>
      </c>
      <c r="B1522" s="2">
        <v>1.0</v>
      </c>
    </row>
    <row r="1523">
      <c r="A1523" s="1" t="s">
        <v>19058</v>
      </c>
      <c r="B1523" s="2">
        <v>0.0</v>
      </c>
    </row>
    <row r="1524">
      <c r="A1524" s="1" t="s">
        <v>19059</v>
      </c>
      <c r="B1524" s="2">
        <v>0.0</v>
      </c>
    </row>
    <row r="1525">
      <c r="A1525" s="1" t="s">
        <v>19060</v>
      </c>
      <c r="B1525" s="2">
        <v>1.0</v>
      </c>
    </row>
    <row r="1526">
      <c r="A1526" s="11" t="s">
        <v>19061</v>
      </c>
      <c r="B1526" s="2">
        <v>0.0</v>
      </c>
    </row>
    <row r="1527">
      <c r="A1527" s="1" t="s">
        <v>19062</v>
      </c>
    </row>
    <row r="1528">
      <c r="A1528" s="7"/>
    </row>
    <row r="1529">
      <c r="A1529" s="1" t="s">
        <v>19063</v>
      </c>
      <c r="B1529" s="2">
        <v>0.0</v>
      </c>
    </row>
    <row r="1530">
      <c r="A1530" s="1" t="s">
        <v>19064</v>
      </c>
      <c r="B1530" s="2">
        <v>1.0</v>
      </c>
    </row>
    <row r="1531">
      <c r="A1531" s="1" t="s">
        <v>19065</v>
      </c>
      <c r="B1531" s="2">
        <v>0.0</v>
      </c>
    </row>
    <row r="1532">
      <c r="A1532" s="1" t="s">
        <v>19066</v>
      </c>
      <c r="B1532" s="2">
        <v>1.0</v>
      </c>
    </row>
    <row r="1533">
      <c r="A1533" s="1" t="s">
        <v>19067</v>
      </c>
      <c r="B1533" s="2">
        <v>1.0</v>
      </c>
    </row>
    <row r="1534">
      <c r="A1534" s="1" t="s">
        <v>19068</v>
      </c>
      <c r="B1534" s="2">
        <v>1.0</v>
      </c>
    </row>
    <row r="1535">
      <c r="A1535" s="1" t="s">
        <v>19069</v>
      </c>
    </row>
    <row r="1536">
      <c r="A1536" s="7"/>
    </row>
    <row r="1537">
      <c r="A1537" s="1" t="s">
        <v>19070</v>
      </c>
      <c r="B1537" s="2">
        <v>0.0</v>
      </c>
    </row>
    <row r="1538">
      <c r="A1538" s="1" t="s">
        <v>19071</v>
      </c>
      <c r="B1538" s="2">
        <v>1.0</v>
      </c>
    </row>
    <row r="1539">
      <c r="A1539" s="1" t="s">
        <v>19072</v>
      </c>
      <c r="B1539" s="2">
        <v>0.0</v>
      </c>
    </row>
    <row r="1540">
      <c r="A1540" s="1" t="s">
        <v>19073</v>
      </c>
    </row>
    <row r="1541">
      <c r="A1541" s="1" t="s">
        <v>19074</v>
      </c>
      <c r="B1541" s="2">
        <v>0.0</v>
      </c>
    </row>
    <row r="1542">
      <c r="A1542" s="1" t="s">
        <v>19075</v>
      </c>
      <c r="B1542" s="2">
        <v>1.0</v>
      </c>
    </row>
    <row r="1543">
      <c r="A1543" s="1" t="s">
        <v>19076</v>
      </c>
      <c r="B1543" s="2">
        <v>0.0</v>
      </c>
    </row>
    <row r="1544">
      <c r="A1544" s="1" t="s">
        <v>19077</v>
      </c>
      <c r="B1544" s="2">
        <v>0.0</v>
      </c>
    </row>
    <row r="1545">
      <c r="A1545" s="1" t="s">
        <v>19078</v>
      </c>
    </row>
    <row r="1546">
      <c r="A1546" s="1" t="s">
        <v>5925</v>
      </c>
      <c r="B1546" s="2">
        <v>1.0</v>
      </c>
    </row>
    <row r="1547">
      <c r="A1547" s="1" t="s">
        <v>19079</v>
      </c>
      <c r="B1547" s="2">
        <v>1.0</v>
      </c>
    </row>
    <row r="1548">
      <c r="A1548" s="1" t="s">
        <v>19080</v>
      </c>
      <c r="B1548" s="2">
        <v>0.0</v>
      </c>
    </row>
    <row r="1549">
      <c r="A1549" s="1" t="s">
        <v>19081</v>
      </c>
      <c r="B1549" s="2">
        <v>0.0</v>
      </c>
    </row>
    <row r="1550">
      <c r="A1550" s="1" t="s">
        <v>19082</v>
      </c>
    </row>
    <row r="1551">
      <c r="A1551" s="7"/>
    </row>
    <row r="1552">
      <c r="A1552" s="1" t="s">
        <v>19083</v>
      </c>
      <c r="B1552" s="2">
        <v>1.0</v>
      </c>
    </row>
    <row r="1553">
      <c r="A1553" s="1" t="s">
        <v>19084</v>
      </c>
      <c r="B1553" s="2">
        <v>1.0</v>
      </c>
    </row>
    <row r="1554">
      <c r="A1554" s="1" t="s">
        <v>19085</v>
      </c>
      <c r="B1554" s="2">
        <v>0.0</v>
      </c>
    </row>
    <row r="1555">
      <c r="A1555" s="1" t="s">
        <v>19086</v>
      </c>
      <c r="B1555" s="2">
        <v>1.0</v>
      </c>
    </row>
    <row r="1556">
      <c r="A1556" s="1" t="s">
        <v>19087</v>
      </c>
      <c r="B1556" s="2">
        <v>0.0</v>
      </c>
    </row>
    <row r="1557">
      <c r="A1557" s="1" t="s">
        <v>19088</v>
      </c>
    </row>
    <row r="1558">
      <c r="A1558" s="1" t="s">
        <v>5914</v>
      </c>
      <c r="B1558" s="2">
        <v>0.0</v>
      </c>
    </row>
    <row r="1559">
      <c r="A1559" s="1" t="s">
        <v>19089</v>
      </c>
      <c r="B1559" s="2">
        <v>0.0</v>
      </c>
    </row>
    <row r="1560">
      <c r="A1560" s="1" t="s">
        <v>19090</v>
      </c>
      <c r="B1560" s="2">
        <v>0.0</v>
      </c>
    </row>
    <row r="1561">
      <c r="A1561" s="1" t="s">
        <v>19091</v>
      </c>
      <c r="B1561" s="2">
        <v>1.0</v>
      </c>
    </row>
    <row r="1562">
      <c r="A1562" s="1" t="s">
        <v>19092</v>
      </c>
      <c r="B1562" s="2">
        <v>1.0</v>
      </c>
    </row>
    <row r="1563">
      <c r="A1563" s="1" t="s">
        <v>6446</v>
      </c>
    </row>
    <row r="1564">
      <c r="A1564" s="1" t="s">
        <v>3728</v>
      </c>
    </row>
    <row r="1565">
      <c r="A1565" s="1" t="s">
        <v>6447</v>
      </c>
    </row>
    <row r="1566">
      <c r="A1566" s="7"/>
    </row>
    <row r="1567">
      <c r="A1567" s="1" t="s">
        <v>19093</v>
      </c>
    </row>
    <row r="1568">
      <c r="A1568" s="1" t="s">
        <v>14725</v>
      </c>
    </row>
    <row r="1569">
      <c r="A1569" s="7"/>
    </row>
    <row r="1570">
      <c r="A1570" s="1" t="s">
        <v>19094</v>
      </c>
      <c r="B1570" s="2">
        <v>0.0</v>
      </c>
    </row>
    <row r="1571">
      <c r="A1571" s="1" t="s">
        <v>19095</v>
      </c>
      <c r="B1571" s="2">
        <v>1.0</v>
      </c>
    </row>
    <row r="1572">
      <c r="A1572" s="1" t="s">
        <v>19096</v>
      </c>
      <c r="B1572" s="2">
        <v>0.0</v>
      </c>
    </row>
    <row r="1573">
      <c r="A1573" s="1" t="s">
        <v>19097</v>
      </c>
      <c r="B1573" s="2">
        <v>0.0</v>
      </c>
    </row>
    <row r="1574">
      <c r="A1574" s="1" t="s">
        <v>19098</v>
      </c>
      <c r="B1574" s="2">
        <v>0.0</v>
      </c>
    </row>
    <row r="1575">
      <c r="A1575" s="1" t="s">
        <v>19099</v>
      </c>
      <c r="B1575" s="2">
        <v>0.0</v>
      </c>
    </row>
    <row r="1576">
      <c r="A1576" s="1" t="s">
        <v>19100</v>
      </c>
      <c r="B1576" s="2">
        <v>0.0</v>
      </c>
    </row>
    <row r="1577">
      <c r="A1577" s="1" t="s">
        <v>19101</v>
      </c>
      <c r="B1577" s="2">
        <v>1.0</v>
      </c>
    </row>
    <row r="1578">
      <c r="A1578" s="1" t="s">
        <v>19102</v>
      </c>
      <c r="B1578" s="2">
        <v>1.0</v>
      </c>
    </row>
    <row r="1579">
      <c r="A1579" s="1" t="s">
        <v>19103</v>
      </c>
      <c r="B1579" s="2">
        <v>1.0</v>
      </c>
    </row>
    <row r="1580">
      <c r="A1580" s="1" t="s">
        <v>19104</v>
      </c>
      <c r="B1580" s="2">
        <v>1.0</v>
      </c>
    </row>
    <row r="1581">
      <c r="A1581" s="1" t="s">
        <v>17242</v>
      </c>
    </row>
    <row r="1582">
      <c r="A1582" s="7"/>
    </row>
    <row r="1583">
      <c r="A1583" s="1" t="s">
        <v>19105</v>
      </c>
    </row>
    <row r="1584">
      <c r="A1584" s="1" t="s">
        <v>19106</v>
      </c>
    </row>
    <row r="1585">
      <c r="A1585" s="1" t="s">
        <v>19107</v>
      </c>
    </row>
    <row r="1586">
      <c r="A1586" s="1" t="s">
        <v>19108</v>
      </c>
    </row>
    <row r="1587">
      <c r="A1587" s="1" t="s">
        <v>19109</v>
      </c>
      <c r="B1587" s="2">
        <v>0.0</v>
      </c>
    </row>
    <row r="1588">
      <c r="A1588" s="1" t="s">
        <v>19110</v>
      </c>
      <c r="B1588" s="2">
        <v>1.0</v>
      </c>
    </row>
    <row r="1589">
      <c r="A1589" s="1" t="s">
        <v>19111</v>
      </c>
      <c r="B1589" s="2">
        <v>0.0</v>
      </c>
    </row>
    <row r="1590">
      <c r="A1590" s="1" t="s">
        <v>19112</v>
      </c>
      <c r="B1590" s="2">
        <v>0.0</v>
      </c>
    </row>
    <row r="1591">
      <c r="A1591" s="1" t="s">
        <v>19113</v>
      </c>
    </row>
    <row r="1592">
      <c r="A1592" s="1" t="s">
        <v>19114</v>
      </c>
    </row>
    <row r="1593">
      <c r="A1593" s="1" t="s">
        <v>5198</v>
      </c>
    </row>
    <row r="1594">
      <c r="A1594" s="1" t="s">
        <v>6090</v>
      </c>
    </row>
    <row r="1595">
      <c r="A1595" s="1" t="s">
        <v>4438</v>
      </c>
      <c r="B1595" s="2">
        <v>0.0</v>
      </c>
    </row>
    <row r="1596">
      <c r="A1596" s="1" t="s">
        <v>19115</v>
      </c>
      <c r="B1596" s="2">
        <v>1.0</v>
      </c>
    </row>
    <row r="1597">
      <c r="A1597" s="1" t="s">
        <v>19116</v>
      </c>
      <c r="B1597" s="2">
        <v>0.0</v>
      </c>
    </row>
    <row r="1598">
      <c r="A1598" s="1" t="s">
        <v>19117</v>
      </c>
      <c r="B1598" s="2">
        <v>1.0</v>
      </c>
    </row>
    <row r="1599">
      <c r="A1599" s="1" t="s">
        <v>19118</v>
      </c>
      <c r="B1599" s="2">
        <v>1.0</v>
      </c>
    </row>
    <row r="1600">
      <c r="A1600" s="1" t="s">
        <v>19119</v>
      </c>
      <c r="B1600" s="2">
        <v>1.0</v>
      </c>
    </row>
    <row r="1601">
      <c r="A1601" s="1" t="s">
        <v>19120</v>
      </c>
      <c r="B1601" s="2">
        <v>1.0</v>
      </c>
    </row>
    <row r="1602">
      <c r="A1602" s="1" t="s">
        <v>19121</v>
      </c>
      <c r="B1602" s="2">
        <v>0.0</v>
      </c>
    </row>
    <row r="1603">
      <c r="A1603" s="1" t="s">
        <v>19122</v>
      </c>
      <c r="B1603" s="2">
        <v>1.0</v>
      </c>
    </row>
    <row r="1604">
      <c r="A1604" s="1" t="s">
        <v>19123</v>
      </c>
    </row>
    <row r="1605">
      <c r="A1605" s="7"/>
    </row>
    <row r="1606">
      <c r="A1606" s="11" t="s">
        <v>19124</v>
      </c>
      <c r="B1606" s="2">
        <v>0.0</v>
      </c>
    </row>
    <row r="1607">
      <c r="A1607" s="1" t="s">
        <v>19125</v>
      </c>
      <c r="B1607" s="2">
        <v>1.0</v>
      </c>
    </row>
    <row r="1608">
      <c r="A1608" s="1" t="s">
        <v>19126</v>
      </c>
    </row>
    <row r="1609">
      <c r="A1609" s="1" t="s">
        <v>19127</v>
      </c>
      <c r="B1609" s="2">
        <v>1.0</v>
      </c>
    </row>
    <row r="1610">
      <c r="A1610" s="1" t="s">
        <v>19128</v>
      </c>
      <c r="B1610" s="2">
        <v>0.0</v>
      </c>
    </row>
    <row r="1611">
      <c r="A1611" s="1" t="s">
        <v>19129</v>
      </c>
      <c r="B1611" s="2">
        <v>0.0</v>
      </c>
    </row>
    <row r="1612">
      <c r="A1612" s="1" t="s">
        <v>19130</v>
      </c>
      <c r="B1612" s="2">
        <v>1.0</v>
      </c>
    </row>
    <row r="1613">
      <c r="A1613" s="1" t="s">
        <v>19131</v>
      </c>
      <c r="B1613" s="2">
        <v>1.0</v>
      </c>
    </row>
    <row r="1614">
      <c r="A1614" s="1" t="s">
        <v>19132</v>
      </c>
      <c r="B1614" s="2">
        <v>1.0</v>
      </c>
    </row>
    <row r="1615">
      <c r="A1615" s="1" t="s">
        <v>19133</v>
      </c>
      <c r="B1615" s="2">
        <v>0.0</v>
      </c>
    </row>
    <row r="1616">
      <c r="A1616" s="1" t="s">
        <v>19134</v>
      </c>
      <c r="B1616" s="2">
        <v>0.0</v>
      </c>
    </row>
    <row r="1617">
      <c r="A1617" s="1" t="s">
        <v>19135</v>
      </c>
      <c r="B1617" s="2">
        <v>1.0</v>
      </c>
    </row>
    <row r="1618">
      <c r="A1618" s="1" t="s">
        <v>19136</v>
      </c>
      <c r="B1618" s="2">
        <v>0.0</v>
      </c>
    </row>
    <row r="1619">
      <c r="A1619" s="1" t="s">
        <v>19137</v>
      </c>
      <c r="B1619" s="2">
        <v>1.0</v>
      </c>
    </row>
    <row r="1620">
      <c r="A1620" s="1" t="s">
        <v>19138</v>
      </c>
      <c r="B1620" s="2">
        <v>0.0</v>
      </c>
    </row>
    <row r="1621">
      <c r="A1621" s="1" t="s">
        <v>19139</v>
      </c>
      <c r="B1621" s="2">
        <v>0.0</v>
      </c>
    </row>
    <row r="1622">
      <c r="A1622" s="1" t="s">
        <v>19140</v>
      </c>
      <c r="B1622" s="2">
        <v>0.0</v>
      </c>
    </row>
    <row r="1623">
      <c r="A1623" s="1" t="s">
        <v>19141</v>
      </c>
      <c r="B1623" s="2">
        <v>0.0</v>
      </c>
    </row>
    <row r="1624">
      <c r="A1624" s="1" t="s">
        <v>19142</v>
      </c>
    </row>
    <row r="1625">
      <c r="A1625" s="1" t="s">
        <v>19143</v>
      </c>
      <c r="B1625" s="2">
        <v>0.0</v>
      </c>
    </row>
    <row r="1626">
      <c r="A1626" s="1" t="s">
        <v>19144</v>
      </c>
      <c r="B1626" s="2">
        <v>1.0</v>
      </c>
    </row>
    <row r="1627">
      <c r="A1627" s="1" t="s">
        <v>19145</v>
      </c>
      <c r="B1627" s="2">
        <v>0.0</v>
      </c>
    </row>
    <row r="1628">
      <c r="A1628" s="1" t="s">
        <v>19146</v>
      </c>
      <c r="B1628" s="2">
        <v>1.0</v>
      </c>
    </row>
    <row r="1629">
      <c r="A1629" s="1" t="s">
        <v>19147</v>
      </c>
      <c r="B1629" s="2">
        <v>1.0</v>
      </c>
    </row>
    <row r="1630">
      <c r="A1630" s="1" t="s">
        <v>19148</v>
      </c>
      <c r="B1630" s="2">
        <v>1.0</v>
      </c>
    </row>
    <row r="1631">
      <c r="A1631" s="1" t="s">
        <v>19149</v>
      </c>
      <c r="B1631" s="2">
        <v>0.0</v>
      </c>
    </row>
    <row r="1632">
      <c r="A1632" s="1" t="s">
        <v>19150</v>
      </c>
      <c r="B1632" s="2">
        <v>0.0</v>
      </c>
    </row>
    <row r="1633">
      <c r="A1633" s="1" t="s">
        <v>19151</v>
      </c>
      <c r="B1633" s="2">
        <v>0.0</v>
      </c>
    </row>
    <row r="1634">
      <c r="A1634" s="1" t="s">
        <v>19152</v>
      </c>
      <c r="B1634" s="2">
        <v>0.0</v>
      </c>
    </row>
    <row r="1635">
      <c r="A1635" s="1" t="s">
        <v>19153</v>
      </c>
    </row>
    <row r="1636">
      <c r="A1636" s="1" t="s">
        <v>5036</v>
      </c>
      <c r="B1636" s="2">
        <v>1.0</v>
      </c>
    </row>
    <row r="1637">
      <c r="A1637" s="1" t="s">
        <v>19154</v>
      </c>
      <c r="B1637" s="2">
        <v>1.0</v>
      </c>
    </row>
    <row r="1638">
      <c r="A1638" s="1" t="s">
        <v>19155</v>
      </c>
      <c r="B1638" s="2">
        <v>1.0</v>
      </c>
    </row>
    <row r="1639">
      <c r="A1639" s="1" t="s">
        <v>19156</v>
      </c>
      <c r="B1639" s="2">
        <v>0.0</v>
      </c>
    </row>
    <row r="1640">
      <c r="A1640" s="1" t="s">
        <v>19157</v>
      </c>
      <c r="B1640" s="2">
        <v>0.0</v>
      </c>
    </row>
    <row r="1641">
      <c r="A1641" s="1" t="s">
        <v>19158</v>
      </c>
      <c r="B1641" s="2">
        <v>1.0</v>
      </c>
    </row>
    <row r="1642">
      <c r="A1642" s="1" t="s">
        <v>19159</v>
      </c>
      <c r="B1642" s="2">
        <v>1.0</v>
      </c>
    </row>
    <row r="1643">
      <c r="A1643" s="1" t="s">
        <v>19160</v>
      </c>
      <c r="B1643" s="2">
        <v>0.0</v>
      </c>
    </row>
    <row r="1644">
      <c r="A1644" s="1" t="s">
        <v>19161</v>
      </c>
      <c r="B1644" s="2">
        <v>1.0</v>
      </c>
    </row>
    <row r="1645">
      <c r="A1645" s="1" t="s">
        <v>19162</v>
      </c>
      <c r="B1645" s="2">
        <v>0.0</v>
      </c>
    </row>
    <row r="1646">
      <c r="A1646" s="1" t="s">
        <v>19163</v>
      </c>
      <c r="B1646" s="2">
        <v>1.0</v>
      </c>
    </row>
    <row r="1647">
      <c r="A1647" s="1" t="s">
        <v>19164</v>
      </c>
      <c r="B1647" s="2">
        <v>1.0</v>
      </c>
    </row>
    <row r="1648">
      <c r="A1648" s="1" t="s">
        <v>19165</v>
      </c>
      <c r="B1648" s="2">
        <v>0.0</v>
      </c>
    </row>
    <row r="1649">
      <c r="A1649" s="1" t="s">
        <v>19166</v>
      </c>
      <c r="B1649" s="2">
        <v>1.0</v>
      </c>
    </row>
    <row r="1650">
      <c r="A1650" s="1" t="s">
        <v>19167</v>
      </c>
      <c r="B1650" s="2">
        <v>0.0</v>
      </c>
    </row>
    <row r="1651">
      <c r="A1651" s="1" t="s">
        <v>19168</v>
      </c>
    </row>
    <row r="1652">
      <c r="A1652" s="1" t="s">
        <v>19169</v>
      </c>
      <c r="B1652" s="2">
        <v>0.0</v>
      </c>
    </row>
    <row r="1653">
      <c r="A1653" s="1" t="s">
        <v>19170</v>
      </c>
      <c r="B1653" s="2">
        <v>1.0</v>
      </c>
    </row>
    <row r="1654">
      <c r="A1654" s="1" t="s">
        <v>19171</v>
      </c>
      <c r="B1654" s="2">
        <v>0.0</v>
      </c>
    </row>
    <row r="1655">
      <c r="A1655" s="1" t="s">
        <v>19172</v>
      </c>
    </row>
    <row r="1656">
      <c r="A1656" s="7"/>
    </row>
    <row r="1657">
      <c r="A1657" s="1" t="s">
        <v>19173</v>
      </c>
      <c r="B1657" s="2">
        <v>0.0</v>
      </c>
    </row>
    <row r="1658">
      <c r="A1658" s="1" t="s">
        <v>19174</v>
      </c>
      <c r="B1658" s="2">
        <v>0.0</v>
      </c>
    </row>
    <row r="1659">
      <c r="A1659" s="1" t="s">
        <v>19175</v>
      </c>
      <c r="B1659" s="2">
        <v>0.0</v>
      </c>
    </row>
    <row r="1660">
      <c r="A1660" s="1" t="s">
        <v>19176</v>
      </c>
      <c r="B1660" s="2">
        <v>0.0</v>
      </c>
    </row>
    <row r="1661">
      <c r="A1661" s="1" t="s">
        <v>19177</v>
      </c>
      <c r="B1661" s="2">
        <v>0.0</v>
      </c>
    </row>
    <row r="1662">
      <c r="A1662" s="1" t="s">
        <v>19178</v>
      </c>
      <c r="B1662" s="2">
        <v>1.0</v>
      </c>
    </row>
    <row r="1663">
      <c r="A1663" s="1" t="s">
        <v>19179</v>
      </c>
      <c r="B1663" s="2">
        <v>1.0</v>
      </c>
    </row>
    <row r="1664">
      <c r="A1664" s="1" t="s">
        <v>19180</v>
      </c>
      <c r="B1664" s="2">
        <v>1.0</v>
      </c>
    </row>
    <row r="1665">
      <c r="A1665" s="1" t="s">
        <v>19181</v>
      </c>
      <c r="B1665" s="2">
        <v>0.0</v>
      </c>
    </row>
    <row r="1666">
      <c r="A1666" s="1" t="s">
        <v>19182</v>
      </c>
      <c r="B1666" s="2">
        <v>1.0</v>
      </c>
    </row>
    <row r="1667">
      <c r="A1667" s="1" t="s">
        <v>19183</v>
      </c>
      <c r="B1667" s="2">
        <v>0.0</v>
      </c>
    </row>
    <row r="1668">
      <c r="A1668" s="1" t="s">
        <v>6844</v>
      </c>
    </row>
    <row r="1669">
      <c r="A1669" s="1" t="s">
        <v>7801</v>
      </c>
    </row>
    <row r="1670">
      <c r="A1670" s="1" t="s">
        <v>6846</v>
      </c>
    </row>
    <row r="1671">
      <c r="A1671" s="1" t="s">
        <v>7802</v>
      </c>
    </row>
    <row r="1672">
      <c r="A1672" s="1" t="s">
        <v>7803</v>
      </c>
      <c r="B1672" s="2">
        <v>0.0</v>
      </c>
    </row>
    <row r="1673">
      <c r="A1673" s="1" t="s">
        <v>19184</v>
      </c>
      <c r="B1673" s="2">
        <v>1.0</v>
      </c>
    </row>
    <row r="1674">
      <c r="A1674" s="1" t="s">
        <v>19185</v>
      </c>
      <c r="B1674" s="2">
        <v>1.0</v>
      </c>
    </row>
    <row r="1675">
      <c r="A1675" s="1" t="s">
        <v>19186</v>
      </c>
      <c r="B1675" s="2">
        <v>0.0</v>
      </c>
    </row>
    <row r="1676">
      <c r="A1676" s="1" t="s">
        <v>19187</v>
      </c>
      <c r="B1676" s="2">
        <v>1.0</v>
      </c>
    </row>
    <row r="1677">
      <c r="A1677" s="1" t="s">
        <v>19188</v>
      </c>
      <c r="B1677" s="2">
        <v>1.0</v>
      </c>
    </row>
    <row r="1678">
      <c r="A1678" s="1" t="s">
        <v>19189</v>
      </c>
      <c r="B1678" s="2">
        <v>0.0</v>
      </c>
    </row>
    <row r="1679">
      <c r="A1679" s="1" t="s">
        <v>19190</v>
      </c>
      <c r="B1679" s="2">
        <v>1.0</v>
      </c>
    </row>
    <row r="1680">
      <c r="A1680" s="1" t="s">
        <v>19191</v>
      </c>
      <c r="B1680" s="2">
        <v>0.0</v>
      </c>
    </row>
    <row r="1681">
      <c r="A1681" s="1" t="s">
        <v>19192</v>
      </c>
      <c r="B1681" s="2">
        <v>0.0</v>
      </c>
    </row>
    <row r="1682">
      <c r="A1682" s="1" t="s">
        <v>19193</v>
      </c>
      <c r="B1682" s="2">
        <v>1.0</v>
      </c>
    </row>
    <row r="1683">
      <c r="A1683" s="1" t="s">
        <v>19194</v>
      </c>
      <c r="B1683" s="2">
        <v>0.0</v>
      </c>
    </row>
    <row r="1684">
      <c r="A1684" s="1" t="s">
        <v>19195</v>
      </c>
      <c r="B1684" s="2">
        <v>0.0</v>
      </c>
    </row>
    <row r="1685">
      <c r="A1685" s="1" t="s">
        <v>19196</v>
      </c>
      <c r="B1685" s="2">
        <v>0.0</v>
      </c>
    </row>
    <row r="1686">
      <c r="A1686" s="1" t="s">
        <v>19197</v>
      </c>
      <c r="B1686" s="2">
        <v>0.0</v>
      </c>
    </row>
    <row r="1687">
      <c r="A1687" s="1" t="s">
        <v>19198</v>
      </c>
      <c r="B1687" s="2">
        <v>0.0</v>
      </c>
    </row>
    <row r="1688">
      <c r="A1688" s="1" t="s">
        <v>19199</v>
      </c>
      <c r="B1688" s="2">
        <v>0.0</v>
      </c>
    </row>
    <row r="1689">
      <c r="A1689" s="1" t="s">
        <v>19200</v>
      </c>
      <c r="B1689" s="2">
        <v>0.0</v>
      </c>
    </row>
    <row r="1690">
      <c r="A1690" s="1" t="s">
        <v>19201</v>
      </c>
      <c r="B1690" s="2">
        <v>0.0</v>
      </c>
    </row>
    <row r="1691">
      <c r="A1691" s="1" t="s">
        <v>19202</v>
      </c>
      <c r="B1691" s="2">
        <v>0.0</v>
      </c>
    </row>
    <row r="1692">
      <c r="A1692" s="1" t="s">
        <v>19203</v>
      </c>
      <c r="B1692" s="2">
        <v>0.0</v>
      </c>
    </row>
    <row r="1693">
      <c r="A1693" s="1" t="s">
        <v>19204</v>
      </c>
      <c r="B1693" s="2">
        <v>0.0</v>
      </c>
    </row>
    <row r="1694">
      <c r="A1694" s="1" t="s">
        <v>19205</v>
      </c>
      <c r="B1694" s="2">
        <v>0.0</v>
      </c>
    </row>
    <row r="1695">
      <c r="A1695" s="1" t="s">
        <v>19206</v>
      </c>
      <c r="B1695" s="2">
        <v>0.0</v>
      </c>
    </row>
    <row r="1696">
      <c r="A1696" s="1" t="s">
        <v>19207</v>
      </c>
      <c r="B1696" s="2">
        <v>0.0</v>
      </c>
    </row>
    <row r="1697">
      <c r="A1697" s="1" t="s">
        <v>19208</v>
      </c>
    </row>
    <row r="1698">
      <c r="A1698" s="1" t="s">
        <v>19209</v>
      </c>
      <c r="B1698" s="2">
        <v>1.0</v>
      </c>
    </row>
    <row r="1699">
      <c r="A1699" s="1" t="s">
        <v>19210</v>
      </c>
      <c r="B1699" s="2">
        <v>1.0</v>
      </c>
    </row>
    <row r="1700">
      <c r="A1700" s="1" t="s">
        <v>19211</v>
      </c>
      <c r="B1700" s="2">
        <v>1.0</v>
      </c>
    </row>
    <row r="1701">
      <c r="A1701" s="1" t="s">
        <v>19212</v>
      </c>
      <c r="B1701" s="2">
        <v>0.0</v>
      </c>
    </row>
    <row r="1702">
      <c r="A1702" s="1" t="s">
        <v>19213</v>
      </c>
      <c r="B1702" s="2">
        <v>1.0</v>
      </c>
    </row>
    <row r="1703">
      <c r="A1703" s="1" t="s">
        <v>19214</v>
      </c>
      <c r="B1703" s="2">
        <v>0.0</v>
      </c>
    </row>
    <row r="1704">
      <c r="A1704" s="1" t="s">
        <v>19215</v>
      </c>
      <c r="B1704" s="2">
        <v>1.0</v>
      </c>
    </row>
    <row r="1705">
      <c r="A1705" s="1" t="s">
        <v>19216</v>
      </c>
      <c r="B1705" s="2">
        <v>0.0</v>
      </c>
    </row>
    <row r="1706">
      <c r="A1706" s="1" t="s">
        <v>19217</v>
      </c>
      <c r="B1706" s="2">
        <v>0.0</v>
      </c>
    </row>
    <row r="1707">
      <c r="A1707" s="1" t="s">
        <v>19218</v>
      </c>
      <c r="B1707" s="2">
        <v>0.0</v>
      </c>
    </row>
    <row r="1708">
      <c r="A1708" s="1" t="s">
        <v>19219</v>
      </c>
      <c r="B1708" s="2">
        <v>0.0</v>
      </c>
    </row>
    <row r="1709">
      <c r="A1709" s="1" t="s">
        <v>19220</v>
      </c>
      <c r="B1709" s="2">
        <v>1.0</v>
      </c>
    </row>
    <row r="1710">
      <c r="A1710" s="1" t="s">
        <v>19221</v>
      </c>
      <c r="B1710" s="2">
        <v>1.0</v>
      </c>
    </row>
    <row r="1711">
      <c r="A1711" s="1" t="s">
        <v>19222</v>
      </c>
      <c r="B1711" s="2">
        <v>1.0</v>
      </c>
    </row>
    <row r="1712">
      <c r="A1712" s="1" t="s">
        <v>19223</v>
      </c>
    </row>
    <row r="1713">
      <c r="A1713" s="1" t="s">
        <v>19224</v>
      </c>
      <c r="B1713" s="2">
        <v>0.0</v>
      </c>
    </row>
    <row r="1714">
      <c r="A1714" s="1" t="s">
        <v>19225</v>
      </c>
      <c r="B1714" s="2">
        <v>0.0</v>
      </c>
    </row>
    <row r="1715">
      <c r="A1715" s="1" t="s">
        <v>19226</v>
      </c>
      <c r="B1715" s="2">
        <v>0.0</v>
      </c>
    </row>
    <row r="1716">
      <c r="A1716" s="1" t="s">
        <v>19227</v>
      </c>
    </row>
    <row r="1717">
      <c r="A1717" s="7"/>
    </row>
    <row r="1718">
      <c r="A1718" s="1" t="s">
        <v>19228</v>
      </c>
      <c r="B1718" s="2">
        <v>1.0</v>
      </c>
    </row>
    <row r="1719">
      <c r="A1719" s="1" t="s">
        <v>19229</v>
      </c>
      <c r="B1719" s="2">
        <v>1.0</v>
      </c>
    </row>
    <row r="1720">
      <c r="A1720" s="1" t="s">
        <v>19230</v>
      </c>
      <c r="B1720" s="2">
        <v>0.0</v>
      </c>
    </row>
    <row r="1721">
      <c r="A1721" s="1" t="s">
        <v>19231</v>
      </c>
      <c r="B1721" s="2">
        <v>0.0</v>
      </c>
    </row>
    <row r="1722">
      <c r="A1722" s="1" t="s">
        <v>19232</v>
      </c>
    </row>
    <row r="1723">
      <c r="A1723" s="1" t="s">
        <v>4152</v>
      </c>
      <c r="B1723" s="2">
        <v>0.0</v>
      </c>
    </row>
    <row r="1724">
      <c r="A1724" s="1" t="s">
        <v>19233</v>
      </c>
      <c r="B1724" s="2">
        <v>1.0</v>
      </c>
    </row>
    <row r="1725">
      <c r="A1725" s="1" t="s">
        <v>19234</v>
      </c>
      <c r="B1725" s="2">
        <v>0.0</v>
      </c>
    </row>
    <row r="1726">
      <c r="A1726" s="1" t="s">
        <v>19235</v>
      </c>
      <c r="B1726" s="2">
        <v>1.0</v>
      </c>
    </row>
    <row r="1727">
      <c r="A1727" s="1" t="s">
        <v>19236</v>
      </c>
      <c r="B1727" s="2">
        <v>0.0</v>
      </c>
    </row>
    <row r="1728">
      <c r="A1728" s="1" t="s">
        <v>19237</v>
      </c>
      <c r="B1728" s="2">
        <v>0.0</v>
      </c>
    </row>
    <row r="1729">
      <c r="A1729" s="1" t="s">
        <v>19238</v>
      </c>
      <c r="B1729" s="2">
        <v>1.0</v>
      </c>
    </row>
    <row r="1730">
      <c r="A1730" s="1" t="s">
        <v>19239</v>
      </c>
      <c r="B1730" s="2">
        <v>1.0</v>
      </c>
    </row>
    <row r="1731">
      <c r="A1731" s="1" t="s">
        <v>19240</v>
      </c>
      <c r="B1731" s="2">
        <v>1.0</v>
      </c>
    </row>
    <row r="1732">
      <c r="A1732" s="1" t="s">
        <v>19241</v>
      </c>
      <c r="B1732" s="2">
        <v>1.0</v>
      </c>
    </row>
    <row r="1733">
      <c r="A1733" s="1" t="s">
        <v>19242</v>
      </c>
      <c r="B1733" s="2">
        <v>1.0</v>
      </c>
    </row>
    <row r="1734">
      <c r="A1734" s="1" t="s">
        <v>19243</v>
      </c>
      <c r="B1734" s="2">
        <v>0.0</v>
      </c>
    </row>
    <row r="1735">
      <c r="A1735" s="1" t="s">
        <v>19244</v>
      </c>
      <c r="B1735" s="2">
        <v>1.0</v>
      </c>
    </row>
    <row r="1736">
      <c r="A1736" s="1" t="s">
        <v>19245</v>
      </c>
      <c r="B1736" s="2">
        <v>0.0</v>
      </c>
    </row>
    <row r="1737">
      <c r="A1737" s="1" t="s">
        <v>19246</v>
      </c>
      <c r="B1737" s="2">
        <v>0.0</v>
      </c>
    </row>
    <row r="1738">
      <c r="A1738" s="1" t="s">
        <v>19247</v>
      </c>
      <c r="B1738" s="2">
        <v>0.0</v>
      </c>
    </row>
    <row r="1739">
      <c r="A1739" s="1" t="s">
        <v>19248</v>
      </c>
      <c r="B1739" s="2">
        <v>0.0</v>
      </c>
    </row>
    <row r="1740">
      <c r="A1740" s="1" t="s">
        <v>19249</v>
      </c>
      <c r="B1740" s="2">
        <v>0.0</v>
      </c>
    </row>
    <row r="1741">
      <c r="A1741" s="1" t="s">
        <v>19250</v>
      </c>
      <c r="B1741" s="2">
        <v>1.0</v>
      </c>
    </row>
    <row r="1742">
      <c r="A1742" s="1" t="s">
        <v>19251</v>
      </c>
      <c r="B1742" s="2">
        <v>0.0</v>
      </c>
    </row>
    <row r="1743">
      <c r="A1743" s="1" t="s">
        <v>19252</v>
      </c>
      <c r="B1743" s="2">
        <v>1.0</v>
      </c>
    </row>
    <row r="1744">
      <c r="A1744" s="1" t="s">
        <v>19253</v>
      </c>
      <c r="B1744" s="2">
        <v>1.0</v>
      </c>
    </row>
    <row r="1745">
      <c r="A1745" s="1" t="s">
        <v>19254</v>
      </c>
      <c r="B1745" s="2">
        <v>0.0</v>
      </c>
    </row>
    <row r="1746">
      <c r="A1746" s="1" t="s">
        <v>19255</v>
      </c>
      <c r="B1746" s="2">
        <v>1.0</v>
      </c>
    </row>
    <row r="1747">
      <c r="A1747" s="1" t="s">
        <v>19256</v>
      </c>
      <c r="B1747" s="2">
        <v>0.0</v>
      </c>
    </row>
    <row r="1748">
      <c r="A1748" s="1" t="s">
        <v>19257</v>
      </c>
      <c r="B1748" s="2">
        <v>0.0</v>
      </c>
    </row>
    <row r="1749">
      <c r="A1749" s="1" t="s">
        <v>19258</v>
      </c>
    </row>
    <row r="1750">
      <c r="A1750" s="7"/>
    </row>
    <row r="1751">
      <c r="A1751" s="1" t="s">
        <v>19259</v>
      </c>
      <c r="B1751" s="2">
        <v>0.0</v>
      </c>
    </row>
    <row r="1752">
      <c r="A1752" s="1" t="s">
        <v>19260</v>
      </c>
      <c r="B1752" s="2">
        <v>1.0</v>
      </c>
    </row>
    <row r="1753">
      <c r="A1753" s="1" t="s">
        <v>19261</v>
      </c>
      <c r="B1753" s="2">
        <v>0.0</v>
      </c>
    </row>
    <row r="1754">
      <c r="A1754" s="1" t="s">
        <v>19262</v>
      </c>
    </row>
    <row r="1755">
      <c r="A1755" s="1" t="s">
        <v>19263</v>
      </c>
    </row>
    <row r="1756">
      <c r="A1756" s="1" t="s">
        <v>19264</v>
      </c>
      <c r="B1756" s="2">
        <v>1.0</v>
      </c>
    </row>
    <row r="1757">
      <c r="A1757" s="1" t="s">
        <v>19265</v>
      </c>
      <c r="B1757" s="2">
        <v>0.0</v>
      </c>
    </row>
    <row r="1758">
      <c r="A1758" s="1" t="s">
        <v>19266</v>
      </c>
      <c r="B1758" s="2">
        <v>0.0</v>
      </c>
    </row>
    <row r="1759">
      <c r="A1759" s="1" t="s">
        <v>19267</v>
      </c>
      <c r="B1759" s="2">
        <v>1.0</v>
      </c>
    </row>
    <row r="1760">
      <c r="A1760" s="1" t="s">
        <v>19268</v>
      </c>
      <c r="B1760" s="2">
        <v>1.0</v>
      </c>
    </row>
    <row r="1761">
      <c r="A1761" s="1" t="s">
        <v>19269</v>
      </c>
      <c r="B1761" s="2">
        <v>1.0</v>
      </c>
    </row>
    <row r="1762">
      <c r="A1762" s="1" t="s">
        <v>19270</v>
      </c>
      <c r="B1762" s="2">
        <v>1.0</v>
      </c>
    </row>
    <row r="1763">
      <c r="A1763" s="1" t="s">
        <v>19271</v>
      </c>
      <c r="B1763" s="2">
        <v>0.0</v>
      </c>
    </row>
    <row r="1764">
      <c r="A1764" s="1" t="s">
        <v>19272</v>
      </c>
      <c r="B1764" s="2">
        <v>1.0</v>
      </c>
    </row>
    <row r="1765">
      <c r="A1765" s="1" t="s">
        <v>19273</v>
      </c>
      <c r="B1765" s="2">
        <v>0.0</v>
      </c>
    </row>
    <row r="1766">
      <c r="A1766" s="1" t="s">
        <v>19274</v>
      </c>
      <c r="B1766" s="2">
        <v>1.0</v>
      </c>
    </row>
    <row r="1767">
      <c r="A1767" s="1" t="s">
        <v>19275</v>
      </c>
      <c r="B1767" s="2">
        <v>1.0</v>
      </c>
    </row>
    <row r="1768">
      <c r="A1768" s="1" t="s">
        <v>19276</v>
      </c>
      <c r="B1768" s="2">
        <v>0.0</v>
      </c>
    </row>
    <row r="1769">
      <c r="A1769" s="1" t="s">
        <v>19277</v>
      </c>
      <c r="B1769" s="2">
        <v>0.0</v>
      </c>
    </row>
    <row r="1770">
      <c r="A1770" s="1" t="s">
        <v>19278</v>
      </c>
      <c r="B1770" s="2">
        <v>1.0</v>
      </c>
    </row>
    <row r="1771">
      <c r="A1771" s="1" t="s">
        <v>19279</v>
      </c>
      <c r="B1771" s="2">
        <v>0.0</v>
      </c>
    </row>
    <row r="1772">
      <c r="A1772" s="1" t="s">
        <v>19280</v>
      </c>
      <c r="B1772" s="2">
        <v>0.0</v>
      </c>
    </row>
    <row r="1773">
      <c r="A1773" s="1" t="s">
        <v>19281</v>
      </c>
      <c r="B1773" s="2">
        <v>0.0</v>
      </c>
    </row>
    <row r="1774">
      <c r="A1774" s="1" t="s">
        <v>19282</v>
      </c>
      <c r="B1774" s="2">
        <v>0.0</v>
      </c>
    </row>
    <row r="1775">
      <c r="A1775" s="1" t="s">
        <v>19283</v>
      </c>
    </row>
    <row r="1776">
      <c r="A1776" s="7"/>
    </row>
    <row r="1777">
      <c r="A1777" s="1" t="s">
        <v>19284</v>
      </c>
      <c r="B1777" s="2">
        <v>1.0</v>
      </c>
    </row>
    <row r="1778">
      <c r="A1778" s="1" t="s">
        <v>19285</v>
      </c>
      <c r="B1778" s="2">
        <v>0.0</v>
      </c>
    </row>
    <row r="1779">
      <c r="A1779" s="1" t="s">
        <v>19286</v>
      </c>
      <c r="B1779" s="2">
        <v>0.0</v>
      </c>
    </row>
    <row r="1780">
      <c r="A1780" s="1" t="s">
        <v>19287</v>
      </c>
      <c r="B1780" s="2">
        <v>1.0</v>
      </c>
    </row>
    <row r="1781">
      <c r="A1781" s="1" t="s">
        <v>19288</v>
      </c>
      <c r="B1781" s="2">
        <v>1.0</v>
      </c>
    </row>
    <row r="1782">
      <c r="A1782" s="1" t="s">
        <v>19289</v>
      </c>
      <c r="B1782" s="2">
        <v>1.0</v>
      </c>
    </row>
    <row r="1783">
      <c r="A1783" s="1" t="s">
        <v>19290</v>
      </c>
    </row>
    <row r="1784">
      <c r="A1784" s="1" t="s">
        <v>5914</v>
      </c>
      <c r="B1784" s="2">
        <v>0.0</v>
      </c>
    </row>
    <row r="1785">
      <c r="A1785" s="1" t="s">
        <v>19291</v>
      </c>
      <c r="B1785" s="2">
        <v>1.0</v>
      </c>
    </row>
    <row r="1786">
      <c r="A1786" s="1" t="s">
        <v>19292</v>
      </c>
      <c r="B1786" s="2">
        <v>1.0</v>
      </c>
    </row>
    <row r="1787">
      <c r="A1787" s="1" t="s">
        <v>19293</v>
      </c>
    </row>
    <row r="1788">
      <c r="A1788" s="1" t="s">
        <v>19294</v>
      </c>
      <c r="B1788" s="2">
        <v>0.0</v>
      </c>
    </row>
    <row r="1789">
      <c r="A1789" s="1" t="s">
        <v>19295</v>
      </c>
      <c r="B1789" s="2">
        <v>0.0</v>
      </c>
    </row>
    <row r="1790">
      <c r="A1790" s="1" t="s">
        <v>19296</v>
      </c>
    </row>
    <row r="1791">
      <c r="A1791" s="7"/>
    </row>
    <row r="1792">
      <c r="A1792" s="1" t="s">
        <v>19297</v>
      </c>
      <c r="B1792" s="2">
        <v>0.0</v>
      </c>
    </row>
    <row r="1793">
      <c r="A1793" s="1" t="s">
        <v>19298</v>
      </c>
      <c r="B1793" s="2">
        <v>0.0</v>
      </c>
    </row>
    <row r="1794">
      <c r="A1794" s="1" t="s">
        <v>19299</v>
      </c>
      <c r="B1794" s="2">
        <v>1.0</v>
      </c>
    </row>
    <row r="1795">
      <c r="A1795" s="1" t="s">
        <v>19300</v>
      </c>
    </row>
    <row r="1796">
      <c r="A1796" s="1" t="s">
        <v>19301</v>
      </c>
      <c r="B1796" s="2">
        <v>0.0</v>
      </c>
    </row>
    <row r="1797">
      <c r="A1797" s="1" t="s">
        <v>19302</v>
      </c>
      <c r="B1797" s="2">
        <v>0.0</v>
      </c>
    </row>
    <row r="1798">
      <c r="A1798" s="1" t="s">
        <v>19303</v>
      </c>
      <c r="B1798" s="2">
        <v>1.0</v>
      </c>
    </row>
    <row r="1799">
      <c r="A1799" s="1" t="s">
        <v>19304</v>
      </c>
      <c r="B1799" s="2">
        <v>1.0</v>
      </c>
    </row>
    <row r="1800">
      <c r="A1800" s="1" t="s">
        <v>19305</v>
      </c>
      <c r="B1800" s="2">
        <v>0.0</v>
      </c>
    </row>
    <row r="1801">
      <c r="A1801" s="1" t="s">
        <v>19306</v>
      </c>
      <c r="B1801" s="2">
        <v>1.0</v>
      </c>
    </row>
    <row r="1802">
      <c r="A1802" s="1" t="s">
        <v>19307</v>
      </c>
      <c r="B1802" s="2">
        <v>1.0</v>
      </c>
    </row>
    <row r="1803">
      <c r="A1803" s="1" t="s">
        <v>19308</v>
      </c>
      <c r="B1803" s="2">
        <v>1.0</v>
      </c>
    </row>
    <row r="1804">
      <c r="A1804" s="1" t="s">
        <v>19309</v>
      </c>
      <c r="B1804" s="2">
        <v>1.0</v>
      </c>
    </row>
    <row r="1805">
      <c r="A1805" s="1" t="s">
        <v>19310</v>
      </c>
      <c r="B1805" s="2">
        <v>1.0</v>
      </c>
    </row>
    <row r="1806">
      <c r="A1806" s="1" t="s">
        <v>19311</v>
      </c>
      <c r="B1806" s="2">
        <v>0.0</v>
      </c>
    </row>
    <row r="1807">
      <c r="A1807" s="1" t="s">
        <v>19312</v>
      </c>
      <c r="B1807" s="2">
        <v>1.0</v>
      </c>
    </row>
    <row r="1808">
      <c r="A1808" s="1" t="s">
        <v>19313</v>
      </c>
      <c r="B1808" s="2">
        <v>1.0</v>
      </c>
    </row>
    <row r="1809">
      <c r="A1809" s="1" t="s">
        <v>19314</v>
      </c>
      <c r="B1809" s="2">
        <v>0.0</v>
      </c>
    </row>
    <row r="1810">
      <c r="A1810" s="1" t="s">
        <v>19315</v>
      </c>
    </row>
    <row r="1811">
      <c r="A1811" s="7"/>
    </row>
    <row r="1812">
      <c r="A1812" s="1" t="s">
        <v>5208</v>
      </c>
      <c r="B1812" s="2">
        <v>0.0</v>
      </c>
    </row>
    <row r="1813">
      <c r="A1813" s="1" t="s">
        <v>19316</v>
      </c>
      <c r="B1813" s="2">
        <v>1.0</v>
      </c>
    </row>
    <row r="1814">
      <c r="A1814" s="1" t="s">
        <v>19317</v>
      </c>
      <c r="B1814" s="2">
        <v>0.0</v>
      </c>
    </row>
    <row r="1815">
      <c r="A1815" s="1" t="s">
        <v>19318</v>
      </c>
      <c r="B1815" s="2">
        <v>1.0</v>
      </c>
    </row>
    <row r="1816">
      <c r="A1816" s="1" t="s">
        <v>19319</v>
      </c>
      <c r="B1816" s="2">
        <v>0.0</v>
      </c>
    </row>
    <row r="1817">
      <c r="A1817" s="1" t="s">
        <v>19320</v>
      </c>
      <c r="B1817" s="2">
        <v>0.0</v>
      </c>
    </row>
    <row r="1818">
      <c r="A1818" s="1" t="s">
        <v>19321</v>
      </c>
      <c r="B1818" s="2">
        <v>0.0</v>
      </c>
    </row>
    <row r="1819">
      <c r="A1819" s="1" t="s">
        <v>19322</v>
      </c>
      <c r="B1819" s="2">
        <v>1.0</v>
      </c>
    </row>
    <row r="1820">
      <c r="A1820" s="1" t="s">
        <v>19323</v>
      </c>
      <c r="B1820" s="2">
        <v>0.0</v>
      </c>
    </row>
    <row r="1821">
      <c r="A1821" s="1" t="s">
        <v>17103</v>
      </c>
      <c r="B1821" s="2">
        <v>1.0</v>
      </c>
    </row>
    <row r="1822">
      <c r="A1822" s="1" t="s">
        <v>19324</v>
      </c>
      <c r="B1822" s="2">
        <v>0.0</v>
      </c>
    </row>
    <row r="1823">
      <c r="A1823" s="1" t="s">
        <v>19325</v>
      </c>
      <c r="B1823" s="2">
        <v>1.0</v>
      </c>
    </row>
    <row r="1824">
      <c r="A1824" s="1" t="s">
        <v>19326</v>
      </c>
    </row>
    <row r="1825">
      <c r="A1825" s="7"/>
    </row>
    <row r="1826">
      <c r="A1826" s="1" t="s">
        <v>19327</v>
      </c>
    </row>
    <row r="1827">
      <c r="A1827" s="1" t="s">
        <v>19328</v>
      </c>
      <c r="B1827" s="2">
        <v>0.0</v>
      </c>
    </row>
    <row r="1828">
      <c r="A1828" s="1" t="s">
        <v>19329</v>
      </c>
      <c r="B1828" s="2">
        <v>0.0</v>
      </c>
    </row>
    <row r="1829">
      <c r="A1829" s="1" t="s">
        <v>19330</v>
      </c>
      <c r="B1829" s="2">
        <v>0.0</v>
      </c>
    </row>
    <row r="1830">
      <c r="A1830" s="1" t="s">
        <v>19331</v>
      </c>
      <c r="B1830" s="2">
        <v>1.0</v>
      </c>
    </row>
    <row r="1831">
      <c r="A1831" s="1" t="s">
        <v>19332</v>
      </c>
      <c r="B1831" s="2">
        <v>0.0</v>
      </c>
    </row>
    <row r="1832">
      <c r="A1832" s="1" t="s">
        <v>19333</v>
      </c>
      <c r="B1832" s="2">
        <v>1.0</v>
      </c>
    </row>
    <row r="1833">
      <c r="A1833" s="1" t="s">
        <v>19334</v>
      </c>
      <c r="B1833" s="2">
        <v>0.0</v>
      </c>
    </row>
    <row r="1834">
      <c r="A1834" s="1" t="s">
        <v>19335</v>
      </c>
    </row>
    <row r="1835">
      <c r="A1835" s="1" t="s">
        <v>19336</v>
      </c>
      <c r="B1835" s="2">
        <v>1.0</v>
      </c>
    </row>
    <row r="1836">
      <c r="A1836" s="1" t="s">
        <v>19337</v>
      </c>
      <c r="B1836" s="2">
        <v>1.0</v>
      </c>
    </row>
    <row r="1837">
      <c r="A1837" s="1" t="s">
        <v>19338</v>
      </c>
      <c r="B1837" s="2">
        <v>0.0</v>
      </c>
    </row>
    <row r="1838">
      <c r="A1838" s="1" t="s">
        <v>19339</v>
      </c>
      <c r="B1838" s="2">
        <v>0.0</v>
      </c>
    </row>
    <row r="1839">
      <c r="A1839" s="1" t="s">
        <v>19340</v>
      </c>
      <c r="B1839" s="2">
        <v>0.0</v>
      </c>
    </row>
    <row r="1840">
      <c r="A1840" s="1" t="s">
        <v>19341</v>
      </c>
      <c r="B1840" s="2">
        <v>1.0</v>
      </c>
    </row>
    <row r="1841">
      <c r="A1841" s="1" t="s">
        <v>19342</v>
      </c>
      <c r="B1841" s="2">
        <v>0.0</v>
      </c>
    </row>
    <row r="1842">
      <c r="A1842" s="1" t="s">
        <v>19343</v>
      </c>
      <c r="B1842" s="2">
        <v>0.0</v>
      </c>
    </row>
    <row r="1843">
      <c r="A1843" s="1" t="s">
        <v>19344</v>
      </c>
      <c r="B1843" s="2">
        <v>1.0</v>
      </c>
    </row>
    <row r="1844">
      <c r="A1844" s="1" t="s">
        <v>19345</v>
      </c>
      <c r="B1844" s="2">
        <v>1.0</v>
      </c>
    </row>
    <row r="1845">
      <c r="A1845" s="1" t="s">
        <v>19346</v>
      </c>
      <c r="B1845" s="2">
        <v>1.0</v>
      </c>
    </row>
    <row r="1846">
      <c r="A1846" s="1" t="s">
        <v>19347</v>
      </c>
      <c r="B1846" s="2">
        <v>0.0</v>
      </c>
    </row>
    <row r="1847">
      <c r="A1847" s="1" t="s">
        <v>19348</v>
      </c>
      <c r="B1847" s="2">
        <v>0.0</v>
      </c>
    </row>
    <row r="1848">
      <c r="A1848" s="1" t="s">
        <v>19349</v>
      </c>
      <c r="B1848" s="2">
        <v>0.0</v>
      </c>
    </row>
    <row r="1849">
      <c r="A1849" s="1" t="s">
        <v>19350</v>
      </c>
      <c r="B1849" s="2">
        <v>1.0</v>
      </c>
    </row>
    <row r="1850">
      <c r="A1850" s="1" t="s">
        <v>19351</v>
      </c>
      <c r="B1850" s="2">
        <v>0.0</v>
      </c>
    </row>
    <row r="1851">
      <c r="A1851" s="1" t="s">
        <v>19352</v>
      </c>
      <c r="B1851" s="2">
        <v>1.0</v>
      </c>
    </row>
    <row r="1852">
      <c r="A1852" s="1" t="s">
        <v>19353</v>
      </c>
      <c r="B1852" s="2">
        <v>0.0</v>
      </c>
    </row>
    <row r="1853">
      <c r="A1853" s="1" t="s">
        <v>19354</v>
      </c>
      <c r="B1853" s="2">
        <v>0.0</v>
      </c>
    </row>
    <row r="1854">
      <c r="A1854" s="1" t="s">
        <v>19355</v>
      </c>
      <c r="B1854" s="2">
        <v>0.0</v>
      </c>
    </row>
    <row r="1855">
      <c r="A1855" s="1" t="s">
        <v>19356</v>
      </c>
      <c r="B1855" s="2">
        <v>1.0</v>
      </c>
    </row>
    <row r="1856">
      <c r="A1856" s="1" t="s">
        <v>6551</v>
      </c>
      <c r="B1856" s="2">
        <v>1.0</v>
      </c>
    </row>
    <row r="1857">
      <c r="A1857" s="1" t="s">
        <v>19357</v>
      </c>
      <c r="B1857" s="2">
        <v>0.0</v>
      </c>
    </row>
    <row r="1858">
      <c r="A1858" s="1" t="s">
        <v>19358</v>
      </c>
      <c r="B1858" s="2">
        <v>0.0</v>
      </c>
    </row>
    <row r="1859">
      <c r="A1859" s="1" t="s">
        <v>5503</v>
      </c>
    </row>
    <row r="1860">
      <c r="A1860" s="1" t="s">
        <v>6888</v>
      </c>
    </row>
    <row r="1861">
      <c r="A1861" s="1" t="s">
        <v>6889</v>
      </c>
    </row>
    <row r="1862">
      <c r="A1862" s="1" t="s">
        <v>6890</v>
      </c>
    </row>
    <row r="1863">
      <c r="A1863" s="1" t="s">
        <v>6891</v>
      </c>
    </row>
    <row r="1864">
      <c r="A1864" s="7"/>
    </row>
    <row r="1865">
      <c r="A1865" s="1" t="s">
        <v>19359</v>
      </c>
      <c r="B1865" s="2">
        <v>0.0</v>
      </c>
    </row>
    <row r="1866">
      <c r="A1866" s="1" t="s">
        <v>19360</v>
      </c>
      <c r="B1866" s="2">
        <v>1.0</v>
      </c>
    </row>
    <row r="1867">
      <c r="A1867" s="1" t="s">
        <v>14442</v>
      </c>
      <c r="B1867" s="2">
        <v>1.0</v>
      </c>
    </row>
    <row r="1868">
      <c r="A1868" s="1" t="s">
        <v>19361</v>
      </c>
      <c r="B1868" s="2">
        <v>0.0</v>
      </c>
    </row>
    <row r="1869">
      <c r="A1869" s="1" t="s">
        <v>19362</v>
      </c>
      <c r="B1869" s="2">
        <v>0.0</v>
      </c>
    </row>
    <row r="1870">
      <c r="A1870" s="1" t="s">
        <v>19363</v>
      </c>
      <c r="B1870" s="2">
        <v>0.0</v>
      </c>
    </row>
    <row r="1871">
      <c r="A1871" s="1" t="s">
        <v>19364</v>
      </c>
      <c r="B1871" s="2">
        <v>0.0</v>
      </c>
    </row>
    <row r="1872">
      <c r="A1872" s="1" t="s">
        <v>19365</v>
      </c>
      <c r="B1872" s="2">
        <v>1.0</v>
      </c>
    </row>
    <row r="1873">
      <c r="A1873" s="1" t="s">
        <v>19366</v>
      </c>
      <c r="B1873" s="2">
        <v>0.0</v>
      </c>
    </row>
    <row r="1874">
      <c r="A1874" s="1" t="s">
        <v>19367</v>
      </c>
      <c r="B1874" s="2">
        <v>0.0</v>
      </c>
    </row>
    <row r="1875">
      <c r="A1875" s="1" t="s">
        <v>19368</v>
      </c>
      <c r="B1875" s="2">
        <v>0.0</v>
      </c>
    </row>
    <row r="1876">
      <c r="A1876" s="1" t="s">
        <v>19369</v>
      </c>
      <c r="B1876" s="2">
        <v>1.0</v>
      </c>
    </row>
    <row r="1877">
      <c r="A1877" s="1" t="s">
        <v>19370</v>
      </c>
      <c r="B1877" s="2">
        <v>0.0</v>
      </c>
    </row>
    <row r="1878">
      <c r="A1878" s="1" t="s">
        <v>19371</v>
      </c>
      <c r="B1878" s="2">
        <v>0.0</v>
      </c>
    </row>
    <row r="1879">
      <c r="A1879" s="1" t="s">
        <v>19372</v>
      </c>
      <c r="B1879" s="2">
        <v>1.0</v>
      </c>
    </row>
    <row r="1880">
      <c r="A1880" s="1" t="s">
        <v>19373</v>
      </c>
      <c r="B1880" s="2">
        <v>1.0</v>
      </c>
    </row>
    <row r="1881">
      <c r="A1881" s="1" t="s">
        <v>19374</v>
      </c>
      <c r="B1881" s="2">
        <v>1.0</v>
      </c>
    </row>
    <row r="1882">
      <c r="A1882" s="1" t="s">
        <v>19375</v>
      </c>
      <c r="B1882" s="2">
        <v>1.0</v>
      </c>
    </row>
    <row r="1883">
      <c r="A1883" s="1" t="s">
        <v>19376</v>
      </c>
      <c r="B1883" s="2">
        <v>1.0</v>
      </c>
    </row>
    <row r="1884">
      <c r="A1884" s="1" t="s">
        <v>19377</v>
      </c>
      <c r="B1884" s="2">
        <v>1.0</v>
      </c>
    </row>
    <row r="1885">
      <c r="A1885" s="1" t="s">
        <v>19378</v>
      </c>
      <c r="B1885" s="2">
        <v>0.0</v>
      </c>
    </row>
    <row r="1886">
      <c r="A1886" s="1" t="s">
        <v>19379</v>
      </c>
      <c r="B1886" s="2">
        <v>0.0</v>
      </c>
    </row>
    <row r="1887">
      <c r="A1887" s="1" t="s">
        <v>19380</v>
      </c>
      <c r="B1887" s="2">
        <v>0.0</v>
      </c>
    </row>
    <row r="1888">
      <c r="A1888" s="1" t="s">
        <v>19381</v>
      </c>
      <c r="B1888" s="2">
        <v>1.0</v>
      </c>
    </row>
    <row r="1889">
      <c r="A1889" s="1" t="s">
        <v>19382</v>
      </c>
      <c r="B1889" s="2">
        <v>0.0</v>
      </c>
    </row>
    <row r="1890">
      <c r="A1890" s="1" t="s">
        <v>19383</v>
      </c>
      <c r="B1890" s="2">
        <v>0.0</v>
      </c>
    </row>
    <row r="1891">
      <c r="A1891" s="1" t="s">
        <v>19384</v>
      </c>
    </row>
    <row r="1892">
      <c r="A1892" s="1" t="s">
        <v>19385</v>
      </c>
      <c r="B1892" s="2">
        <v>1.0</v>
      </c>
    </row>
    <row r="1893">
      <c r="A1893" s="1" t="s">
        <v>19386</v>
      </c>
      <c r="B1893" s="2">
        <v>0.0</v>
      </c>
    </row>
    <row r="1894">
      <c r="A1894" s="1" t="s">
        <v>19387</v>
      </c>
      <c r="B1894" s="2">
        <v>0.0</v>
      </c>
    </row>
    <row r="1895">
      <c r="A1895" s="1" t="s">
        <v>14095</v>
      </c>
      <c r="B1895" s="2">
        <v>0.0</v>
      </c>
    </row>
    <row r="1896">
      <c r="A1896" s="1" t="s">
        <v>19388</v>
      </c>
      <c r="B1896" s="2">
        <v>1.0</v>
      </c>
    </row>
    <row r="1897">
      <c r="A1897" s="1" t="s">
        <v>19389</v>
      </c>
      <c r="B1897" s="2">
        <v>0.0</v>
      </c>
    </row>
    <row r="1898">
      <c r="A1898" s="1" t="s">
        <v>19390</v>
      </c>
      <c r="B1898" s="2">
        <v>1.0</v>
      </c>
    </row>
    <row r="1899">
      <c r="A1899" s="1" t="s">
        <v>19391</v>
      </c>
      <c r="B1899" s="2">
        <v>0.0</v>
      </c>
    </row>
    <row r="1900">
      <c r="A1900" s="1" t="s">
        <v>19392</v>
      </c>
      <c r="B1900" s="2">
        <v>0.0</v>
      </c>
    </row>
    <row r="1901">
      <c r="A1901" s="1" t="s">
        <v>19393</v>
      </c>
      <c r="B1901" s="2">
        <v>1.0</v>
      </c>
    </row>
    <row r="1902">
      <c r="A1902" s="1" t="s">
        <v>19394</v>
      </c>
      <c r="B1902" s="2">
        <v>1.0</v>
      </c>
    </row>
    <row r="1903">
      <c r="A1903" s="1" t="s">
        <v>19395</v>
      </c>
      <c r="B1903" s="2">
        <v>1.0</v>
      </c>
    </row>
    <row r="1904">
      <c r="A1904" s="1" t="s">
        <v>19396</v>
      </c>
      <c r="B1904" s="2">
        <v>1.0</v>
      </c>
    </row>
    <row r="1905">
      <c r="A1905" s="1" t="s">
        <v>19397</v>
      </c>
    </row>
    <row r="1906">
      <c r="A1906" s="1" t="s">
        <v>19398</v>
      </c>
    </row>
    <row r="1907">
      <c r="A1907" s="1" t="s">
        <v>19399</v>
      </c>
      <c r="B1907" s="2">
        <v>0.0</v>
      </c>
    </row>
    <row r="1908">
      <c r="A1908" s="1" t="s">
        <v>19400</v>
      </c>
      <c r="B1908" s="2">
        <v>1.0</v>
      </c>
    </row>
    <row r="1909">
      <c r="A1909" s="1" t="s">
        <v>19401</v>
      </c>
      <c r="B1909" s="2">
        <v>1.0</v>
      </c>
    </row>
    <row r="1910">
      <c r="A1910" s="1" t="s">
        <v>19402</v>
      </c>
      <c r="B1910" s="2">
        <v>0.0</v>
      </c>
    </row>
    <row r="1911">
      <c r="A1911" s="1" t="s">
        <v>19403</v>
      </c>
      <c r="B1911" s="2">
        <v>1.0</v>
      </c>
    </row>
    <row r="1912">
      <c r="A1912" s="1" t="s">
        <v>19404</v>
      </c>
      <c r="B1912" s="2">
        <v>0.0</v>
      </c>
    </row>
    <row r="1913">
      <c r="A1913" s="1" t="s">
        <v>19405</v>
      </c>
      <c r="B1913" s="2">
        <v>0.0</v>
      </c>
    </row>
    <row r="1914">
      <c r="A1914" s="1" t="s">
        <v>19406</v>
      </c>
      <c r="B1914" s="2">
        <v>1.0</v>
      </c>
    </row>
    <row r="1915">
      <c r="A1915" s="1" t="s">
        <v>19407</v>
      </c>
      <c r="B1915" s="2">
        <v>0.0</v>
      </c>
    </row>
    <row r="1916">
      <c r="A1916" s="1" t="s">
        <v>19408</v>
      </c>
      <c r="B1916" s="2">
        <v>1.0</v>
      </c>
    </row>
    <row r="1917">
      <c r="A1917" s="1" t="s">
        <v>19409</v>
      </c>
      <c r="B1917" s="2">
        <v>1.0</v>
      </c>
    </row>
    <row r="1918">
      <c r="A1918" s="1" t="s">
        <v>19410</v>
      </c>
      <c r="B1918" s="2">
        <v>0.0</v>
      </c>
    </row>
    <row r="1919">
      <c r="A1919" s="1" t="s">
        <v>19411</v>
      </c>
    </row>
    <row r="1920">
      <c r="A1920" s="1" t="s">
        <v>19412</v>
      </c>
      <c r="B1920" s="2">
        <v>0.0</v>
      </c>
    </row>
    <row r="1921">
      <c r="A1921" s="1" t="s">
        <v>19413</v>
      </c>
      <c r="B1921" s="2">
        <v>1.0</v>
      </c>
    </row>
    <row r="1922">
      <c r="A1922" s="1" t="s">
        <v>19414</v>
      </c>
      <c r="B1922" s="2">
        <v>0.0</v>
      </c>
    </row>
    <row r="1923">
      <c r="A1923" s="1" t="s">
        <v>19415</v>
      </c>
      <c r="B1923" s="2">
        <v>1.0</v>
      </c>
    </row>
    <row r="1924">
      <c r="A1924" s="1" t="s">
        <v>19416</v>
      </c>
      <c r="B1924" s="2">
        <v>0.0</v>
      </c>
    </row>
    <row r="1925">
      <c r="A1925" s="1" t="s">
        <v>19417</v>
      </c>
      <c r="B1925" s="2">
        <v>1.0</v>
      </c>
    </row>
    <row r="1926">
      <c r="A1926" s="1" t="s">
        <v>19418</v>
      </c>
      <c r="B1926" s="2">
        <v>1.0</v>
      </c>
    </row>
    <row r="1927">
      <c r="A1927" s="1" t="s">
        <v>19419</v>
      </c>
      <c r="B1927" s="2">
        <v>1.0</v>
      </c>
    </row>
    <row r="1928">
      <c r="A1928" s="1" t="s">
        <v>19420</v>
      </c>
      <c r="B1928" s="2">
        <v>0.0</v>
      </c>
    </row>
    <row r="1929">
      <c r="A1929" s="1" t="s">
        <v>19421</v>
      </c>
      <c r="B1929" s="2">
        <v>1.0</v>
      </c>
    </row>
    <row r="1930">
      <c r="A1930" s="1" t="s">
        <v>19422</v>
      </c>
    </row>
    <row r="1931">
      <c r="A1931" s="1" t="s">
        <v>19423</v>
      </c>
    </row>
    <row r="1932">
      <c r="A1932" s="1" t="s">
        <v>19424</v>
      </c>
      <c r="B1932" s="2">
        <v>1.0</v>
      </c>
    </row>
    <row r="1933">
      <c r="A1933" s="1" t="s">
        <v>19425</v>
      </c>
    </row>
    <row r="1934">
      <c r="A1934" s="7"/>
    </row>
    <row r="1935">
      <c r="A1935" s="1" t="s">
        <v>19426</v>
      </c>
    </row>
    <row r="1936">
      <c r="A1936" s="1" t="s">
        <v>19427</v>
      </c>
    </row>
    <row r="1937">
      <c r="A1937" s="1" t="s">
        <v>19428</v>
      </c>
      <c r="B1937" s="2">
        <v>0.0</v>
      </c>
    </row>
    <row r="1938">
      <c r="A1938" s="1" t="s">
        <v>19429</v>
      </c>
      <c r="B1938" s="2">
        <v>1.0</v>
      </c>
    </row>
    <row r="1939">
      <c r="A1939" s="1" t="s">
        <v>19430</v>
      </c>
      <c r="B1939" s="2">
        <v>0.0</v>
      </c>
    </row>
    <row r="1940">
      <c r="A1940" s="1" t="s">
        <v>19431</v>
      </c>
      <c r="B1940" s="2">
        <v>1.0</v>
      </c>
    </row>
    <row r="1941">
      <c r="A1941" s="1" t="s">
        <v>19432</v>
      </c>
      <c r="B1941" s="2">
        <v>1.0</v>
      </c>
    </row>
    <row r="1942">
      <c r="A1942" s="1" t="s">
        <v>19433</v>
      </c>
      <c r="B1942" s="2">
        <v>1.0</v>
      </c>
    </row>
    <row r="1943">
      <c r="A1943" s="1" t="s">
        <v>19434</v>
      </c>
      <c r="B1943" s="2">
        <v>0.0</v>
      </c>
    </row>
    <row r="1944">
      <c r="A1944" s="1" t="s">
        <v>19435</v>
      </c>
      <c r="B1944" s="2">
        <v>1.0</v>
      </c>
    </row>
    <row r="1945">
      <c r="A1945" s="1" t="s">
        <v>19436</v>
      </c>
      <c r="B1945" s="2">
        <v>0.0</v>
      </c>
    </row>
    <row r="1946">
      <c r="A1946" s="1" t="s">
        <v>19437</v>
      </c>
      <c r="B1946" s="2">
        <v>0.0</v>
      </c>
    </row>
    <row r="1947">
      <c r="A1947" s="1" t="s">
        <v>19438</v>
      </c>
    </row>
    <row r="1948">
      <c r="A1948" s="1" t="s">
        <v>13399</v>
      </c>
      <c r="B1948" s="2">
        <v>1.0</v>
      </c>
    </row>
    <row r="1949">
      <c r="A1949" s="1" t="s">
        <v>19439</v>
      </c>
      <c r="B1949" s="2">
        <v>0.0</v>
      </c>
    </row>
    <row r="1950">
      <c r="A1950" s="1" t="s">
        <v>19440</v>
      </c>
      <c r="B1950" s="2">
        <v>0.0</v>
      </c>
    </row>
    <row r="1951">
      <c r="A1951" s="1" t="s">
        <v>19441</v>
      </c>
      <c r="B1951" s="2">
        <v>1.0</v>
      </c>
    </row>
    <row r="1952">
      <c r="A1952" s="1" t="s">
        <v>19442</v>
      </c>
      <c r="B1952" s="2">
        <v>0.0</v>
      </c>
    </row>
    <row r="1953">
      <c r="A1953" s="1" t="s">
        <v>19443</v>
      </c>
      <c r="B1953" s="2">
        <v>0.0</v>
      </c>
    </row>
    <row r="1954">
      <c r="A1954" s="1" t="s">
        <v>19444</v>
      </c>
      <c r="B1954" s="2">
        <v>0.0</v>
      </c>
    </row>
    <row r="1955">
      <c r="A1955" s="1" t="s">
        <v>19445</v>
      </c>
      <c r="B1955" s="2">
        <v>1.0</v>
      </c>
    </row>
    <row r="1956">
      <c r="A1956" s="1" t="s">
        <v>19446</v>
      </c>
    </row>
    <row r="1957">
      <c r="A1957" s="1" t="s">
        <v>19447</v>
      </c>
    </row>
    <row r="1958">
      <c r="A1958" s="7"/>
    </row>
    <row r="1959">
      <c r="A1959" s="1" t="s">
        <v>19264</v>
      </c>
      <c r="B1959" s="2">
        <v>1.0</v>
      </c>
    </row>
    <row r="1960">
      <c r="A1960" s="1" t="s">
        <v>19448</v>
      </c>
      <c r="B1960" s="2">
        <v>0.0</v>
      </c>
    </row>
    <row r="1961">
      <c r="A1961" s="1" t="s">
        <v>19449</v>
      </c>
      <c r="B1961" s="2">
        <v>0.0</v>
      </c>
    </row>
    <row r="1962">
      <c r="A1962" s="1" t="s">
        <v>19450</v>
      </c>
      <c r="B1962" s="2">
        <v>1.0</v>
      </c>
    </row>
    <row r="1963">
      <c r="A1963" s="1" t="s">
        <v>19451</v>
      </c>
      <c r="B1963" s="2">
        <v>0.0</v>
      </c>
    </row>
    <row r="1964">
      <c r="A1964" s="1" t="s">
        <v>19452</v>
      </c>
      <c r="B1964" s="2">
        <v>0.0</v>
      </c>
    </row>
    <row r="1965">
      <c r="A1965" s="1" t="s">
        <v>19453</v>
      </c>
      <c r="B1965" s="2">
        <v>0.0</v>
      </c>
    </row>
    <row r="1966">
      <c r="A1966" s="1" t="s">
        <v>19454</v>
      </c>
    </row>
    <row r="1967">
      <c r="A1967" s="1" t="s">
        <v>4546</v>
      </c>
      <c r="B1967" s="2">
        <v>0.0</v>
      </c>
    </row>
    <row r="1968">
      <c r="A1968" s="1" t="s">
        <v>19455</v>
      </c>
      <c r="B1968" s="2">
        <v>0.0</v>
      </c>
    </row>
    <row r="1969">
      <c r="A1969" s="1" t="s">
        <v>19456</v>
      </c>
      <c r="B1969" s="2">
        <v>0.0</v>
      </c>
    </row>
    <row r="1970">
      <c r="A1970" s="1" t="s">
        <v>19457</v>
      </c>
      <c r="B1970" s="2">
        <v>0.0</v>
      </c>
    </row>
    <row r="1971">
      <c r="A1971" s="1" t="s">
        <v>19458</v>
      </c>
    </row>
    <row r="1972">
      <c r="A1972" s="7"/>
    </row>
    <row r="1973">
      <c r="A1973" s="1" t="s">
        <v>5298</v>
      </c>
      <c r="B1973" s="2">
        <v>0.0</v>
      </c>
    </row>
    <row r="1974">
      <c r="A1974" s="1" t="s">
        <v>19459</v>
      </c>
      <c r="B1974" s="2">
        <v>1.0</v>
      </c>
    </row>
    <row r="1975">
      <c r="A1975" s="1" t="s">
        <v>19460</v>
      </c>
    </row>
    <row r="1976">
      <c r="A1976" s="7"/>
    </row>
    <row r="1977">
      <c r="A1977" s="1" t="s">
        <v>19461</v>
      </c>
    </row>
    <row r="1978">
      <c r="A1978" s="1" t="s">
        <v>19462</v>
      </c>
    </row>
    <row r="1979">
      <c r="A1979" s="1" t="s">
        <v>19463</v>
      </c>
    </row>
    <row r="1980">
      <c r="A1980" s="1" t="s">
        <v>19464</v>
      </c>
    </row>
    <row r="1981">
      <c r="A1981" s="1" t="s">
        <v>19465</v>
      </c>
      <c r="B1981" s="2">
        <v>1.0</v>
      </c>
    </row>
    <row r="1982">
      <c r="A1982" s="1" t="s">
        <v>19466</v>
      </c>
      <c r="B1982" s="2">
        <v>0.0</v>
      </c>
    </row>
    <row r="1983">
      <c r="A1983" s="1" t="s">
        <v>19467</v>
      </c>
    </row>
    <row r="1984">
      <c r="A1984" s="1" t="s">
        <v>9147</v>
      </c>
    </row>
    <row r="1985">
      <c r="A1985" s="1" t="s">
        <v>9148</v>
      </c>
      <c r="B1985" s="2">
        <v>0.0</v>
      </c>
    </row>
    <row r="1986">
      <c r="A1986" s="1" t="s">
        <v>19468</v>
      </c>
    </row>
    <row r="1987">
      <c r="A1987" s="1" t="s">
        <v>19469</v>
      </c>
    </row>
    <row r="1988">
      <c r="A1988" s="1" t="s">
        <v>19470</v>
      </c>
      <c r="B1988" s="2">
        <v>1.0</v>
      </c>
    </row>
    <row r="1989">
      <c r="A1989" s="1" t="s">
        <v>19471</v>
      </c>
      <c r="B1989" s="2">
        <v>1.0</v>
      </c>
    </row>
    <row r="1990">
      <c r="A1990" s="1" t="s">
        <v>19472</v>
      </c>
      <c r="B1990" s="2">
        <v>1.0</v>
      </c>
    </row>
    <row r="1991">
      <c r="A1991" s="1" t="s">
        <v>19473</v>
      </c>
      <c r="B1991" s="2">
        <v>0.0</v>
      </c>
    </row>
    <row r="1992">
      <c r="A1992" s="1" t="s">
        <v>19474</v>
      </c>
      <c r="B1992" s="2">
        <v>1.0</v>
      </c>
    </row>
    <row r="1993">
      <c r="A1993" s="1" t="s">
        <v>19475</v>
      </c>
      <c r="B1993" s="2">
        <v>1.0</v>
      </c>
    </row>
    <row r="1994">
      <c r="A1994" s="1" t="s">
        <v>13356</v>
      </c>
      <c r="B1994" s="2">
        <v>1.0</v>
      </c>
    </row>
    <row r="1995">
      <c r="A1995" s="1" t="s">
        <v>19476</v>
      </c>
      <c r="B1995" s="2">
        <v>0.0</v>
      </c>
    </row>
    <row r="1996">
      <c r="A1996" s="1" t="s">
        <v>19477</v>
      </c>
      <c r="B1996" s="2">
        <v>0.0</v>
      </c>
    </row>
    <row r="1997">
      <c r="A1997" s="1" t="s">
        <v>19478</v>
      </c>
      <c r="B1997" s="2">
        <v>1.0</v>
      </c>
    </row>
    <row r="1998">
      <c r="A1998" s="1" t="s">
        <v>19479</v>
      </c>
      <c r="B1998" s="2">
        <v>1.0</v>
      </c>
    </row>
    <row r="1999">
      <c r="A1999" s="1" t="s">
        <v>19480</v>
      </c>
    </row>
    <row r="2000">
      <c r="A2000" s="7"/>
    </row>
    <row r="2001">
      <c r="A2001" s="1" t="s">
        <v>4098</v>
      </c>
    </row>
    <row r="2002">
      <c r="A2002" s="7"/>
    </row>
    <row r="2003">
      <c r="A2003" s="1" t="s">
        <v>19481</v>
      </c>
      <c r="B2003" s="2">
        <v>0.0</v>
      </c>
    </row>
    <row r="2004">
      <c r="A2004" s="1" t="s">
        <v>19482</v>
      </c>
      <c r="B2004" s="2">
        <v>1.0</v>
      </c>
    </row>
    <row r="2005">
      <c r="A2005" s="1" t="s">
        <v>19483</v>
      </c>
      <c r="B2005" s="2">
        <v>0.0</v>
      </c>
    </row>
    <row r="2006">
      <c r="A2006" s="1" t="s">
        <v>19484</v>
      </c>
    </row>
    <row r="2007">
      <c r="A2007" s="1" t="s">
        <v>19485</v>
      </c>
    </row>
    <row r="2008">
      <c r="A2008" s="1" t="s">
        <v>19486</v>
      </c>
    </row>
    <row r="2009">
      <c r="A2009" s="1" t="s">
        <v>19487</v>
      </c>
    </row>
    <row r="2010">
      <c r="A2010" s="1" t="s">
        <v>19488</v>
      </c>
    </row>
    <row r="2011">
      <c r="A2011" s="1" t="s">
        <v>19489</v>
      </c>
      <c r="B2011" s="2">
        <v>0.0</v>
      </c>
    </row>
    <row r="2012">
      <c r="A2012" s="1" t="s">
        <v>19490</v>
      </c>
      <c r="B2012" s="2">
        <v>0.0</v>
      </c>
    </row>
    <row r="2013">
      <c r="A2013" s="1" t="s">
        <v>19491</v>
      </c>
      <c r="B2013" s="2">
        <v>1.0</v>
      </c>
    </row>
    <row r="2014">
      <c r="A2014" s="1" t="s">
        <v>19492</v>
      </c>
      <c r="B2014" s="2">
        <v>0.0</v>
      </c>
    </row>
    <row r="2015">
      <c r="A2015" s="1" t="s">
        <v>19493</v>
      </c>
      <c r="B2015" s="2">
        <v>0.0</v>
      </c>
    </row>
    <row r="2016">
      <c r="A2016" s="1" t="s">
        <v>19494</v>
      </c>
      <c r="B2016" s="2">
        <v>1.0</v>
      </c>
    </row>
    <row r="2017">
      <c r="A2017" s="1" t="s">
        <v>19495</v>
      </c>
      <c r="B2017" s="2">
        <v>0.0</v>
      </c>
    </row>
    <row r="2018">
      <c r="A2018" s="1" t="s">
        <v>19496</v>
      </c>
    </row>
    <row r="2019">
      <c r="A2019" s="7"/>
    </row>
    <row r="2020">
      <c r="A2020" s="1" t="s">
        <v>19497</v>
      </c>
      <c r="B2020" s="2">
        <v>0.0</v>
      </c>
    </row>
    <row r="2021">
      <c r="A2021" s="1" t="s">
        <v>19498</v>
      </c>
      <c r="B2021" s="2">
        <v>1.0</v>
      </c>
    </row>
    <row r="2022">
      <c r="A2022" s="1" t="s">
        <v>19499</v>
      </c>
      <c r="B2022" s="2">
        <v>0.0</v>
      </c>
    </row>
    <row r="2023">
      <c r="A2023" s="1" t="s">
        <v>19500</v>
      </c>
      <c r="B2023" s="2">
        <v>1.0</v>
      </c>
    </row>
    <row r="2024">
      <c r="A2024" s="1" t="s">
        <v>19501</v>
      </c>
      <c r="B2024" s="2">
        <v>1.0</v>
      </c>
    </row>
    <row r="2025">
      <c r="A2025" s="1" t="s">
        <v>19502</v>
      </c>
    </row>
    <row r="2026">
      <c r="A2026" s="1" t="s">
        <v>19503</v>
      </c>
    </row>
    <row r="2027">
      <c r="A2027" s="1" t="s">
        <v>4546</v>
      </c>
      <c r="B2027" s="2">
        <v>0.0</v>
      </c>
    </row>
    <row r="2028">
      <c r="A2028" s="1" t="s">
        <v>19504</v>
      </c>
      <c r="B2028" s="2">
        <v>0.0</v>
      </c>
    </row>
    <row r="2029">
      <c r="A2029" s="1" t="s">
        <v>19505</v>
      </c>
      <c r="B2029" s="2">
        <v>0.0</v>
      </c>
    </row>
    <row r="2030">
      <c r="A2030" s="1" t="s">
        <v>19506</v>
      </c>
      <c r="B2030" s="2">
        <v>1.0</v>
      </c>
    </row>
    <row r="2031">
      <c r="A2031" s="1" t="s">
        <v>19507</v>
      </c>
      <c r="B2031" s="2">
        <v>0.0</v>
      </c>
    </row>
    <row r="2032">
      <c r="A2032" s="1" t="s">
        <v>19508</v>
      </c>
      <c r="B2032" s="2">
        <v>1.0</v>
      </c>
    </row>
    <row r="2033">
      <c r="A2033" s="1" t="s">
        <v>19509</v>
      </c>
    </row>
    <row r="2034">
      <c r="A2034" s="7"/>
    </row>
    <row r="2035">
      <c r="A2035" s="1" t="s">
        <v>19510</v>
      </c>
      <c r="B2035" s="2">
        <v>1.0</v>
      </c>
    </row>
    <row r="2036">
      <c r="A2036" s="1" t="s">
        <v>19511</v>
      </c>
      <c r="B2036" s="2">
        <v>1.0</v>
      </c>
    </row>
    <row r="2037">
      <c r="A2037" s="1" t="s">
        <v>19512</v>
      </c>
      <c r="B2037" s="2">
        <v>1.0</v>
      </c>
    </row>
    <row r="2038">
      <c r="A2038" s="1" t="s">
        <v>19513</v>
      </c>
      <c r="B2038" s="2">
        <v>0.0</v>
      </c>
    </row>
    <row r="2039">
      <c r="A2039" s="1" t="s">
        <v>19514</v>
      </c>
      <c r="B2039" s="2">
        <v>0.0</v>
      </c>
    </row>
    <row r="2040">
      <c r="A2040" s="1" t="s">
        <v>19515</v>
      </c>
      <c r="B2040" s="2">
        <v>1.0</v>
      </c>
    </row>
    <row r="2041">
      <c r="A2041" s="1" t="s">
        <v>19516</v>
      </c>
      <c r="B2041" s="2">
        <v>0.0</v>
      </c>
    </row>
    <row r="2042">
      <c r="A2042" s="1" t="s">
        <v>19517</v>
      </c>
      <c r="B2042" s="2">
        <v>1.0</v>
      </c>
    </row>
    <row r="2043">
      <c r="A2043" s="1" t="s">
        <v>19518</v>
      </c>
    </row>
    <row r="2044">
      <c r="A2044" s="7"/>
    </row>
    <row r="2045">
      <c r="A2045" s="1" t="s">
        <v>19519</v>
      </c>
    </row>
    <row r="2046">
      <c r="A2046" s="7"/>
    </row>
    <row r="2047">
      <c r="A2047" s="1" t="s">
        <v>19520</v>
      </c>
      <c r="B2047" s="2">
        <v>0.0</v>
      </c>
    </row>
    <row r="2048">
      <c r="A2048" s="1" t="s">
        <v>19521</v>
      </c>
      <c r="B2048" s="2">
        <v>1.0</v>
      </c>
    </row>
    <row r="2049">
      <c r="A2049" s="1" t="s">
        <v>19522</v>
      </c>
      <c r="B2049" s="2">
        <v>1.0</v>
      </c>
    </row>
    <row r="2050">
      <c r="A2050" s="1" t="s">
        <v>19523</v>
      </c>
      <c r="B2050" s="2">
        <v>1.0</v>
      </c>
    </row>
    <row r="2051">
      <c r="A2051" s="1" t="s">
        <v>19524</v>
      </c>
      <c r="B2051" s="2">
        <v>0.0</v>
      </c>
    </row>
    <row r="2052">
      <c r="A2052" s="1" t="s">
        <v>19525</v>
      </c>
      <c r="B2052" s="2">
        <v>1.0</v>
      </c>
    </row>
    <row r="2053">
      <c r="A2053" s="1" t="s">
        <v>19526</v>
      </c>
      <c r="B2053" s="2">
        <v>1.0</v>
      </c>
    </row>
    <row r="2054">
      <c r="A2054" s="1" t="s">
        <v>19527</v>
      </c>
      <c r="B2054" s="2">
        <v>0.0</v>
      </c>
    </row>
    <row r="2055">
      <c r="A2055" s="1" t="s">
        <v>19528</v>
      </c>
      <c r="B2055" s="2">
        <v>0.0</v>
      </c>
    </row>
    <row r="2056">
      <c r="A2056" s="1" t="s">
        <v>19529</v>
      </c>
      <c r="B2056" s="2">
        <v>0.0</v>
      </c>
    </row>
    <row r="2057">
      <c r="A2057" s="1" t="s">
        <v>19530</v>
      </c>
      <c r="B2057" s="2">
        <v>0.0</v>
      </c>
    </row>
    <row r="2058">
      <c r="A2058" s="1" t="s">
        <v>19531</v>
      </c>
      <c r="B2058" s="2">
        <v>1.0</v>
      </c>
    </row>
    <row r="2059">
      <c r="A2059" s="1" t="s">
        <v>19532</v>
      </c>
      <c r="B2059" s="2">
        <v>1.0</v>
      </c>
    </row>
    <row r="2060">
      <c r="A2060" s="1" t="s">
        <v>19533</v>
      </c>
      <c r="B2060" s="2">
        <v>0.0</v>
      </c>
    </row>
    <row r="2061">
      <c r="A2061" s="1" t="s">
        <v>19534</v>
      </c>
      <c r="B2061" s="2">
        <v>1.0</v>
      </c>
    </row>
    <row r="2062">
      <c r="A2062" s="1" t="s">
        <v>19535</v>
      </c>
      <c r="B2062" s="2">
        <v>1.0</v>
      </c>
    </row>
    <row r="2063">
      <c r="A2063" s="1" t="s">
        <v>19536</v>
      </c>
      <c r="B2063" s="2">
        <v>1.0</v>
      </c>
    </row>
    <row r="2064">
      <c r="A2064" s="1" t="s">
        <v>19537</v>
      </c>
      <c r="B2064" s="2">
        <v>0.0</v>
      </c>
    </row>
    <row r="2065">
      <c r="A2065" s="1" t="s">
        <v>19538</v>
      </c>
      <c r="B2065" s="2">
        <v>0.0</v>
      </c>
    </row>
    <row r="2066">
      <c r="A2066" s="1" t="s">
        <v>19539</v>
      </c>
    </row>
    <row r="2067">
      <c r="A2067" s="1" t="s">
        <v>8199</v>
      </c>
    </row>
    <row r="2068">
      <c r="A2068" s="1" t="s">
        <v>19540</v>
      </c>
    </row>
    <row r="2069">
      <c r="A2069" s="1" t="s">
        <v>9274</v>
      </c>
      <c r="B2069" s="2">
        <v>0.0</v>
      </c>
    </row>
    <row r="2070">
      <c r="A2070" s="1" t="s">
        <v>19541</v>
      </c>
      <c r="B2070" s="2">
        <v>1.0</v>
      </c>
    </row>
    <row r="2071">
      <c r="A2071" s="1" t="s">
        <v>19542</v>
      </c>
      <c r="B2071" s="2">
        <v>1.0</v>
      </c>
    </row>
    <row r="2072">
      <c r="A2072" s="1" t="s">
        <v>19543</v>
      </c>
      <c r="B2072" s="2">
        <v>1.0</v>
      </c>
    </row>
    <row r="2073">
      <c r="A2073" s="1" t="s">
        <v>19544</v>
      </c>
      <c r="B2073" s="2">
        <v>0.0</v>
      </c>
    </row>
    <row r="2074">
      <c r="A2074" s="1" t="s">
        <v>19545</v>
      </c>
    </row>
    <row r="2075">
      <c r="A2075" s="7"/>
    </row>
    <row r="2076">
      <c r="A2076" s="1" t="s">
        <v>19546</v>
      </c>
      <c r="B2076" s="2">
        <v>0.0</v>
      </c>
    </row>
    <row r="2077">
      <c r="A2077" s="1" t="s">
        <v>19547</v>
      </c>
      <c r="B2077" s="2">
        <v>1.0</v>
      </c>
    </row>
    <row r="2078">
      <c r="A2078" s="1" t="s">
        <v>19548</v>
      </c>
    </row>
    <row r="2079">
      <c r="A2079" s="22" t="s">
        <v>19549</v>
      </c>
      <c r="B2079" s="2">
        <v>0.0</v>
      </c>
    </row>
    <row r="2080">
      <c r="A2080" s="1" t="s">
        <v>19550</v>
      </c>
      <c r="B2080" s="2">
        <v>0.0</v>
      </c>
    </row>
    <row r="2081">
      <c r="A2081" s="1" t="s">
        <v>19551</v>
      </c>
      <c r="B2081" s="2">
        <v>1.0</v>
      </c>
    </row>
    <row r="2082">
      <c r="A2082" s="1" t="s">
        <v>19552</v>
      </c>
      <c r="B2082" s="2">
        <v>0.0</v>
      </c>
    </row>
    <row r="2083">
      <c r="A2083" s="1" t="s">
        <v>19553</v>
      </c>
      <c r="B2083" s="2">
        <v>1.0</v>
      </c>
    </row>
    <row r="2084">
      <c r="A2084" s="1" t="s">
        <v>19554</v>
      </c>
      <c r="B2084" s="2">
        <v>0.0</v>
      </c>
    </row>
    <row r="2085">
      <c r="A2085" s="1" t="s">
        <v>19555</v>
      </c>
      <c r="B2085" s="2">
        <v>0.0</v>
      </c>
    </row>
    <row r="2086">
      <c r="A2086" s="1" t="s">
        <v>14814</v>
      </c>
      <c r="B2086" s="2">
        <v>1.0</v>
      </c>
    </row>
    <row r="2087">
      <c r="A2087" s="1" t="s">
        <v>19556</v>
      </c>
      <c r="B2087" s="2">
        <v>0.0</v>
      </c>
    </row>
    <row r="2088">
      <c r="A2088" s="1" t="s">
        <v>19557</v>
      </c>
      <c r="B2088" s="2">
        <v>0.0</v>
      </c>
    </row>
    <row r="2089">
      <c r="A2089" s="1" t="s">
        <v>19558</v>
      </c>
      <c r="B2089" s="2">
        <v>0.0</v>
      </c>
    </row>
    <row r="2090">
      <c r="A2090" s="1" t="s">
        <v>19559</v>
      </c>
      <c r="B2090" s="2">
        <v>0.0</v>
      </c>
    </row>
    <row r="2091">
      <c r="A2091" s="1" t="s">
        <v>19560</v>
      </c>
      <c r="B2091" s="2">
        <v>0.0</v>
      </c>
    </row>
    <row r="2092">
      <c r="A2092" s="1" t="s">
        <v>19561</v>
      </c>
    </row>
    <row r="2093">
      <c r="A2093" s="1" t="s">
        <v>19562</v>
      </c>
      <c r="B2093" s="2">
        <v>0.0</v>
      </c>
    </row>
    <row r="2094">
      <c r="A2094" s="1" t="s">
        <v>19563</v>
      </c>
      <c r="B2094" s="2">
        <v>0.0</v>
      </c>
    </row>
    <row r="2095">
      <c r="A2095" s="1" t="s">
        <v>19564</v>
      </c>
      <c r="B2095" s="2">
        <v>1.0</v>
      </c>
    </row>
    <row r="2096">
      <c r="A2096" s="1" t="s">
        <v>19565</v>
      </c>
      <c r="B2096" s="2">
        <v>0.0</v>
      </c>
    </row>
    <row r="2097">
      <c r="A2097" s="1" t="s">
        <v>19566</v>
      </c>
      <c r="B2097" s="2">
        <v>1.0</v>
      </c>
    </row>
    <row r="2098">
      <c r="A2098" s="1" t="s">
        <v>19567</v>
      </c>
      <c r="B2098" s="2">
        <v>1.0</v>
      </c>
    </row>
    <row r="2099">
      <c r="A2099" s="1" t="s">
        <v>19568</v>
      </c>
      <c r="B2099" s="2">
        <v>1.0</v>
      </c>
    </row>
    <row r="2100">
      <c r="A2100" s="1" t="s">
        <v>19569</v>
      </c>
      <c r="B2100" s="2">
        <v>1.0</v>
      </c>
    </row>
    <row r="2101">
      <c r="A2101" s="1" t="s">
        <v>19570</v>
      </c>
      <c r="B2101" s="2">
        <v>1.0</v>
      </c>
    </row>
    <row r="2102">
      <c r="A2102" s="1" t="s">
        <v>19571</v>
      </c>
      <c r="B2102" s="2">
        <v>0.0</v>
      </c>
    </row>
    <row r="2103">
      <c r="A2103" s="1" t="s">
        <v>19572</v>
      </c>
      <c r="B2103" s="2">
        <v>1.0</v>
      </c>
    </row>
    <row r="2104">
      <c r="A2104" s="1" t="s">
        <v>19573</v>
      </c>
      <c r="B2104" s="2">
        <v>0.0</v>
      </c>
    </row>
    <row r="2105">
      <c r="A2105" s="1" t="s">
        <v>19574</v>
      </c>
      <c r="B2105" s="2">
        <v>1.0</v>
      </c>
    </row>
    <row r="2106">
      <c r="A2106" s="1" t="s">
        <v>19575</v>
      </c>
      <c r="B2106" s="2">
        <v>1.0</v>
      </c>
    </row>
    <row r="2107">
      <c r="A2107" s="1" t="s">
        <v>19576</v>
      </c>
      <c r="B2107" s="2">
        <v>1.0</v>
      </c>
    </row>
    <row r="2108">
      <c r="A2108" s="1" t="s">
        <v>19577</v>
      </c>
      <c r="B2108" s="2">
        <v>0.0</v>
      </c>
    </row>
    <row r="2109">
      <c r="A2109" s="1" t="s">
        <v>19578</v>
      </c>
      <c r="B2109" s="2">
        <v>1.0</v>
      </c>
    </row>
    <row r="2110">
      <c r="A2110" s="1" t="s">
        <v>19579</v>
      </c>
      <c r="B2110" s="2">
        <v>0.0</v>
      </c>
    </row>
    <row r="2111">
      <c r="A2111" s="1" t="s">
        <v>19580</v>
      </c>
      <c r="B2111" s="2">
        <v>0.0</v>
      </c>
    </row>
    <row r="2112">
      <c r="A2112" s="1" t="s">
        <v>19581</v>
      </c>
      <c r="B2112" s="2">
        <v>0.0</v>
      </c>
    </row>
    <row r="2113">
      <c r="A2113" s="1" t="s">
        <v>19582</v>
      </c>
      <c r="B2113" s="2">
        <v>0.0</v>
      </c>
    </row>
    <row r="2114">
      <c r="A2114" s="1" t="s">
        <v>19583</v>
      </c>
      <c r="B2114" s="2">
        <v>0.0</v>
      </c>
    </row>
    <row r="2115">
      <c r="A2115" s="1" t="s">
        <v>19584</v>
      </c>
      <c r="B2115" s="2">
        <v>1.0</v>
      </c>
    </row>
    <row r="2116">
      <c r="A2116" s="1" t="s">
        <v>19585</v>
      </c>
      <c r="B2116" s="2">
        <v>0.0</v>
      </c>
    </row>
    <row r="2117">
      <c r="A2117" s="1" t="s">
        <v>19586</v>
      </c>
      <c r="B2117" s="2">
        <v>0.0</v>
      </c>
    </row>
    <row r="2118">
      <c r="A2118" s="1" t="s">
        <v>19587</v>
      </c>
      <c r="B2118" s="2">
        <v>1.0</v>
      </c>
    </row>
    <row r="2119">
      <c r="A2119" s="1" t="s">
        <v>19588</v>
      </c>
      <c r="B2119" s="2">
        <v>0.0</v>
      </c>
    </row>
    <row r="2120">
      <c r="A2120" s="1" t="s">
        <v>9232</v>
      </c>
    </row>
    <row r="2121">
      <c r="A2121" s="7"/>
    </row>
    <row r="2122">
      <c r="A2122" s="1" t="s">
        <v>19589</v>
      </c>
      <c r="B2122" s="2">
        <v>0.0</v>
      </c>
    </row>
    <row r="2123">
      <c r="A2123" s="1" t="s">
        <v>19590</v>
      </c>
      <c r="B2123" s="2">
        <v>1.0</v>
      </c>
    </row>
    <row r="2124">
      <c r="A2124" s="1" t="s">
        <v>19591</v>
      </c>
    </row>
    <row r="2125">
      <c r="A2125" s="7"/>
    </row>
    <row r="2126">
      <c r="A2126" s="1" t="s">
        <v>7224</v>
      </c>
      <c r="B2126" s="2">
        <v>0.0</v>
      </c>
    </row>
    <row r="2127">
      <c r="A2127" s="1" t="s">
        <v>19592</v>
      </c>
      <c r="B2127" s="2">
        <v>1.0</v>
      </c>
    </row>
    <row r="2128">
      <c r="A2128" s="1" t="s">
        <v>19593</v>
      </c>
      <c r="B2128" s="2">
        <v>0.0</v>
      </c>
    </row>
    <row r="2129">
      <c r="A2129" s="1" t="s">
        <v>19594</v>
      </c>
      <c r="B2129" s="2">
        <v>0.0</v>
      </c>
    </row>
    <row r="2130">
      <c r="A2130" s="1" t="s">
        <v>19595</v>
      </c>
      <c r="B2130" s="2">
        <v>0.0</v>
      </c>
    </row>
    <row r="2131">
      <c r="A2131" s="1" t="s">
        <v>19596</v>
      </c>
      <c r="B2131" s="2">
        <v>1.0</v>
      </c>
    </row>
    <row r="2132">
      <c r="A2132" s="1" t="s">
        <v>19597</v>
      </c>
      <c r="B2132" s="2">
        <v>0.0</v>
      </c>
    </row>
    <row r="2133">
      <c r="A2133" s="1" t="s">
        <v>19598</v>
      </c>
      <c r="B2133" s="2">
        <v>1.0</v>
      </c>
    </row>
    <row r="2134">
      <c r="A2134" s="1" t="s">
        <v>19599</v>
      </c>
      <c r="B2134" s="2">
        <v>0.0</v>
      </c>
    </row>
    <row r="2135">
      <c r="A2135" s="1" t="s">
        <v>19600</v>
      </c>
      <c r="B2135" s="2">
        <v>0.0</v>
      </c>
    </row>
    <row r="2136">
      <c r="A2136" s="1" t="s">
        <v>19601</v>
      </c>
      <c r="B2136" s="2">
        <v>1.0</v>
      </c>
    </row>
    <row r="2137">
      <c r="A2137" s="1" t="s">
        <v>19602</v>
      </c>
      <c r="B2137" s="2">
        <v>1.0</v>
      </c>
    </row>
    <row r="2138">
      <c r="A2138" s="1" t="s">
        <v>14046</v>
      </c>
    </row>
    <row r="2139">
      <c r="A2139" s="1" t="s">
        <v>4152</v>
      </c>
      <c r="B2139" s="2">
        <v>0.0</v>
      </c>
    </row>
    <row r="2140">
      <c r="A2140" s="1" t="s">
        <v>19603</v>
      </c>
      <c r="B2140" s="2">
        <v>1.0</v>
      </c>
    </row>
    <row r="2141">
      <c r="A2141" s="1" t="s">
        <v>19604</v>
      </c>
      <c r="B2141" s="2">
        <v>1.0</v>
      </c>
    </row>
    <row r="2142">
      <c r="A2142" s="1" t="s">
        <v>19605</v>
      </c>
      <c r="B2142" s="2">
        <v>0.0</v>
      </c>
    </row>
    <row r="2143">
      <c r="A2143" s="1" t="s">
        <v>19606</v>
      </c>
      <c r="B2143" s="2">
        <v>0.0</v>
      </c>
    </row>
    <row r="2144">
      <c r="A2144" s="1" t="s">
        <v>19607</v>
      </c>
      <c r="B2144" s="2">
        <v>1.0</v>
      </c>
    </row>
    <row r="2145">
      <c r="A2145" s="1" t="s">
        <v>19608</v>
      </c>
      <c r="B2145" s="2">
        <v>1.0</v>
      </c>
    </row>
    <row r="2146">
      <c r="A2146" s="1" t="s">
        <v>19609</v>
      </c>
      <c r="B2146" s="2">
        <v>0.0</v>
      </c>
    </row>
    <row r="2147">
      <c r="A2147" s="1" t="s">
        <v>19610</v>
      </c>
      <c r="B2147" s="2">
        <v>0.0</v>
      </c>
    </row>
    <row r="2148">
      <c r="A2148" s="1" t="s">
        <v>19611</v>
      </c>
      <c r="B2148" s="2">
        <v>1.0</v>
      </c>
    </row>
    <row r="2149">
      <c r="A2149" s="1" t="s">
        <v>19612</v>
      </c>
      <c r="B2149" s="2">
        <v>0.0</v>
      </c>
    </row>
    <row r="2150">
      <c r="A2150" s="1" t="s">
        <v>19613</v>
      </c>
      <c r="B2150" s="2">
        <v>1.0</v>
      </c>
    </row>
    <row r="2151">
      <c r="A2151" s="1" t="s">
        <v>19614</v>
      </c>
      <c r="B2151" s="2">
        <v>0.0</v>
      </c>
    </row>
    <row r="2152">
      <c r="A2152" s="1" t="s">
        <v>19615</v>
      </c>
      <c r="B2152" s="2">
        <v>1.0</v>
      </c>
    </row>
    <row r="2153">
      <c r="A2153" s="1" t="s">
        <v>19616</v>
      </c>
      <c r="B2153" s="2">
        <v>0.0</v>
      </c>
    </row>
    <row r="2154">
      <c r="A2154" s="1" t="s">
        <v>19617</v>
      </c>
    </row>
    <row r="2155">
      <c r="A2155" s="1" t="s">
        <v>394</v>
      </c>
      <c r="B2155" s="2">
        <v>1.0</v>
      </c>
    </row>
    <row r="2156">
      <c r="A2156" s="1" t="s">
        <v>19618</v>
      </c>
      <c r="B2156" s="2">
        <v>1.0</v>
      </c>
    </row>
    <row r="2157">
      <c r="A2157" s="1" t="s">
        <v>19619</v>
      </c>
      <c r="B2157" s="2">
        <v>1.0</v>
      </c>
    </row>
    <row r="2158">
      <c r="A2158" s="1" t="s">
        <v>19620</v>
      </c>
      <c r="B2158" s="2">
        <v>1.0</v>
      </c>
    </row>
    <row r="2159">
      <c r="A2159" s="1" t="s">
        <v>19621</v>
      </c>
      <c r="B2159" s="2">
        <v>1.0</v>
      </c>
    </row>
    <row r="2160">
      <c r="A2160" s="1" t="s">
        <v>19622</v>
      </c>
      <c r="B2160" s="2">
        <v>0.0</v>
      </c>
    </row>
    <row r="2161">
      <c r="A2161" s="1" t="s">
        <v>19623</v>
      </c>
      <c r="B2161" s="2">
        <v>0.0</v>
      </c>
    </row>
    <row r="2162">
      <c r="A2162" s="1" t="s">
        <v>19624</v>
      </c>
      <c r="B2162" s="2">
        <v>0.0</v>
      </c>
    </row>
    <row r="2163">
      <c r="A2163" s="1" t="s">
        <v>19625</v>
      </c>
      <c r="B2163" s="2">
        <v>1.0</v>
      </c>
    </row>
    <row r="2164">
      <c r="A2164" s="1" t="s">
        <v>19626</v>
      </c>
      <c r="B2164" s="2">
        <v>1.0</v>
      </c>
    </row>
    <row r="2165">
      <c r="A2165" s="1" t="s">
        <v>19627</v>
      </c>
      <c r="B2165" s="2">
        <v>1.0</v>
      </c>
    </row>
    <row r="2166">
      <c r="A2166" s="1" t="s">
        <v>19628</v>
      </c>
      <c r="B2166" s="2">
        <v>1.0</v>
      </c>
    </row>
    <row r="2167">
      <c r="A2167" s="1" t="s">
        <v>19629</v>
      </c>
      <c r="B2167" s="2">
        <v>0.0</v>
      </c>
    </row>
    <row r="2168">
      <c r="A2168" s="1" t="s">
        <v>19630</v>
      </c>
      <c r="B2168" s="2">
        <v>0.0</v>
      </c>
    </row>
    <row r="2169">
      <c r="A2169" s="1" t="s">
        <v>19631</v>
      </c>
      <c r="B2169" s="2">
        <v>0.0</v>
      </c>
    </row>
    <row r="2170">
      <c r="A2170" s="1" t="s">
        <v>19632</v>
      </c>
      <c r="B2170" s="2">
        <v>1.0</v>
      </c>
    </row>
    <row r="2171">
      <c r="A2171" s="1" t="s">
        <v>19633</v>
      </c>
      <c r="B2171" s="2">
        <v>0.0</v>
      </c>
    </row>
    <row r="2172">
      <c r="A2172" s="1" t="s">
        <v>19634</v>
      </c>
      <c r="B2172" s="2">
        <v>1.0</v>
      </c>
    </row>
    <row r="2173">
      <c r="A2173" s="1" t="s">
        <v>19635</v>
      </c>
      <c r="B2173" s="2">
        <v>1.0</v>
      </c>
    </row>
    <row r="2174">
      <c r="A2174" s="1" t="s">
        <v>19636</v>
      </c>
      <c r="B2174" s="2">
        <v>1.0</v>
      </c>
    </row>
    <row r="2175">
      <c r="A2175" s="1" t="s">
        <v>19637</v>
      </c>
      <c r="B2175" s="2">
        <v>1.0</v>
      </c>
    </row>
    <row r="2176">
      <c r="A2176" s="1" t="s">
        <v>19638</v>
      </c>
      <c r="B2176" s="2">
        <v>0.0</v>
      </c>
    </row>
    <row r="2177">
      <c r="A2177" s="1" t="s">
        <v>19639</v>
      </c>
      <c r="B2177" s="2">
        <v>0.0</v>
      </c>
    </row>
    <row r="2178">
      <c r="A2178" s="1" t="s">
        <v>19640</v>
      </c>
      <c r="B2178" s="2">
        <v>0.0</v>
      </c>
    </row>
    <row r="2179">
      <c r="A2179" s="1" t="s">
        <v>19641</v>
      </c>
      <c r="B2179" s="2">
        <v>0.0</v>
      </c>
    </row>
    <row r="2180">
      <c r="A2180" s="1" t="s">
        <v>19642</v>
      </c>
      <c r="B2180" s="2">
        <v>1.0</v>
      </c>
    </row>
    <row r="2181">
      <c r="A2181" s="1" t="s">
        <v>19643</v>
      </c>
      <c r="B2181" s="2">
        <v>0.0</v>
      </c>
    </row>
    <row r="2182">
      <c r="A2182" s="1" t="s">
        <v>19644</v>
      </c>
      <c r="B2182" s="2">
        <v>1.0</v>
      </c>
    </row>
    <row r="2183">
      <c r="A2183" s="1" t="s">
        <v>19645</v>
      </c>
    </row>
    <row r="2184">
      <c r="A2184" s="7"/>
    </row>
    <row r="2185">
      <c r="A2185" s="1" t="s">
        <v>19646</v>
      </c>
      <c r="B2185" s="2">
        <v>1.0</v>
      </c>
    </row>
    <row r="2186">
      <c r="A2186" s="1" t="s">
        <v>19647</v>
      </c>
      <c r="B2186" s="2">
        <v>1.0</v>
      </c>
    </row>
    <row r="2187">
      <c r="A2187" s="1" t="s">
        <v>19648</v>
      </c>
      <c r="B2187" s="2">
        <v>1.0</v>
      </c>
    </row>
    <row r="2188">
      <c r="A2188" s="1" t="s">
        <v>19649</v>
      </c>
      <c r="B2188" s="2">
        <v>1.0</v>
      </c>
    </row>
    <row r="2189">
      <c r="A2189" s="1" t="s">
        <v>19650</v>
      </c>
      <c r="B2189" s="2">
        <v>1.0</v>
      </c>
    </row>
    <row r="2190">
      <c r="A2190" s="1" t="s">
        <v>19651</v>
      </c>
      <c r="B2190" s="2">
        <v>1.0</v>
      </c>
    </row>
    <row r="2191">
      <c r="A2191" s="1" t="s">
        <v>19652</v>
      </c>
      <c r="B2191" s="2">
        <v>1.0</v>
      </c>
    </row>
    <row r="2192">
      <c r="A2192" s="1" t="s">
        <v>19653</v>
      </c>
      <c r="B2192" s="2">
        <v>1.0</v>
      </c>
    </row>
    <row r="2193">
      <c r="A2193" s="1" t="s">
        <v>19654</v>
      </c>
      <c r="B2193" s="2">
        <v>1.0</v>
      </c>
    </row>
    <row r="2194">
      <c r="A2194" s="1" t="s">
        <v>19655</v>
      </c>
      <c r="B2194" s="2">
        <v>0.0</v>
      </c>
    </row>
    <row r="2195">
      <c r="A2195" s="1" t="s">
        <v>19656</v>
      </c>
      <c r="B2195" s="2">
        <v>1.0</v>
      </c>
    </row>
    <row r="2196">
      <c r="A2196" s="1" t="s">
        <v>19657</v>
      </c>
      <c r="B2196" s="2">
        <v>0.0</v>
      </c>
    </row>
    <row r="2197">
      <c r="A2197" s="1" t="s">
        <v>19658</v>
      </c>
      <c r="B2197" s="2">
        <v>1.0</v>
      </c>
    </row>
    <row r="2198">
      <c r="A2198" s="1" t="s">
        <v>19659</v>
      </c>
      <c r="B2198" s="2">
        <v>0.0</v>
      </c>
    </row>
    <row r="2199">
      <c r="A2199" s="1" t="s">
        <v>19660</v>
      </c>
      <c r="B2199" s="2">
        <v>0.0</v>
      </c>
    </row>
    <row r="2200">
      <c r="A2200" s="1" t="s">
        <v>14006</v>
      </c>
      <c r="B2200" s="2">
        <v>1.0</v>
      </c>
    </row>
    <row r="2201">
      <c r="A2201" s="1" t="s">
        <v>19661</v>
      </c>
      <c r="B2201" s="2">
        <v>0.0</v>
      </c>
    </row>
    <row r="2202">
      <c r="A2202" s="1" t="s">
        <v>19662</v>
      </c>
      <c r="B2202" s="2">
        <v>1.0</v>
      </c>
    </row>
    <row r="2203">
      <c r="A2203" s="1" t="s">
        <v>19663</v>
      </c>
    </row>
    <row r="2204">
      <c r="A2204" s="7"/>
    </row>
    <row r="2205">
      <c r="A2205" s="1" t="s">
        <v>19664</v>
      </c>
      <c r="B2205" s="2">
        <v>0.0</v>
      </c>
    </row>
    <row r="2206">
      <c r="A2206" s="1" t="s">
        <v>19665</v>
      </c>
      <c r="B2206" s="2">
        <v>1.0</v>
      </c>
    </row>
    <row r="2207">
      <c r="A2207" s="1" t="s">
        <v>19666</v>
      </c>
      <c r="B2207" s="2">
        <v>0.0</v>
      </c>
    </row>
    <row r="2208">
      <c r="A2208" s="1" t="s">
        <v>19667</v>
      </c>
      <c r="B2208" s="2">
        <v>0.0</v>
      </c>
    </row>
    <row r="2209">
      <c r="A2209" s="1" t="s">
        <v>19668</v>
      </c>
    </row>
    <row r="2210">
      <c r="A2210" s="1" t="s">
        <v>398</v>
      </c>
      <c r="B2210" s="2">
        <v>1.0</v>
      </c>
    </row>
    <row r="2211">
      <c r="A2211" s="1" t="s">
        <v>19669</v>
      </c>
      <c r="B2211" s="2">
        <v>1.0</v>
      </c>
    </row>
    <row r="2212">
      <c r="A2212" s="1" t="s">
        <v>19670</v>
      </c>
      <c r="B2212" s="2">
        <v>0.0</v>
      </c>
    </row>
    <row r="2213">
      <c r="A2213" s="1" t="s">
        <v>19671</v>
      </c>
      <c r="B2213" s="2">
        <v>0.0</v>
      </c>
    </row>
    <row r="2214">
      <c r="A2214" s="1" t="s">
        <v>19672</v>
      </c>
      <c r="B2214" s="2">
        <v>0.0</v>
      </c>
    </row>
    <row r="2215">
      <c r="A2215" s="1" t="s">
        <v>19673</v>
      </c>
      <c r="B2215" s="2">
        <v>1.0</v>
      </c>
    </row>
    <row r="2216">
      <c r="A2216" s="1" t="s">
        <v>19674</v>
      </c>
      <c r="B2216" s="2">
        <v>0.0</v>
      </c>
    </row>
    <row r="2217">
      <c r="A2217" s="1" t="s">
        <v>19675</v>
      </c>
      <c r="B2217" s="2">
        <v>0.0</v>
      </c>
    </row>
    <row r="2218">
      <c r="A2218" s="1" t="s">
        <v>19676</v>
      </c>
      <c r="B2218" s="2">
        <v>0.0</v>
      </c>
    </row>
    <row r="2219">
      <c r="A2219" s="1" t="s">
        <v>4438</v>
      </c>
    </row>
    <row r="2220">
      <c r="A2220" s="1" t="s">
        <v>19677</v>
      </c>
      <c r="B2220" s="2">
        <v>0.0</v>
      </c>
    </row>
    <row r="2221">
      <c r="A2221" s="1" t="s">
        <v>19678</v>
      </c>
      <c r="B2221" s="2">
        <v>1.0</v>
      </c>
    </row>
    <row r="2222">
      <c r="A2222" s="1" t="s">
        <v>19679</v>
      </c>
      <c r="B2222" s="2">
        <v>0.0</v>
      </c>
    </row>
    <row r="2223">
      <c r="A2223" s="1" t="s">
        <v>19680</v>
      </c>
    </row>
    <row r="2224">
      <c r="A2224" s="7"/>
    </row>
    <row r="2225">
      <c r="A2225" s="1" t="s">
        <v>19681</v>
      </c>
      <c r="B2225" s="2">
        <v>1.0</v>
      </c>
    </row>
    <row r="2226">
      <c r="A2226" s="1" t="s">
        <v>19682</v>
      </c>
      <c r="B2226" s="2">
        <v>0.0</v>
      </c>
    </row>
    <row r="2227">
      <c r="A2227" s="1" t="s">
        <v>19683</v>
      </c>
      <c r="B2227" s="2">
        <v>1.0</v>
      </c>
    </row>
    <row r="2228">
      <c r="A2228" s="1" t="s">
        <v>19684</v>
      </c>
      <c r="B2228" s="2">
        <v>1.0</v>
      </c>
    </row>
    <row r="2229">
      <c r="A2229" s="1" t="s">
        <v>19685</v>
      </c>
      <c r="B2229" s="2">
        <v>0.0</v>
      </c>
    </row>
    <row r="2230">
      <c r="A2230" s="1" t="s">
        <v>19686</v>
      </c>
      <c r="B2230" s="2">
        <v>0.0</v>
      </c>
    </row>
    <row r="2231">
      <c r="A2231" s="1" t="s">
        <v>19687</v>
      </c>
      <c r="B2231" s="2">
        <v>1.0</v>
      </c>
    </row>
    <row r="2232">
      <c r="A2232" s="1" t="s">
        <v>19688</v>
      </c>
      <c r="B2232" s="2">
        <v>1.0</v>
      </c>
    </row>
    <row r="2233">
      <c r="A2233" s="1" t="s">
        <v>19689</v>
      </c>
      <c r="B2233" s="2">
        <v>0.0</v>
      </c>
    </row>
    <row r="2234">
      <c r="A2234" s="1" t="s">
        <v>19690</v>
      </c>
      <c r="B2234" s="2">
        <v>0.0</v>
      </c>
    </row>
    <row r="2235">
      <c r="A2235" s="1" t="s">
        <v>19691</v>
      </c>
      <c r="B2235" s="2">
        <v>0.0</v>
      </c>
    </row>
    <row r="2236">
      <c r="A2236" s="1" t="s">
        <v>19692</v>
      </c>
      <c r="B2236" s="2">
        <v>1.0</v>
      </c>
    </row>
    <row r="2237">
      <c r="A2237" s="1" t="s">
        <v>19693</v>
      </c>
      <c r="B2237" s="2">
        <v>1.0</v>
      </c>
    </row>
    <row r="2238">
      <c r="A2238" s="1" t="s">
        <v>19694</v>
      </c>
      <c r="B2238" s="2">
        <v>1.0</v>
      </c>
    </row>
    <row r="2239">
      <c r="A2239" s="1" t="s">
        <v>19695</v>
      </c>
      <c r="B2239" s="2">
        <v>1.0</v>
      </c>
    </row>
    <row r="2240">
      <c r="A2240" s="1" t="s">
        <v>19696</v>
      </c>
      <c r="B2240" s="2">
        <v>1.0</v>
      </c>
    </row>
    <row r="2241">
      <c r="A2241" s="1" t="s">
        <v>19697</v>
      </c>
      <c r="B2241" s="2">
        <v>0.0</v>
      </c>
    </row>
    <row r="2242">
      <c r="A2242" s="1" t="s">
        <v>19698</v>
      </c>
      <c r="B2242" s="2">
        <v>0.0</v>
      </c>
    </row>
    <row r="2243">
      <c r="A2243" s="1" t="s">
        <v>19699</v>
      </c>
      <c r="B2243" s="2">
        <v>0.0</v>
      </c>
    </row>
    <row r="2244">
      <c r="A2244" s="1" t="s">
        <v>19700</v>
      </c>
      <c r="B2244" s="2">
        <v>1.0</v>
      </c>
    </row>
    <row r="2245">
      <c r="A2245" s="1" t="s">
        <v>19701</v>
      </c>
      <c r="B2245" s="2">
        <v>0.0</v>
      </c>
    </row>
    <row r="2246">
      <c r="A2246" s="1" t="s">
        <v>19702</v>
      </c>
      <c r="B2246" s="2">
        <v>0.0</v>
      </c>
    </row>
    <row r="2247">
      <c r="A2247" s="1" t="s">
        <v>19703</v>
      </c>
      <c r="B2247" s="2">
        <v>0.0</v>
      </c>
    </row>
    <row r="2248">
      <c r="A2248" s="1" t="s">
        <v>19704</v>
      </c>
      <c r="B2248" s="2">
        <v>1.0</v>
      </c>
    </row>
    <row r="2249">
      <c r="A2249" s="1" t="s">
        <v>19705</v>
      </c>
    </row>
    <row r="2250">
      <c r="A2250" s="1" t="s">
        <v>4483</v>
      </c>
      <c r="B2250" s="2">
        <v>0.0</v>
      </c>
    </row>
    <row r="2251">
      <c r="A2251" s="1" t="s">
        <v>19706</v>
      </c>
      <c r="B2251" s="2">
        <v>1.0</v>
      </c>
    </row>
    <row r="2252">
      <c r="A2252" s="1" t="s">
        <v>19707</v>
      </c>
      <c r="B2252" s="2">
        <v>1.0</v>
      </c>
    </row>
    <row r="2253">
      <c r="A2253" s="1" t="s">
        <v>19708</v>
      </c>
      <c r="B2253" s="2">
        <v>0.0</v>
      </c>
    </row>
    <row r="2254">
      <c r="A2254" s="1" t="s">
        <v>19709</v>
      </c>
      <c r="B2254" s="2">
        <v>0.0</v>
      </c>
    </row>
    <row r="2255">
      <c r="A2255" s="1" t="s">
        <v>19710</v>
      </c>
      <c r="B2255" s="2">
        <v>0.0</v>
      </c>
    </row>
    <row r="2256">
      <c r="A2256" s="1" t="s">
        <v>19711</v>
      </c>
      <c r="B2256" s="2">
        <v>1.0</v>
      </c>
    </row>
    <row r="2257">
      <c r="A2257" s="1" t="s">
        <v>19712</v>
      </c>
    </row>
    <row r="2258">
      <c r="A2258" s="1" t="s">
        <v>18813</v>
      </c>
    </row>
    <row r="2259">
      <c r="A2259" s="1" t="s">
        <v>12140</v>
      </c>
    </row>
    <row r="2260">
      <c r="A2260" s="1" t="s">
        <v>18814</v>
      </c>
    </row>
    <row r="2261">
      <c r="A2261" s="1" t="s">
        <v>18815</v>
      </c>
    </row>
    <row r="2262">
      <c r="A2262" s="7"/>
    </row>
    <row r="2263">
      <c r="A2263" s="1" t="s">
        <v>19713</v>
      </c>
      <c r="B2263" s="2">
        <v>0.0</v>
      </c>
    </row>
    <row r="2264">
      <c r="A2264" s="1" t="s">
        <v>19714</v>
      </c>
      <c r="B2264" s="2">
        <v>1.0</v>
      </c>
    </row>
    <row r="2265">
      <c r="A2265" s="1" t="s">
        <v>19715</v>
      </c>
      <c r="B2265" s="2">
        <v>1.0</v>
      </c>
    </row>
    <row r="2266">
      <c r="A2266" s="1" t="s">
        <v>19716</v>
      </c>
      <c r="B2266" s="2">
        <v>0.0</v>
      </c>
    </row>
    <row r="2267">
      <c r="A2267" s="1" t="s">
        <v>19717</v>
      </c>
      <c r="B2267" s="2">
        <v>0.0</v>
      </c>
    </row>
    <row r="2268">
      <c r="A2268" s="1" t="s">
        <v>19718</v>
      </c>
      <c r="B2268" s="2">
        <v>0.0</v>
      </c>
    </row>
    <row r="2269">
      <c r="A2269" s="1" t="s">
        <v>19719</v>
      </c>
      <c r="B2269" s="2">
        <v>0.0</v>
      </c>
    </row>
    <row r="2270">
      <c r="A2270" s="1" t="s">
        <v>19720</v>
      </c>
      <c r="B2270" s="2">
        <v>0.0</v>
      </c>
    </row>
    <row r="2271">
      <c r="A2271" s="1" t="s">
        <v>19721</v>
      </c>
      <c r="B2271" s="2">
        <v>1.0</v>
      </c>
    </row>
    <row r="2272">
      <c r="A2272" s="1" t="s">
        <v>19722</v>
      </c>
      <c r="B2272" s="2">
        <v>0.0</v>
      </c>
    </row>
    <row r="2273">
      <c r="A2273" s="1" t="s">
        <v>19723</v>
      </c>
      <c r="B2273" s="2">
        <v>1.0</v>
      </c>
    </row>
    <row r="2274">
      <c r="A2274" s="1" t="s">
        <v>19724</v>
      </c>
      <c r="B2274" s="2">
        <v>0.0</v>
      </c>
    </row>
    <row r="2275">
      <c r="A2275" s="1" t="s">
        <v>19725</v>
      </c>
      <c r="B2275" s="2">
        <v>1.0</v>
      </c>
    </row>
    <row r="2276">
      <c r="A2276" s="1" t="s">
        <v>19726</v>
      </c>
      <c r="B2276" s="2">
        <v>0.0</v>
      </c>
    </row>
    <row r="2277">
      <c r="A2277" s="1" t="s">
        <v>19727</v>
      </c>
      <c r="B2277" s="2">
        <v>1.0</v>
      </c>
    </row>
    <row r="2278">
      <c r="A2278" s="1" t="s">
        <v>19728</v>
      </c>
      <c r="B2278" s="2">
        <v>1.0</v>
      </c>
    </row>
    <row r="2279">
      <c r="A2279" s="1" t="s">
        <v>19729</v>
      </c>
      <c r="B2279" s="2">
        <v>1.0</v>
      </c>
    </row>
    <row r="2280">
      <c r="A2280" s="1" t="s">
        <v>19730</v>
      </c>
      <c r="B2280" s="2">
        <v>0.0</v>
      </c>
    </row>
    <row r="2281">
      <c r="A2281" s="1" t="s">
        <v>19731</v>
      </c>
      <c r="B2281" s="2">
        <v>0.0</v>
      </c>
    </row>
    <row r="2282">
      <c r="A2282" s="1" t="s">
        <v>19732</v>
      </c>
      <c r="B2282" s="2">
        <v>0.0</v>
      </c>
    </row>
    <row r="2283">
      <c r="A2283" s="1" t="s">
        <v>19733</v>
      </c>
      <c r="B2283" s="2">
        <v>1.0</v>
      </c>
    </row>
    <row r="2284">
      <c r="A2284" s="1" t="s">
        <v>19734</v>
      </c>
      <c r="B2284" s="2">
        <v>0.0</v>
      </c>
    </row>
    <row r="2285">
      <c r="A2285" s="1" t="s">
        <v>19735</v>
      </c>
      <c r="B2285" s="2">
        <v>1.0</v>
      </c>
    </row>
    <row r="2286">
      <c r="A2286" s="1" t="s">
        <v>19736</v>
      </c>
      <c r="B2286" s="2">
        <v>1.0</v>
      </c>
    </row>
    <row r="2287">
      <c r="A2287" s="1" t="s">
        <v>19737</v>
      </c>
      <c r="B2287" s="2">
        <v>0.0</v>
      </c>
    </row>
    <row r="2288">
      <c r="A2288" s="1" t="s">
        <v>19738</v>
      </c>
      <c r="B2288" s="2">
        <v>0.0</v>
      </c>
    </row>
    <row r="2289">
      <c r="A2289" s="1" t="s">
        <v>19739</v>
      </c>
      <c r="B2289" s="2">
        <v>0.0</v>
      </c>
    </row>
    <row r="2290">
      <c r="A2290" s="1" t="s">
        <v>19740</v>
      </c>
      <c r="B2290" s="2">
        <v>1.0</v>
      </c>
    </row>
    <row r="2291">
      <c r="A2291" s="1" t="s">
        <v>19741</v>
      </c>
    </row>
    <row r="2292">
      <c r="A2292" s="1" t="s">
        <v>19742</v>
      </c>
      <c r="B2292" s="2">
        <v>0.0</v>
      </c>
    </row>
    <row r="2293">
      <c r="A2293" s="1" t="s">
        <v>19743</v>
      </c>
      <c r="B2293" s="2">
        <v>0.0</v>
      </c>
    </row>
    <row r="2294">
      <c r="A2294" s="1" t="s">
        <v>19744</v>
      </c>
      <c r="B2294" s="2">
        <v>0.0</v>
      </c>
    </row>
    <row r="2295">
      <c r="A2295" s="1" t="s">
        <v>19745</v>
      </c>
      <c r="B2295" s="2">
        <v>0.0</v>
      </c>
    </row>
    <row r="2296">
      <c r="A2296" s="1" t="s">
        <v>19746</v>
      </c>
    </row>
    <row r="2297">
      <c r="A2297" s="1" t="s">
        <v>1478</v>
      </c>
      <c r="B2297" s="2">
        <v>0.0</v>
      </c>
    </row>
    <row r="2298">
      <c r="A2298" s="1" t="s">
        <v>19747</v>
      </c>
      <c r="B2298" s="2">
        <v>0.0</v>
      </c>
    </row>
    <row r="2299">
      <c r="A2299" s="1" t="s">
        <v>19748</v>
      </c>
      <c r="B2299" s="2">
        <v>0.0</v>
      </c>
    </row>
    <row r="2300">
      <c r="A2300" s="1" t="s">
        <v>19749</v>
      </c>
      <c r="B2300" s="2">
        <v>0.0</v>
      </c>
    </row>
    <row r="2301">
      <c r="A2301" s="1" t="s">
        <v>19750</v>
      </c>
      <c r="B2301" s="2">
        <v>0.0</v>
      </c>
    </row>
    <row r="2302">
      <c r="A2302" s="1" t="s">
        <v>19751</v>
      </c>
      <c r="B2302" s="2">
        <v>0.0</v>
      </c>
    </row>
    <row r="2303">
      <c r="A2303" s="1" t="s">
        <v>19752</v>
      </c>
      <c r="B2303" s="2">
        <v>1.0</v>
      </c>
    </row>
    <row r="2304">
      <c r="A2304" s="1" t="s">
        <v>19753</v>
      </c>
      <c r="B2304" s="2">
        <v>1.0</v>
      </c>
    </row>
    <row r="2305">
      <c r="A2305" s="1" t="s">
        <v>19754</v>
      </c>
      <c r="B2305" s="2">
        <v>0.0</v>
      </c>
    </row>
    <row r="2306">
      <c r="A2306" s="1" t="s">
        <v>19755</v>
      </c>
      <c r="B2306" s="2">
        <v>0.0</v>
      </c>
    </row>
    <row r="2307">
      <c r="A2307" s="1" t="s">
        <v>6587</v>
      </c>
    </row>
    <row r="2308">
      <c r="A2308" s="7"/>
    </row>
    <row r="2309">
      <c r="A2309" s="1" t="s">
        <v>6588</v>
      </c>
      <c r="B2309" s="2">
        <v>0.0</v>
      </c>
    </row>
    <row r="2310">
      <c r="A2310" s="1" t="s">
        <v>19756</v>
      </c>
      <c r="B2310" s="2">
        <v>1.0</v>
      </c>
    </row>
    <row r="2311">
      <c r="A2311" s="1" t="s">
        <v>19757</v>
      </c>
      <c r="B2311" s="2">
        <v>1.0</v>
      </c>
    </row>
    <row r="2312">
      <c r="A2312" s="1" t="s">
        <v>19758</v>
      </c>
      <c r="B2312" s="2">
        <v>0.0</v>
      </c>
    </row>
    <row r="2313">
      <c r="A2313" s="1" t="s">
        <v>19759</v>
      </c>
      <c r="B2313" s="2">
        <v>1.0</v>
      </c>
    </row>
    <row r="2314">
      <c r="A2314" s="1" t="s">
        <v>19760</v>
      </c>
      <c r="B2314" s="2">
        <v>0.0</v>
      </c>
    </row>
    <row r="2315">
      <c r="A2315" s="1" t="s">
        <v>19761</v>
      </c>
      <c r="B2315" s="2">
        <v>1.0</v>
      </c>
    </row>
    <row r="2316">
      <c r="A2316" s="1" t="s">
        <v>19762</v>
      </c>
      <c r="B2316" s="2">
        <v>1.0</v>
      </c>
    </row>
    <row r="2317">
      <c r="A2317" s="1" t="s">
        <v>19763</v>
      </c>
      <c r="B2317" s="2">
        <v>1.0</v>
      </c>
    </row>
    <row r="2318">
      <c r="A2318" s="1" t="s">
        <v>19764</v>
      </c>
      <c r="B2318" s="2">
        <v>1.0</v>
      </c>
    </row>
    <row r="2319">
      <c r="A2319" s="1" t="s">
        <v>19765</v>
      </c>
      <c r="B2319" s="2">
        <v>1.0</v>
      </c>
    </row>
    <row r="2320">
      <c r="A2320" s="1" t="s">
        <v>19766</v>
      </c>
      <c r="B2320" s="2">
        <v>1.0</v>
      </c>
    </row>
    <row r="2321">
      <c r="A2321" s="1" t="s">
        <v>19767</v>
      </c>
      <c r="B2321" s="2">
        <v>0.0</v>
      </c>
    </row>
    <row r="2322">
      <c r="A2322" s="1" t="s">
        <v>19768</v>
      </c>
      <c r="B2322" s="2">
        <v>1.0</v>
      </c>
    </row>
    <row r="2323">
      <c r="A2323" s="1" t="s">
        <v>19769</v>
      </c>
      <c r="B2323" s="2">
        <v>1.0</v>
      </c>
    </row>
    <row r="2324">
      <c r="A2324" s="1" t="s">
        <v>19770</v>
      </c>
      <c r="B2324" s="2">
        <v>0.0</v>
      </c>
    </row>
    <row r="2325">
      <c r="A2325" s="1" t="s">
        <v>19771</v>
      </c>
      <c r="B2325" s="2">
        <v>0.0</v>
      </c>
    </row>
    <row r="2326">
      <c r="A2326" s="1" t="s">
        <v>19772</v>
      </c>
    </row>
    <row r="2327">
      <c r="A2327" s="7"/>
    </row>
    <row r="2328">
      <c r="A2328" s="1" t="s">
        <v>19773</v>
      </c>
    </row>
    <row r="2329">
      <c r="A2329" s="7"/>
    </row>
    <row r="2330">
      <c r="A2330" s="1" t="s">
        <v>19774</v>
      </c>
      <c r="B2330" s="2">
        <v>0.0</v>
      </c>
    </row>
    <row r="2331">
      <c r="A2331" s="1" t="s">
        <v>19775</v>
      </c>
      <c r="B2331" s="2">
        <v>1.0</v>
      </c>
    </row>
    <row r="2332">
      <c r="A2332" s="1" t="s">
        <v>19776</v>
      </c>
      <c r="B2332" s="2">
        <v>0.0</v>
      </c>
    </row>
    <row r="2333">
      <c r="A2333" s="1" t="s">
        <v>19777</v>
      </c>
      <c r="B2333" s="2">
        <v>0.0</v>
      </c>
    </row>
    <row r="2334">
      <c r="A2334" s="1" t="s">
        <v>19778</v>
      </c>
    </row>
    <row r="2335">
      <c r="A2335" s="1" t="s">
        <v>9437</v>
      </c>
      <c r="B2335" s="2">
        <v>0.0</v>
      </c>
    </row>
    <row r="2336">
      <c r="A2336" s="1" t="s">
        <v>19779</v>
      </c>
      <c r="B2336" s="2">
        <v>1.0</v>
      </c>
    </row>
    <row r="2337">
      <c r="A2337" s="1" t="s">
        <v>19780</v>
      </c>
      <c r="B2337" s="2">
        <v>0.0</v>
      </c>
    </row>
    <row r="2338">
      <c r="A2338" s="1" t="s">
        <v>19781</v>
      </c>
      <c r="B2338" s="2">
        <v>1.0</v>
      </c>
    </row>
    <row r="2339">
      <c r="A2339" s="1" t="s">
        <v>19782</v>
      </c>
      <c r="B2339" s="2">
        <v>1.0</v>
      </c>
    </row>
    <row r="2340">
      <c r="A2340" s="1" t="s">
        <v>19783</v>
      </c>
      <c r="B2340" s="2">
        <v>1.0</v>
      </c>
    </row>
    <row r="2341">
      <c r="A2341" s="1" t="s">
        <v>19784</v>
      </c>
      <c r="B2341" s="2">
        <v>0.0</v>
      </c>
    </row>
    <row r="2342">
      <c r="A2342" s="1" t="s">
        <v>17700</v>
      </c>
      <c r="B2342" s="2">
        <v>1.0</v>
      </c>
    </row>
    <row r="2343">
      <c r="A2343" s="1" t="s">
        <v>19785</v>
      </c>
      <c r="B2343" s="2">
        <v>1.0</v>
      </c>
    </row>
    <row r="2344">
      <c r="A2344" s="1" t="s">
        <v>19786</v>
      </c>
      <c r="B2344" s="2">
        <v>1.0</v>
      </c>
    </row>
    <row r="2345">
      <c r="A2345" s="1" t="s">
        <v>19787</v>
      </c>
      <c r="B2345" s="2">
        <v>1.0</v>
      </c>
    </row>
    <row r="2346">
      <c r="A2346" s="1" t="s">
        <v>19788</v>
      </c>
      <c r="B2346" s="2">
        <v>1.0</v>
      </c>
    </row>
    <row r="2347">
      <c r="A2347" s="1" t="s">
        <v>19789</v>
      </c>
      <c r="B2347" s="2">
        <v>1.0</v>
      </c>
    </row>
    <row r="2348">
      <c r="A2348" s="1" t="s">
        <v>19790</v>
      </c>
      <c r="B2348" s="2">
        <v>1.0</v>
      </c>
    </row>
    <row r="2349">
      <c r="A2349" s="1" t="s">
        <v>19791</v>
      </c>
      <c r="B2349" s="2">
        <v>1.0</v>
      </c>
    </row>
    <row r="2350">
      <c r="A2350" s="1" t="s">
        <v>19792</v>
      </c>
      <c r="B2350" s="2">
        <v>0.0</v>
      </c>
    </row>
    <row r="2351">
      <c r="A2351" s="1" t="s">
        <v>19793</v>
      </c>
      <c r="B2351" s="2">
        <v>0.0</v>
      </c>
    </row>
    <row r="2352">
      <c r="A2352" s="1" t="s">
        <v>19794</v>
      </c>
      <c r="B2352" s="2">
        <v>1.0</v>
      </c>
    </row>
    <row r="2353">
      <c r="A2353" s="1" t="s">
        <v>19795</v>
      </c>
      <c r="B2353" s="2">
        <v>0.0</v>
      </c>
    </row>
    <row r="2354">
      <c r="A2354" s="1" t="s">
        <v>19796</v>
      </c>
      <c r="B2354" s="2">
        <v>0.0</v>
      </c>
    </row>
    <row r="2355">
      <c r="A2355" s="1" t="s">
        <v>19797</v>
      </c>
      <c r="B2355" s="2">
        <v>0.0</v>
      </c>
    </row>
    <row r="2356">
      <c r="A2356" s="1" t="s">
        <v>19798</v>
      </c>
      <c r="B2356" s="2">
        <v>0.0</v>
      </c>
    </row>
    <row r="2357">
      <c r="A2357" s="1" t="s">
        <v>19799</v>
      </c>
    </row>
    <row r="2358">
      <c r="A2358" s="1" t="s">
        <v>19800</v>
      </c>
    </row>
    <row r="2359">
      <c r="A2359" s="1" t="s">
        <v>19801</v>
      </c>
    </row>
    <row r="2360">
      <c r="A2360" s="1" t="s">
        <v>19802</v>
      </c>
    </row>
    <row r="2361">
      <c r="A2361" s="1" t="s">
        <v>19803</v>
      </c>
    </row>
    <row r="2362">
      <c r="A2362" s="7"/>
    </row>
    <row r="2363">
      <c r="A2363" s="1" t="s">
        <v>19804</v>
      </c>
      <c r="B2363" s="2">
        <v>1.0</v>
      </c>
    </row>
    <row r="2364">
      <c r="A2364" s="1" t="s">
        <v>19805</v>
      </c>
      <c r="B2364" s="2">
        <v>1.0</v>
      </c>
    </row>
    <row r="2365">
      <c r="A2365" s="1" t="s">
        <v>19806</v>
      </c>
      <c r="B2365" s="2">
        <v>1.0</v>
      </c>
    </row>
    <row r="2366">
      <c r="A2366" s="1" t="s">
        <v>19807</v>
      </c>
      <c r="B2366" s="2">
        <v>0.0</v>
      </c>
    </row>
    <row r="2367">
      <c r="A2367" s="1" t="s">
        <v>19808</v>
      </c>
      <c r="B2367" s="2">
        <v>1.0</v>
      </c>
    </row>
    <row r="2368">
      <c r="A2368" s="1" t="s">
        <v>19809</v>
      </c>
      <c r="B2368" s="2">
        <v>1.0</v>
      </c>
    </row>
    <row r="2369">
      <c r="A2369" s="1" t="s">
        <v>19810</v>
      </c>
      <c r="B2369" s="2">
        <v>0.0</v>
      </c>
    </row>
    <row r="2370">
      <c r="A2370" s="1" t="s">
        <v>19811</v>
      </c>
      <c r="B2370" s="2">
        <v>1.0</v>
      </c>
    </row>
    <row r="2371">
      <c r="A2371" s="1" t="s">
        <v>19812</v>
      </c>
      <c r="B2371" s="2">
        <v>0.0</v>
      </c>
    </row>
    <row r="2372">
      <c r="A2372" s="1" t="s">
        <v>19813</v>
      </c>
      <c r="B2372" s="2">
        <v>1.0</v>
      </c>
    </row>
    <row r="2373">
      <c r="A2373" s="1" t="s">
        <v>19814</v>
      </c>
      <c r="B2373" s="2">
        <v>1.0</v>
      </c>
    </row>
    <row r="2374">
      <c r="A2374" s="1" t="s">
        <v>19815</v>
      </c>
    </row>
    <row r="2375">
      <c r="A2375" s="1" t="s">
        <v>398</v>
      </c>
    </row>
    <row r="2376">
      <c r="A2376" s="1" t="s">
        <v>4299</v>
      </c>
      <c r="B2376" s="2">
        <v>0.0</v>
      </c>
    </row>
    <row r="2377">
      <c r="A2377" s="1" t="s">
        <v>19816</v>
      </c>
      <c r="B2377" s="2">
        <v>0.0</v>
      </c>
    </row>
    <row r="2378">
      <c r="A2378" s="1" t="s">
        <v>19817</v>
      </c>
    </row>
    <row r="2379">
      <c r="A2379" s="1" t="s">
        <v>19818</v>
      </c>
      <c r="B2379" s="2">
        <v>0.0</v>
      </c>
    </row>
    <row r="2380">
      <c r="A2380" s="1" t="s">
        <v>19819</v>
      </c>
      <c r="B2380" s="2">
        <v>0.0</v>
      </c>
    </row>
    <row r="2381">
      <c r="A2381" s="1" t="s">
        <v>19820</v>
      </c>
      <c r="B2381" s="2">
        <v>0.0</v>
      </c>
    </row>
    <row r="2382">
      <c r="A2382" s="1" t="s">
        <v>19821</v>
      </c>
      <c r="B2382" s="2">
        <v>0.0</v>
      </c>
    </row>
    <row r="2383">
      <c r="A2383" s="1" t="s">
        <v>19822</v>
      </c>
      <c r="B2383" s="2">
        <v>0.0</v>
      </c>
    </row>
    <row r="2384">
      <c r="A2384" s="1" t="s">
        <v>19823</v>
      </c>
    </row>
    <row r="2385">
      <c r="A2385" s="1" t="s">
        <v>19824</v>
      </c>
    </row>
    <row r="2386">
      <c r="A2386" s="7"/>
    </row>
    <row r="2387">
      <c r="A2387" s="1" t="s">
        <v>5534</v>
      </c>
      <c r="B2387" s="2">
        <v>1.0</v>
      </c>
    </row>
    <row r="2388">
      <c r="A2388" s="1" t="s">
        <v>19825</v>
      </c>
      <c r="B2388" s="2">
        <v>1.0</v>
      </c>
    </row>
    <row r="2389">
      <c r="A2389" s="1" t="s">
        <v>19826</v>
      </c>
      <c r="B2389" s="2">
        <v>0.0</v>
      </c>
    </row>
    <row r="2390">
      <c r="A2390" s="1" t="s">
        <v>19827</v>
      </c>
      <c r="B2390" s="2">
        <v>0.0</v>
      </c>
    </row>
    <row r="2391">
      <c r="A2391" s="1" t="s">
        <v>19828</v>
      </c>
      <c r="B2391" s="2">
        <v>0.0</v>
      </c>
    </row>
    <row r="2392">
      <c r="A2392" s="1" t="s">
        <v>19829</v>
      </c>
      <c r="B2392" s="2">
        <v>0.0</v>
      </c>
    </row>
    <row r="2393">
      <c r="A2393" s="1" t="s">
        <v>19830</v>
      </c>
      <c r="B2393" s="2">
        <v>0.0</v>
      </c>
    </row>
    <row r="2394">
      <c r="A2394" s="1" t="s">
        <v>19831</v>
      </c>
      <c r="B2394" s="2">
        <v>1.0</v>
      </c>
    </row>
    <row r="2395">
      <c r="A2395" s="1" t="s">
        <v>19832</v>
      </c>
      <c r="B2395" s="2">
        <v>0.0</v>
      </c>
    </row>
    <row r="2396">
      <c r="A2396" s="1" t="s">
        <v>19833</v>
      </c>
      <c r="B2396" s="2">
        <v>0.0</v>
      </c>
    </row>
    <row r="2397">
      <c r="A2397" s="1" t="s">
        <v>19834</v>
      </c>
      <c r="B2397" s="2">
        <v>0.0</v>
      </c>
    </row>
    <row r="2398">
      <c r="A2398" s="1" t="s">
        <v>19835</v>
      </c>
      <c r="B2398" s="2">
        <v>1.0</v>
      </c>
    </row>
    <row r="2399">
      <c r="A2399" s="1" t="s">
        <v>19836</v>
      </c>
      <c r="B2399" s="2">
        <v>1.0</v>
      </c>
    </row>
    <row r="2400">
      <c r="A2400" s="1" t="s">
        <v>19837</v>
      </c>
      <c r="B2400" s="2">
        <v>1.0</v>
      </c>
    </row>
    <row r="2401">
      <c r="A2401" s="1" t="s">
        <v>19838</v>
      </c>
      <c r="B2401" s="2">
        <v>0.0</v>
      </c>
    </row>
    <row r="2402">
      <c r="A2402" s="1" t="s">
        <v>19839</v>
      </c>
      <c r="B2402" s="2">
        <v>0.0</v>
      </c>
    </row>
    <row r="2403">
      <c r="A2403" s="1" t="s">
        <v>19840</v>
      </c>
      <c r="B2403" s="2">
        <v>0.0</v>
      </c>
    </row>
    <row r="2404">
      <c r="A2404" s="1" t="s">
        <v>19841</v>
      </c>
      <c r="B2404" s="2">
        <v>1.0</v>
      </c>
    </row>
    <row r="2405">
      <c r="A2405" s="1" t="s">
        <v>19842</v>
      </c>
      <c r="B2405" s="2">
        <v>1.0</v>
      </c>
    </row>
    <row r="2406">
      <c r="A2406" s="1" t="s">
        <v>19843</v>
      </c>
      <c r="B2406" s="2">
        <v>1.0</v>
      </c>
    </row>
    <row r="2407">
      <c r="A2407" s="1" t="s">
        <v>19844</v>
      </c>
      <c r="B2407" s="2">
        <v>1.0</v>
      </c>
    </row>
    <row r="2408">
      <c r="A2408" s="1" t="s">
        <v>19845</v>
      </c>
      <c r="B2408" s="2">
        <v>0.0</v>
      </c>
    </row>
    <row r="2409">
      <c r="A2409" s="11" t="s">
        <v>19846</v>
      </c>
      <c r="B2409" s="2">
        <v>0.0</v>
      </c>
    </row>
    <row r="2410">
      <c r="A2410" s="1" t="s">
        <v>19847</v>
      </c>
      <c r="B2410" s="2">
        <v>1.0</v>
      </c>
    </row>
    <row r="2411">
      <c r="A2411" s="1" t="s">
        <v>19848</v>
      </c>
    </row>
    <row r="2412">
      <c r="A2412" s="1" t="s">
        <v>6149</v>
      </c>
      <c r="B2412" s="2">
        <v>0.0</v>
      </c>
    </row>
    <row r="2413">
      <c r="A2413" s="1" t="s">
        <v>19849</v>
      </c>
      <c r="B2413" s="2">
        <v>0.0</v>
      </c>
    </row>
    <row r="2414">
      <c r="A2414" s="1" t="s">
        <v>19850</v>
      </c>
    </row>
    <row r="2415">
      <c r="A2415" s="1" t="s">
        <v>19851</v>
      </c>
    </row>
    <row r="2416">
      <c r="A2416" s="1" t="s">
        <v>19852</v>
      </c>
      <c r="B2416" s="2">
        <v>0.0</v>
      </c>
    </row>
    <row r="2417">
      <c r="A2417" s="1" t="s">
        <v>19853</v>
      </c>
      <c r="B2417" s="2">
        <v>0.0</v>
      </c>
    </row>
    <row r="2418">
      <c r="A2418" s="1" t="s">
        <v>19854</v>
      </c>
      <c r="B2418" s="2">
        <v>0.0</v>
      </c>
    </row>
    <row r="2419">
      <c r="A2419" s="1" t="s">
        <v>19855</v>
      </c>
      <c r="B2419" s="2">
        <v>0.0</v>
      </c>
    </row>
    <row r="2420">
      <c r="A2420" s="1" t="s">
        <v>15208</v>
      </c>
    </row>
    <row r="2421">
      <c r="A2421" s="1" t="s">
        <v>15209</v>
      </c>
    </row>
    <row r="2422">
      <c r="A2422" s="1" t="s">
        <v>15210</v>
      </c>
    </row>
    <row r="2423">
      <c r="A2423" s="1" t="s">
        <v>17977</v>
      </c>
    </row>
    <row r="2424">
      <c r="A2424" s="1" t="s">
        <v>17978</v>
      </c>
    </row>
    <row r="2425">
      <c r="A2425" s="7"/>
    </row>
    <row r="2426">
      <c r="A2426" s="1" t="s">
        <v>19856</v>
      </c>
      <c r="B2426" s="2">
        <v>0.0</v>
      </c>
    </row>
    <row r="2427">
      <c r="A2427" s="1" t="s">
        <v>19857</v>
      </c>
      <c r="B2427" s="2">
        <v>0.0</v>
      </c>
    </row>
    <row r="2428">
      <c r="A2428" s="1" t="s">
        <v>19858</v>
      </c>
      <c r="B2428" s="2">
        <v>0.0</v>
      </c>
    </row>
    <row r="2429">
      <c r="A2429" s="1" t="s">
        <v>19859</v>
      </c>
      <c r="B2429" s="2">
        <v>1.0</v>
      </c>
    </row>
    <row r="2430">
      <c r="A2430" s="1" t="s">
        <v>19860</v>
      </c>
      <c r="B2430" s="2">
        <v>0.0</v>
      </c>
    </row>
    <row r="2431">
      <c r="A2431" s="1" t="s">
        <v>19861</v>
      </c>
      <c r="B2431" s="2">
        <v>0.0</v>
      </c>
    </row>
    <row r="2432">
      <c r="A2432" s="1" t="s">
        <v>19862</v>
      </c>
      <c r="B2432" s="2">
        <v>1.0</v>
      </c>
    </row>
    <row r="2433">
      <c r="A2433" s="1" t="s">
        <v>19863</v>
      </c>
      <c r="B2433" s="2">
        <v>1.0</v>
      </c>
    </row>
    <row r="2434">
      <c r="A2434" s="1" t="s">
        <v>19864</v>
      </c>
      <c r="B2434" s="2">
        <v>0.0</v>
      </c>
    </row>
    <row r="2435">
      <c r="A2435" s="1" t="s">
        <v>19865</v>
      </c>
      <c r="B2435" s="2">
        <v>1.0</v>
      </c>
    </row>
    <row r="2436">
      <c r="A2436" s="1" t="s">
        <v>19866</v>
      </c>
      <c r="B2436" s="2">
        <v>1.0</v>
      </c>
    </row>
    <row r="2437">
      <c r="A2437" s="1" t="s">
        <v>19867</v>
      </c>
      <c r="B2437" s="2">
        <v>0.0</v>
      </c>
    </row>
    <row r="2438">
      <c r="A2438" s="1" t="s">
        <v>19868</v>
      </c>
      <c r="B2438" s="2">
        <v>0.0</v>
      </c>
    </row>
    <row r="2439">
      <c r="A2439" s="1" t="s">
        <v>19869</v>
      </c>
      <c r="B2439" s="2">
        <v>1.0</v>
      </c>
    </row>
    <row r="2440">
      <c r="A2440" s="1" t="s">
        <v>19870</v>
      </c>
      <c r="B2440" s="2">
        <v>1.0</v>
      </c>
    </row>
    <row r="2441">
      <c r="A2441" s="1" t="s">
        <v>19871</v>
      </c>
      <c r="B2441" s="2">
        <v>1.0</v>
      </c>
    </row>
    <row r="2442">
      <c r="A2442" s="1" t="s">
        <v>19872</v>
      </c>
      <c r="B2442" s="2">
        <v>0.0</v>
      </c>
    </row>
    <row r="2443">
      <c r="A2443" s="1" t="s">
        <v>19873</v>
      </c>
      <c r="B2443" s="2">
        <v>1.0</v>
      </c>
    </row>
    <row r="2444">
      <c r="A2444" s="1" t="s">
        <v>19874</v>
      </c>
      <c r="B2444" s="2">
        <v>0.0</v>
      </c>
    </row>
    <row r="2445">
      <c r="A2445" s="1" t="s">
        <v>19875</v>
      </c>
      <c r="B2445" s="2">
        <v>0.0</v>
      </c>
    </row>
    <row r="2446">
      <c r="A2446" s="1" t="s">
        <v>19876</v>
      </c>
      <c r="B2446" s="2">
        <v>0.0</v>
      </c>
    </row>
    <row r="2447">
      <c r="A2447" s="11" t="s">
        <v>19877</v>
      </c>
      <c r="B2447" s="2">
        <v>1.0</v>
      </c>
    </row>
    <row r="2448">
      <c r="A2448" s="1" t="s">
        <v>19878</v>
      </c>
      <c r="B2448" s="2">
        <v>1.0</v>
      </c>
    </row>
    <row r="2449">
      <c r="A2449" s="1" t="s">
        <v>19879</v>
      </c>
      <c r="B2449" s="2">
        <v>0.0</v>
      </c>
    </row>
    <row r="2450">
      <c r="A2450" s="1" t="s">
        <v>19880</v>
      </c>
      <c r="B2450" s="2">
        <v>1.0</v>
      </c>
    </row>
    <row r="2451">
      <c r="A2451" s="1" t="s">
        <v>5052</v>
      </c>
    </row>
    <row r="2452">
      <c r="A2452" s="1" t="s">
        <v>19881</v>
      </c>
    </row>
    <row r="2453">
      <c r="A2453" s="1" t="s">
        <v>5123</v>
      </c>
    </row>
    <row r="2454">
      <c r="A2454" s="1" t="s">
        <v>19882</v>
      </c>
    </row>
    <row r="2455">
      <c r="A2455" s="1" t="s">
        <v>19883</v>
      </c>
    </row>
    <row r="2456">
      <c r="A2456" s="1" t="s">
        <v>19884</v>
      </c>
      <c r="B2456" s="2">
        <v>1.0</v>
      </c>
    </row>
    <row r="2457">
      <c r="A2457" s="1" t="s">
        <v>19885</v>
      </c>
      <c r="B2457" s="2">
        <v>1.0</v>
      </c>
    </row>
    <row r="2458">
      <c r="A2458" s="1" t="s">
        <v>19886</v>
      </c>
      <c r="B2458" s="2">
        <v>1.0</v>
      </c>
    </row>
    <row r="2459">
      <c r="A2459" s="1" t="s">
        <v>19887</v>
      </c>
      <c r="B2459" s="2">
        <v>1.0</v>
      </c>
    </row>
    <row r="2460">
      <c r="A2460" s="1" t="s">
        <v>19888</v>
      </c>
      <c r="B2460" s="2">
        <v>1.0</v>
      </c>
    </row>
    <row r="2461">
      <c r="A2461" s="1" t="s">
        <v>19889</v>
      </c>
      <c r="B2461" s="2">
        <v>0.0</v>
      </c>
    </row>
    <row r="2462">
      <c r="A2462" s="1" t="s">
        <v>19890</v>
      </c>
      <c r="B2462" s="2">
        <v>0.0</v>
      </c>
    </row>
    <row r="2463">
      <c r="A2463" s="1" t="s">
        <v>19891</v>
      </c>
      <c r="B2463" s="2">
        <v>0.0</v>
      </c>
    </row>
    <row r="2464">
      <c r="A2464" s="1" t="s">
        <v>19892</v>
      </c>
      <c r="B2464" s="2">
        <v>0.0</v>
      </c>
    </row>
    <row r="2465">
      <c r="A2465" s="1" t="s">
        <v>19893</v>
      </c>
      <c r="B2465" s="2">
        <v>1.0</v>
      </c>
    </row>
    <row r="2466">
      <c r="A2466" s="1" t="s">
        <v>19894</v>
      </c>
      <c r="B2466" s="2">
        <v>1.0</v>
      </c>
    </row>
    <row r="2467">
      <c r="A2467" s="1" t="s">
        <v>19895</v>
      </c>
      <c r="B2467" s="2">
        <v>0.0</v>
      </c>
    </row>
    <row r="2468">
      <c r="A2468" s="1" t="s">
        <v>19896</v>
      </c>
      <c r="B2468" s="2">
        <v>1.0</v>
      </c>
    </row>
    <row r="2469">
      <c r="A2469" s="1" t="s">
        <v>19897</v>
      </c>
      <c r="B2469" s="2">
        <v>0.0</v>
      </c>
    </row>
    <row r="2470">
      <c r="A2470" s="1" t="s">
        <v>19898</v>
      </c>
      <c r="B2470" s="2">
        <v>1.0</v>
      </c>
    </row>
    <row r="2471">
      <c r="A2471" s="1" t="s">
        <v>19899</v>
      </c>
    </row>
    <row r="2472">
      <c r="A2472" s="7"/>
    </row>
    <row r="2473">
      <c r="A2473" s="1" t="s">
        <v>19900</v>
      </c>
      <c r="B2473" s="2">
        <v>1.0</v>
      </c>
    </row>
    <row r="2474">
      <c r="A2474" s="1" t="s">
        <v>19901</v>
      </c>
      <c r="B2474" s="2">
        <v>0.0</v>
      </c>
    </row>
    <row r="2475">
      <c r="A2475" s="1" t="s">
        <v>19902</v>
      </c>
    </row>
    <row r="2476">
      <c r="A2476" s="1" t="s">
        <v>19903</v>
      </c>
      <c r="B2476" s="2">
        <v>1.0</v>
      </c>
    </row>
    <row r="2477">
      <c r="A2477" s="1" t="s">
        <v>19904</v>
      </c>
      <c r="B2477" s="2">
        <v>0.0</v>
      </c>
    </row>
    <row r="2478">
      <c r="A2478" s="1" t="s">
        <v>1654</v>
      </c>
    </row>
    <row r="2479">
      <c r="A2479" s="7"/>
    </row>
    <row r="2480">
      <c r="A2480" s="1" t="s">
        <v>5365</v>
      </c>
      <c r="B2480" s="2">
        <v>0.0</v>
      </c>
    </row>
    <row r="2481">
      <c r="A2481" s="1" t="s">
        <v>19905</v>
      </c>
      <c r="B2481" s="2">
        <v>0.0</v>
      </c>
    </row>
    <row r="2482">
      <c r="A2482" s="1" t="s">
        <v>19906</v>
      </c>
      <c r="B2482" s="2">
        <v>1.0</v>
      </c>
    </row>
    <row r="2483">
      <c r="A2483" s="1" t="s">
        <v>19907</v>
      </c>
      <c r="B2483" s="2">
        <v>0.0</v>
      </c>
    </row>
    <row r="2484">
      <c r="A2484" s="1" t="s">
        <v>19908</v>
      </c>
      <c r="B2484" s="2">
        <v>1.0</v>
      </c>
    </row>
    <row r="2485">
      <c r="A2485" s="1" t="s">
        <v>19909</v>
      </c>
      <c r="B2485" s="2">
        <v>0.0</v>
      </c>
    </row>
    <row r="2486">
      <c r="A2486" s="1" t="s">
        <v>19910</v>
      </c>
      <c r="B2486" s="2">
        <v>1.0</v>
      </c>
    </row>
    <row r="2487">
      <c r="A2487" s="1" t="s">
        <v>19911</v>
      </c>
      <c r="B2487" s="2">
        <v>1.0</v>
      </c>
    </row>
    <row r="2488">
      <c r="A2488" s="1" t="s">
        <v>19912</v>
      </c>
    </row>
    <row r="2489">
      <c r="A2489" s="7"/>
    </row>
    <row r="2490">
      <c r="A2490" s="1" t="s">
        <v>19913</v>
      </c>
      <c r="B2490" s="2">
        <v>1.0</v>
      </c>
    </row>
    <row r="2491">
      <c r="A2491" s="1" t="s">
        <v>19914</v>
      </c>
      <c r="B2491" s="2">
        <v>1.0</v>
      </c>
    </row>
    <row r="2492">
      <c r="A2492" s="1" t="s">
        <v>19915</v>
      </c>
    </row>
    <row r="2493">
      <c r="A2493" s="7"/>
    </row>
    <row r="2494">
      <c r="A2494" s="1" t="s">
        <v>19916</v>
      </c>
      <c r="B2494" s="2">
        <v>1.0</v>
      </c>
    </row>
    <row r="2495">
      <c r="A2495" s="1" t="s">
        <v>19917</v>
      </c>
      <c r="B2495" s="2">
        <v>1.0</v>
      </c>
    </row>
    <row r="2496">
      <c r="A2496" s="1" t="s">
        <v>19918</v>
      </c>
      <c r="B2496" s="2">
        <v>0.0</v>
      </c>
    </row>
    <row r="2497">
      <c r="A2497" s="1" t="s">
        <v>19919</v>
      </c>
      <c r="B2497" s="2">
        <v>0.0</v>
      </c>
    </row>
    <row r="2498">
      <c r="A2498" s="1" t="s">
        <v>19920</v>
      </c>
      <c r="B2498" s="2">
        <v>0.0</v>
      </c>
    </row>
    <row r="2499">
      <c r="A2499" s="1" t="s">
        <v>19921</v>
      </c>
      <c r="B2499" s="2">
        <v>1.0</v>
      </c>
    </row>
    <row r="2500">
      <c r="A2500" s="1" t="s">
        <v>19922</v>
      </c>
      <c r="B2500" s="2">
        <v>1.0</v>
      </c>
    </row>
    <row r="2501">
      <c r="A2501" s="1" t="s">
        <v>19923</v>
      </c>
      <c r="B2501" s="2">
        <v>1.0</v>
      </c>
    </row>
    <row r="2502">
      <c r="A2502" s="1" t="s">
        <v>16450</v>
      </c>
      <c r="B2502" s="2">
        <v>1.0</v>
      </c>
    </row>
    <row r="2503">
      <c r="A2503" s="1" t="s">
        <v>19924</v>
      </c>
      <c r="B2503" s="2">
        <v>0.0</v>
      </c>
    </row>
    <row r="2504">
      <c r="A2504" s="1" t="s">
        <v>19925</v>
      </c>
      <c r="B2504" s="2">
        <v>1.0</v>
      </c>
    </row>
    <row r="2505">
      <c r="A2505" s="1" t="s">
        <v>19926</v>
      </c>
      <c r="B2505" s="2">
        <v>0.0</v>
      </c>
    </row>
    <row r="2506">
      <c r="A2506" s="1" t="s">
        <v>19927</v>
      </c>
      <c r="B2506" s="2">
        <v>1.0</v>
      </c>
    </row>
    <row r="2507">
      <c r="A2507" s="1" t="s">
        <v>19928</v>
      </c>
      <c r="B2507" s="2">
        <v>0.0</v>
      </c>
    </row>
    <row r="2508">
      <c r="A2508" s="1" t="s">
        <v>19929</v>
      </c>
      <c r="B2508" s="2">
        <v>0.0</v>
      </c>
    </row>
    <row r="2509">
      <c r="A2509" s="1" t="s">
        <v>11930</v>
      </c>
      <c r="B2509" s="2">
        <v>0.0</v>
      </c>
    </row>
    <row r="2510">
      <c r="A2510" s="1" t="s">
        <v>19930</v>
      </c>
      <c r="B2510" s="2">
        <v>1.0</v>
      </c>
    </row>
    <row r="2511">
      <c r="A2511" s="1" t="s">
        <v>19931</v>
      </c>
      <c r="B2511" s="2">
        <v>0.0</v>
      </c>
    </row>
    <row r="2512">
      <c r="A2512" s="1" t="s">
        <v>13242</v>
      </c>
      <c r="B2512" s="2">
        <v>0.0</v>
      </c>
    </row>
    <row r="2513">
      <c r="A2513" s="1" t="s">
        <v>19932</v>
      </c>
      <c r="B2513" s="2">
        <v>1.0</v>
      </c>
    </row>
    <row r="2514">
      <c r="A2514" s="1" t="s">
        <v>19933</v>
      </c>
      <c r="B2514" s="2">
        <v>1.0</v>
      </c>
    </row>
    <row r="2515">
      <c r="A2515" s="1" t="s">
        <v>19934</v>
      </c>
      <c r="B2515" s="2">
        <v>0.0</v>
      </c>
    </row>
    <row r="2516">
      <c r="A2516" s="1" t="s">
        <v>19935</v>
      </c>
      <c r="B2516" s="2">
        <v>0.0</v>
      </c>
    </row>
    <row r="2517">
      <c r="A2517" s="1" t="s">
        <v>19936</v>
      </c>
      <c r="B2517" s="2">
        <v>0.0</v>
      </c>
    </row>
    <row r="2518">
      <c r="A2518" s="1" t="s">
        <v>19937</v>
      </c>
      <c r="B2518" s="2">
        <v>0.0</v>
      </c>
    </row>
    <row r="2519">
      <c r="A2519" s="1" t="s">
        <v>19938</v>
      </c>
    </row>
    <row r="2520">
      <c r="A2520" s="7"/>
    </row>
    <row r="2521">
      <c r="A2521" s="1" t="s">
        <v>19939</v>
      </c>
    </row>
    <row r="2522">
      <c r="A2522" s="1" t="s">
        <v>19940</v>
      </c>
      <c r="B2522" s="2">
        <v>0.0</v>
      </c>
    </row>
    <row r="2523">
      <c r="A2523" s="1" t="s">
        <v>19941</v>
      </c>
      <c r="B2523" s="2">
        <v>0.0</v>
      </c>
    </row>
    <row r="2524">
      <c r="A2524" s="1" t="s">
        <v>19942</v>
      </c>
      <c r="B2524" s="2">
        <v>1.0</v>
      </c>
    </row>
    <row r="2525">
      <c r="A2525" s="1" t="s">
        <v>19943</v>
      </c>
      <c r="B2525" s="2">
        <v>0.0</v>
      </c>
    </row>
    <row r="2526">
      <c r="A2526" s="1" t="s">
        <v>19944</v>
      </c>
      <c r="B2526" s="2">
        <v>0.0</v>
      </c>
    </row>
    <row r="2527">
      <c r="A2527" s="1" t="s">
        <v>19945</v>
      </c>
      <c r="B2527" s="2">
        <v>0.0</v>
      </c>
    </row>
    <row r="2528">
      <c r="A2528" s="1" t="s">
        <v>19946</v>
      </c>
      <c r="B2528" s="2">
        <v>1.0</v>
      </c>
    </row>
    <row r="2529">
      <c r="A2529" s="1" t="s">
        <v>19947</v>
      </c>
      <c r="B2529" s="2">
        <v>1.0</v>
      </c>
    </row>
    <row r="2530">
      <c r="A2530" s="1" t="s">
        <v>19948</v>
      </c>
      <c r="B2530" s="2">
        <v>0.0</v>
      </c>
    </row>
    <row r="2531">
      <c r="A2531" s="1" t="s">
        <v>19949</v>
      </c>
      <c r="B2531" s="2">
        <v>0.0</v>
      </c>
    </row>
    <row r="2532">
      <c r="A2532" s="1" t="s">
        <v>19950</v>
      </c>
      <c r="B2532" s="2">
        <v>1.0</v>
      </c>
    </row>
    <row r="2533">
      <c r="A2533" s="1" t="s">
        <v>19951</v>
      </c>
      <c r="B2533" s="2">
        <v>0.0</v>
      </c>
    </row>
    <row r="2534">
      <c r="A2534" s="1" t="s">
        <v>19952</v>
      </c>
      <c r="B2534" s="2">
        <v>0.0</v>
      </c>
    </row>
    <row r="2535">
      <c r="A2535" s="1" t="s">
        <v>19953</v>
      </c>
      <c r="B2535" s="2">
        <v>1.0</v>
      </c>
    </row>
    <row r="2536">
      <c r="A2536" s="1" t="s">
        <v>19954</v>
      </c>
      <c r="B2536" s="2">
        <v>1.0</v>
      </c>
    </row>
    <row r="2537">
      <c r="A2537" s="1" t="s">
        <v>19955</v>
      </c>
      <c r="B2537" s="2">
        <v>1.0</v>
      </c>
    </row>
    <row r="2538">
      <c r="A2538" s="1" t="s">
        <v>19956</v>
      </c>
    </row>
    <row r="2539">
      <c r="A2539" s="1" t="s">
        <v>19957</v>
      </c>
      <c r="B2539" s="2">
        <v>1.0</v>
      </c>
    </row>
    <row r="2540">
      <c r="A2540" s="1" t="s">
        <v>19958</v>
      </c>
      <c r="B2540" s="2">
        <v>0.0</v>
      </c>
    </row>
    <row r="2541">
      <c r="A2541" s="1" t="s">
        <v>19959</v>
      </c>
      <c r="B2541" s="2">
        <v>0.0</v>
      </c>
    </row>
    <row r="2542">
      <c r="A2542" s="1" t="s">
        <v>19960</v>
      </c>
      <c r="B2542" s="2">
        <v>1.0</v>
      </c>
    </row>
    <row r="2543">
      <c r="A2543" s="1" t="s">
        <v>19961</v>
      </c>
      <c r="B2543" s="2">
        <v>1.0</v>
      </c>
    </row>
    <row r="2544">
      <c r="A2544" s="1" t="s">
        <v>19962</v>
      </c>
      <c r="B2544" s="2">
        <v>1.0</v>
      </c>
    </row>
    <row r="2545">
      <c r="A2545" s="1" t="s">
        <v>19963</v>
      </c>
      <c r="B2545" s="2">
        <v>1.0</v>
      </c>
    </row>
    <row r="2546">
      <c r="A2546" s="1" t="s">
        <v>19964</v>
      </c>
      <c r="B2546" s="2">
        <v>0.0</v>
      </c>
    </row>
    <row r="2547">
      <c r="A2547" s="1" t="s">
        <v>19965</v>
      </c>
      <c r="B2547" s="2">
        <v>1.0</v>
      </c>
    </row>
    <row r="2548">
      <c r="A2548" s="1" t="s">
        <v>19966</v>
      </c>
      <c r="B2548" s="2">
        <v>1.0</v>
      </c>
    </row>
    <row r="2549">
      <c r="A2549" s="1" t="s">
        <v>19967</v>
      </c>
      <c r="B2549" s="2">
        <v>1.0</v>
      </c>
    </row>
    <row r="2550">
      <c r="A2550" s="1" t="s">
        <v>19968</v>
      </c>
      <c r="B2550" s="2">
        <v>1.0</v>
      </c>
    </row>
    <row r="2551">
      <c r="A2551" s="1" t="s">
        <v>19969</v>
      </c>
      <c r="B2551" s="2">
        <v>0.0</v>
      </c>
    </row>
    <row r="2552">
      <c r="A2552" s="1" t="s">
        <v>19970</v>
      </c>
    </row>
    <row r="2553">
      <c r="A2553" s="1" t="s">
        <v>19971</v>
      </c>
    </row>
    <row r="2554">
      <c r="A2554" s="1" t="s">
        <v>751</v>
      </c>
    </row>
    <row r="2555">
      <c r="A2555" s="1" t="s">
        <v>4438</v>
      </c>
      <c r="B2555" s="2">
        <v>1.0</v>
      </c>
    </row>
    <row r="2556">
      <c r="A2556" s="1" t="s">
        <v>13261</v>
      </c>
      <c r="B2556" s="2">
        <v>1.0</v>
      </c>
    </row>
    <row r="2557">
      <c r="A2557" s="1" t="s">
        <v>19972</v>
      </c>
      <c r="B2557" s="2">
        <v>1.0</v>
      </c>
    </row>
    <row r="2558">
      <c r="A2558" s="1" t="s">
        <v>19973</v>
      </c>
      <c r="B2558" s="2">
        <v>0.0</v>
      </c>
    </row>
    <row r="2559">
      <c r="A2559" s="1" t="s">
        <v>19974</v>
      </c>
      <c r="B2559" s="2">
        <v>1.0</v>
      </c>
    </row>
    <row r="2560">
      <c r="A2560" s="1" t="s">
        <v>19975</v>
      </c>
      <c r="B2560" s="2">
        <v>0.0</v>
      </c>
    </row>
    <row r="2561">
      <c r="A2561" s="1" t="s">
        <v>19976</v>
      </c>
      <c r="B2561" s="2">
        <v>0.0</v>
      </c>
    </row>
    <row r="2562">
      <c r="A2562" s="1" t="s">
        <v>19977</v>
      </c>
      <c r="B2562" s="2">
        <v>1.0</v>
      </c>
    </row>
    <row r="2563">
      <c r="A2563" s="1" t="s">
        <v>19978</v>
      </c>
      <c r="B2563" s="2">
        <v>0.0</v>
      </c>
    </row>
    <row r="2564">
      <c r="A2564" s="1" t="s">
        <v>19979</v>
      </c>
      <c r="B2564" s="2">
        <v>0.0</v>
      </c>
    </row>
    <row r="2565">
      <c r="A2565" s="1" t="s">
        <v>19980</v>
      </c>
      <c r="B2565" s="2">
        <v>1.0</v>
      </c>
    </row>
    <row r="2566">
      <c r="A2566" s="1" t="s">
        <v>114</v>
      </c>
      <c r="B2566" s="2">
        <v>0.0</v>
      </c>
    </row>
    <row r="2567">
      <c r="A2567" s="1" t="s">
        <v>19981</v>
      </c>
    </row>
    <row r="2568">
      <c r="A2568" s="7"/>
    </row>
    <row r="2569">
      <c r="A2569" s="1" t="s">
        <v>19982</v>
      </c>
      <c r="B2569" s="2">
        <v>0.0</v>
      </c>
    </row>
    <row r="2570">
      <c r="A2570" s="1" t="s">
        <v>19983</v>
      </c>
      <c r="B2570" s="2">
        <v>1.0</v>
      </c>
    </row>
    <row r="2571">
      <c r="A2571" s="1" t="s">
        <v>19984</v>
      </c>
      <c r="B2571" s="2">
        <v>1.0</v>
      </c>
    </row>
    <row r="2572">
      <c r="A2572" s="1" t="s">
        <v>19985</v>
      </c>
    </row>
    <row r="2573">
      <c r="A2573" s="1" t="s">
        <v>19986</v>
      </c>
    </row>
    <row r="2574">
      <c r="A2574" s="1" t="s">
        <v>19987</v>
      </c>
    </row>
    <row r="2575">
      <c r="A2575" s="1" t="s">
        <v>19988</v>
      </c>
      <c r="B2575" s="2">
        <v>0.0</v>
      </c>
    </row>
    <row r="2576">
      <c r="A2576" s="1" t="s">
        <v>19989</v>
      </c>
      <c r="B2576" s="2">
        <v>0.0</v>
      </c>
    </row>
    <row r="2577">
      <c r="A2577" s="1" t="s">
        <v>19990</v>
      </c>
      <c r="B2577" s="2">
        <v>1.0</v>
      </c>
    </row>
    <row r="2578">
      <c r="A2578" s="1" t="s">
        <v>19991</v>
      </c>
      <c r="B2578" s="2">
        <v>1.0</v>
      </c>
    </row>
    <row r="2579">
      <c r="A2579" s="1" t="s">
        <v>19992</v>
      </c>
      <c r="B2579" s="2">
        <v>0.0</v>
      </c>
    </row>
    <row r="2580">
      <c r="A2580" s="1" t="s">
        <v>19993</v>
      </c>
    </row>
    <row r="2581">
      <c r="A2581" s="7"/>
    </row>
    <row r="2582">
      <c r="A2582" s="1" t="s">
        <v>5762</v>
      </c>
      <c r="B2582" s="2">
        <v>1.0</v>
      </c>
    </row>
    <row r="2583">
      <c r="A2583" s="1" t="s">
        <v>19994</v>
      </c>
      <c r="B2583" s="2">
        <v>1.0</v>
      </c>
    </row>
    <row r="2584">
      <c r="A2584" s="1" t="s">
        <v>19995</v>
      </c>
      <c r="B2584" s="2">
        <v>0.0</v>
      </c>
    </row>
    <row r="2585">
      <c r="A2585" s="1" t="s">
        <v>19996</v>
      </c>
      <c r="B2585" s="2">
        <v>1.0</v>
      </c>
    </row>
    <row r="2586">
      <c r="A2586" s="1" t="s">
        <v>19997</v>
      </c>
      <c r="B2586" s="2">
        <v>1.0</v>
      </c>
    </row>
    <row r="2587">
      <c r="A2587" s="1" t="s">
        <v>19998</v>
      </c>
      <c r="B2587" s="2">
        <v>1.0</v>
      </c>
    </row>
    <row r="2588">
      <c r="A2588" s="1" t="s">
        <v>19999</v>
      </c>
      <c r="B2588" s="2">
        <v>1.0</v>
      </c>
    </row>
    <row r="2589">
      <c r="A2589" s="1" t="s">
        <v>20000</v>
      </c>
      <c r="B2589" s="2">
        <v>0.0</v>
      </c>
    </row>
    <row r="2590">
      <c r="A2590" s="1" t="s">
        <v>20001</v>
      </c>
      <c r="B2590" s="2">
        <v>0.0</v>
      </c>
    </row>
    <row r="2591">
      <c r="A2591" s="1" t="s">
        <v>20002</v>
      </c>
      <c r="B2591" s="2">
        <v>0.0</v>
      </c>
    </row>
    <row r="2592">
      <c r="A2592" s="1" t="s">
        <v>20003</v>
      </c>
      <c r="B2592" s="2">
        <v>0.0</v>
      </c>
    </row>
    <row r="2593">
      <c r="A2593" s="1" t="s">
        <v>20004</v>
      </c>
      <c r="B2593" s="2">
        <v>1.0</v>
      </c>
    </row>
    <row r="2594">
      <c r="A2594" s="1" t="s">
        <v>20005</v>
      </c>
    </row>
    <row r="2595">
      <c r="A2595" s="1" t="s">
        <v>5363</v>
      </c>
    </row>
    <row r="2596">
      <c r="A2596" s="1" t="s">
        <v>20006</v>
      </c>
      <c r="B2596" s="2">
        <v>0.0</v>
      </c>
    </row>
    <row r="2597">
      <c r="A2597" s="1" t="s">
        <v>20007</v>
      </c>
      <c r="B2597" s="2">
        <v>1.0</v>
      </c>
    </row>
    <row r="2598">
      <c r="A2598" s="1" t="s">
        <v>20008</v>
      </c>
      <c r="B2598" s="2">
        <v>1.0</v>
      </c>
    </row>
    <row r="2599">
      <c r="A2599" s="1" t="s">
        <v>20009</v>
      </c>
      <c r="B2599" s="2">
        <v>1.0</v>
      </c>
    </row>
    <row r="2600">
      <c r="A2600" s="1" t="s">
        <v>20010</v>
      </c>
      <c r="B2600" s="2">
        <v>1.0</v>
      </c>
    </row>
    <row r="2601">
      <c r="A2601" s="1" t="s">
        <v>20011</v>
      </c>
      <c r="B2601" s="2">
        <v>0.0</v>
      </c>
    </row>
    <row r="2602">
      <c r="A2602" s="1" t="s">
        <v>20012</v>
      </c>
      <c r="B2602" s="2">
        <v>0.0</v>
      </c>
    </row>
    <row r="2603">
      <c r="A2603" s="1" t="s">
        <v>20013</v>
      </c>
      <c r="B2603" s="2">
        <v>0.0</v>
      </c>
    </row>
    <row r="2604">
      <c r="A2604" s="1" t="s">
        <v>19712</v>
      </c>
    </row>
    <row r="2605">
      <c r="A2605" s="1" t="s">
        <v>10890</v>
      </c>
    </row>
    <row r="2606">
      <c r="A2606" s="1" t="s">
        <v>18899</v>
      </c>
    </row>
    <row r="2607">
      <c r="A2607" s="1" t="s">
        <v>18814</v>
      </c>
    </row>
    <row r="2608">
      <c r="A2608" s="1" t="s">
        <v>18815</v>
      </c>
    </row>
    <row r="2609">
      <c r="A2609" s="7"/>
    </row>
    <row r="2610">
      <c r="A2610" s="1" t="s">
        <v>20014</v>
      </c>
      <c r="B2610" s="2">
        <v>0.0</v>
      </c>
    </row>
    <row r="2611">
      <c r="A2611" s="1" t="s">
        <v>20015</v>
      </c>
      <c r="B2611" s="2">
        <v>1.0</v>
      </c>
    </row>
    <row r="2612">
      <c r="A2612" s="1" t="s">
        <v>20016</v>
      </c>
      <c r="B2612" s="2">
        <v>0.0</v>
      </c>
    </row>
    <row r="2613">
      <c r="A2613" s="1" t="s">
        <v>20017</v>
      </c>
      <c r="B2613" s="2">
        <v>0.0</v>
      </c>
    </row>
    <row r="2614">
      <c r="A2614" s="1" t="s">
        <v>20018</v>
      </c>
      <c r="B2614" s="2">
        <v>0.0</v>
      </c>
    </row>
    <row r="2615">
      <c r="A2615" s="1" t="s">
        <v>20019</v>
      </c>
      <c r="B2615" s="2">
        <v>1.0</v>
      </c>
    </row>
    <row r="2616">
      <c r="A2616" s="1" t="s">
        <v>20020</v>
      </c>
      <c r="B2616" s="2">
        <v>0.0</v>
      </c>
    </row>
    <row r="2617">
      <c r="A2617" s="1" t="s">
        <v>20021</v>
      </c>
      <c r="B2617" s="2">
        <v>0.0</v>
      </c>
    </row>
    <row r="2618">
      <c r="A2618" s="1" t="s">
        <v>20022</v>
      </c>
      <c r="B2618" s="2">
        <v>0.0</v>
      </c>
    </row>
    <row r="2619">
      <c r="A2619" s="1" t="s">
        <v>20023</v>
      </c>
      <c r="B2619" s="2">
        <v>0.0</v>
      </c>
    </row>
    <row r="2620">
      <c r="A2620" s="1" t="s">
        <v>20024</v>
      </c>
      <c r="B2620" s="2">
        <v>0.0</v>
      </c>
    </row>
    <row r="2621">
      <c r="A2621" s="1" t="s">
        <v>20025</v>
      </c>
      <c r="B2621" s="2">
        <v>0.0</v>
      </c>
    </row>
    <row r="2622">
      <c r="A2622" s="1" t="s">
        <v>20026</v>
      </c>
      <c r="B2622" s="2">
        <v>0.0</v>
      </c>
    </row>
    <row r="2623">
      <c r="A2623" s="1" t="s">
        <v>20027</v>
      </c>
      <c r="B2623" s="2">
        <v>0.0</v>
      </c>
    </row>
    <row r="2624">
      <c r="A2624" s="1" t="s">
        <v>20028</v>
      </c>
    </row>
    <row r="2625">
      <c r="A2625" s="1" t="s">
        <v>5036</v>
      </c>
      <c r="B2625" s="2">
        <v>0.0</v>
      </c>
    </row>
    <row r="2626">
      <c r="A2626" s="1" t="s">
        <v>20029</v>
      </c>
    </row>
    <row r="2627">
      <c r="A2627" s="1" t="s">
        <v>20030</v>
      </c>
      <c r="B2627" s="2">
        <v>0.0</v>
      </c>
    </row>
    <row r="2628">
      <c r="A2628" s="1" t="s">
        <v>20031</v>
      </c>
      <c r="B2628" s="2">
        <v>1.0</v>
      </c>
    </row>
    <row r="2629">
      <c r="A2629" s="1" t="s">
        <v>20032</v>
      </c>
      <c r="B2629" s="2">
        <v>0.0</v>
      </c>
    </row>
    <row r="2630">
      <c r="A2630" s="1" t="s">
        <v>20033</v>
      </c>
      <c r="B2630" s="2">
        <v>0.0</v>
      </c>
    </row>
    <row r="2631">
      <c r="A2631" s="1" t="s">
        <v>20034</v>
      </c>
      <c r="B2631" s="2">
        <v>1.0</v>
      </c>
    </row>
    <row r="2632">
      <c r="A2632" s="1" t="s">
        <v>20035</v>
      </c>
      <c r="B2632" s="2">
        <v>1.0</v>
      </c>
    </row>
    <row r="2633">
      <c r="A2633" s="1" t="s">
        <v>20036</v>
      </c>
      <c r="B2633" s="2">
        <v>1.0</v>
      </c>
    </row>
    <row r="2634">
      <c r="A2634" s="1" t="s">
        <v>20037</v>
      </c>
      <c r="B2634" s="2">
        <v>1.0</v>
      </c>
    </row>
    <row r="2635">
      <c r="A2635" s="1" t="s">
        <v>20038</v>
      </c>
      <c r="B2635" s="2">
        <v>1.0</v>
      </c>
    </row>
    <row r="2636">
      <c r="A2636" s="1" t="s">
        <v>20039</v>
      </c>
      <c r="B2636" s="2">
        <v>0.0</v>
      </c>
    </row>
    <row r="2637">
      <c r="A2637" s="1" t="s">
        <v>20040</v>
      </c>
      <c r="B2637" s="2">
        <v>1.0</v>
      </c>
    </row>
    <row r="2638">
      <c r="A2638" s="1" t="s">
        <v>20041</v>
      </c>
      <c r="B2638" s="2">
        <v>1.0</v>
      </c>
    </row>
    <row r="2639">
      <c r="A2639" s="1" t="s">
        <v>20042</v>
      </c>
      <c r="B2639" s="2">
        <v>1.0</v>
      </c>
    </row>
    <row r="2640">
      <c r="A2640" s="1" t="s">
        <v>20043</v>
      </c>
      <c r="B2640" s="2">
        <v>0.0</v>
      </c>
    </row>
    <row r="2641">
      <c r="A2641" s="1" t="s">
        <v>20044</v>
      </c>
      <c r="B2641" s="2">
        <v>1.0</v>
      </c>
    </row>
    <row r="2642">
      <c r="A2642" s="1" t="s">
        <v>20045</v>
      </c>
      <c r="B2642" s="2">
        <v>0.0</v>
      </c>
    </row>
    <row r="2643">
      <c r="A2643" s="1" t="s">
        <v>20046</v>
      </c>
      <c r="B2643" s="2">
        <v>0.0</v>
      </c>
    </row>
    <row r="2644">
      <c r="A2644" s="1" t="s">
        <v>20047</v>
      </c>
      <c r="B2644" s="2">
        <v>1.0</v>
      </c>
    </row>
    <row r="2645">
      <c r="A2645" s="1" t="s">
        <v>20048</v>
      </c>
      <c r="B2645" s="2">
        <v>0.0</v>
      </c>
    </row>
    <row r="2646">
      <c r="A2646" s="1" t="s">
        <v>20049</v>
      </c>
      <c r="B2646" s="2">
        <v>0.0</v>
      </c>
    </row>
    <row r="2647">
      <c r="A2647" s="1" t="s">
        <v>20050</v>
      </c>
      <c r="B2647" s="2">
        <v>0.0</v>
      </c>
    </row>
    <row r="2648">
      <c r="A2648" s="1" t="s">
        <v>20051</v>
      </c>
      <c r="B2648" s="2">
        <v>0.0</v>
      </c>
    </row>
    <row r="2649">
      <c r="A2649" s="1" t="s">
        <v>20052</v>
      </c>
      <c r="B2649" s="2">
        <v>1.0</v>
      </c>
    </row>
    <row r="2650">
      <c r="A2650" s="1" t="s">
        <v>20053</v>
      </c>
      <c r="B2650" s="2">
        <v>0.0</v>
      </c>
    </row>
    <row r="2651">
      <c r="A2651" s="1" t="s">
        <v>20054</v>
      </c>
      <c r="B2651" s="2">
        <v>0.0</v>
      </c>
    </row>
    <row r="2652">
      <c r="A2652" s="1" t="s">
        <v>20055</v>
      </c>
      <c r="B2652" s="2">
        <v>0.0</v>
      </c>
    </row>
    <row r="2653">
      <c r="A2653" s="1" t="s">
        <v>20056</v>
      </c>
      <c r="B2653" s="2">
        <v>1.0</v>
      </c>
    </row>
    <row r="2654">
      <c r="A2654" s="1" t="s">
        <v>20057</v>
      </c>
    </row>
    <row r="2655">
      <c r="A2655" s="7"/>
    </row>
    <row r="2656">
      <c r="A2656" s="1" t="s">
        <v>20058</v>
      </c>
      <c r="B2656" s="2">
        <v>0.0</v>
      </c>
    </row>
    <row r="2657">
      <c r="A2657" s="1" t="s">
        <v>20059</v>
      </c>
      <c r="B2657" s="2">
        <v>0.0</v>
      </c>
    </row>
    <row r="2658">
      <c r="A2658" s="1" t="s">
        <v>20060</v>
      </c>
      <c r="B2658" s="2">
        <v>0.0</v>
      </c>
    </row>
    <row r="2659">
      <c r="A2659" s="1" t="s">
        <v>20061</v>
      </c>
      <c r="B2659" s="2">
        <v>1.0</v>
      </c>
    </row>
    <row r="2660">
      <c r="A2660" s="1" t="s">
        <v>20062</v>
      </c>
    </row>
    <row r="2661">
      <c r="A2661" s="7"/>
    </row>
    <row r="2662">
      <c r="A2662" s="1" t="s">
        <v>5123</v>
      </c>
      <c r="B2662" s="2">
        <v>1.0</v>
      </c>
    </row>
    <row r="2663">
      <c r="A2663" s="1" t="s">
        <v>20063</v>
      </c>
      <c r="B2663" s="2">
        <v>0.0</v>
      </c>
    </row>
    <row r="2664">
      <c r="A2664" s="11" t="s">
        <v>20064</v>
      </c>
      <c r="B2664" s="2">
        <v>1.0</v>
      </c>
    </row>
    <row r="2665">
      <c r="A2665" s="1" t="s">
        <v>20065</v>
      </c>
      <c r="B2665" s="2">
        <v>1.0</v>
      </c>
    </row>
    <row r="2666">
      <c r="A2666" s="1" t="s">
        <v>11043</v>
      </c>
      <c r="B2666" s="2">
        <v>0.0</v>
      </c>
    </row>
    <row r="2667">
      <c r="A2667" s="1" t="s">
        <v>20066</v>
      </c>
      <c r="B2667" s="2">
        <v>1.0</v>
      </c>
    </row>
    <row r="2668">
      <c r="A2668" s="1" t="s">
        <v>20067</v>
      </c>
      <c r="B2668" s="2">
        <v>0.0</v>
      </c>
    </row>
    <row r="2669">
      <c r="A2669" s="1" t="s">
        <v>20068</v>
      </c>
      <c r="B2669" s="2">
        <v>1.0</v>
      </c>
    </row>
    <row r="2670">
      <c r="A2670" s="1" t="s">
        <v>20069</v>
      </c>
      <c r="B2670" s="2">
        <v>0.0</v>
      </c>
    </row>
    <row r="2671">
      <c r="A2671" s="1" t="s">
        <v>20070</v>
      </c>
    </row>
    <row r="2672">
      <c r="A2672" s="1" t="s">
        <v>20071</v>
      </c>
      <c r="B2672" s="2">
        <v>1.0</v>
      </c>
    </row>
    <row r="2673">
      <c r="A2673" s="1" t="s">
        <v>20072</v>
      </c>
      <c r="B2673" s="2">
        <v>1.0</v>
      </c>
    </row>
    <row r="2674">
      <c r="A2674" s="1" t="s">
        <v>20073</v>
      </c>
      <c r="B2674" s="2">
        <v>1.0</v>
      </c>
    </row>
    <row r="2675">
      <c r="A2675" s="1" t="s">
        <v>20074</v>
      </c>
      <c r="B2675" s="2">
        <v>0.0</v>
      </c>
    </row>
    <row r="2676">
      <c r="A2676" s="1" t="s">
        <v>20075</v>
      </c>
      <c r="B2676" s="2">
        <v>0.0</v>
      </c>
    </row>
    <row r="2677">
      <c r="A2677" s="1" t="s">
        <v>20076</v>
      </c>
      <c r="B2677" s="2">
        <v>1.0</v>
      </c>
    </row>
    <row r="2678">
      <c r="A2678" s="1" t="s">
        <v>20077</v>
      </c>
      <c r="B2678" s="2">
        <v>0.0</v>
      </c>
    </row>
    <row r="2679">
      <c r="A2679" s="1" t="s">
        <v>20078</v>
      </c>
      <c r="B2679" s="2">
        <v>1.0</v>
      </c>
    </row>
    <row r="2680">
      <c r="A2680" s="1" t="s">
        <v>20079</v>
      </c>
      <c r="B2680" s="2">
        <v>1.0</v>
      </c>
    </row>
    <row r="2681">
      <c r="A2681" s="1" t="s">
        <v>20080</v>
      </c>
      <c r="B2681" s="2">
        <v>1.0</v>
      </c>
    </row>
    <row r="2682">
      <c r="A2682" s="1" t="s">
        <v>20081</v>
      </c>
      <c r="B2682" s="2">
        <v>1.0</v>
      </c>
    </row>
    <row r="2683">
      <c r="A2683" s="1" t="s">
        <v>7010</v>
      </c>
    </row>
    <row r="2684">
      <c r="A2684" s="1" t="s">
        <v>20082</v>
      </c>
    </row>
    <row r="2685">
      <c r="A2685" s="1" t="s">
        <v>20083</v>
      </c>
    </row>
    <row r="2686">
      <c r="A2686" s="1" t="s">
        <v>20084</v>
      </c>
    </row>
    <row r="2687">
      <c r="A2687" s="1" t="s">
        <v>20085</v>
      </c>
      <c r="B2687" s="2">
        <v>1.0</v>
      </c>
    </row>
    <row r="2688">
      <c r="A2688" s="1" t="s">
        <v>20086</v>
      </c>
      <c r="B2688" s="2">
        <v>1.0</v>
      </c>
    </row>
    <row r="2689">
      <c r="A2689" s="1" t="s">
        <v>20087</v>
      </c>
      <c r="B2689" s="2">
        <v>1.0</v>
      </c>
    </row>
    <row r="2690">
      <c r="A2690" s="1" t="s">
        <v>20088</v>
      </c>
      <c r="B2690" s="2">
        <v>0.0</v>
      </c>
    </row>
    <row r="2691">
      <c r="A2691" s="1" t="s">
        <v>20089</v>
      </c>
      <c r="B2691" s="2">
        <v>0.0</v>
      </c>
    </row>
    <row r="2692">
      <c r="A2692" s="1" t="s">
        <v>20090</v>
      </c>
      <c r="B2692" s="2">
        <v>1.0</v>
      </c>
    </row>
    <row r="2693">
      <c r="A2693" s="1" t="s">
        <v>20091</v>
      </c>
      <c r="B2693" s="2">
        <v>0.0</v>
      </c>
    </row>
    <row r="2694">
      <c r="A2694" s="1" t="s">
        <v>20092</v>
      </c>
      <c r="B2694" s="2">
        <v>1.0</v>
      </c>
    </row>
    <row r="2695">
      <c r="A2695" s="1" t="s">
        <v>20093</v>
      </c>
      <c r="B2695" s="2">
        <v>0.0</v>
      </c>
    </row>
    <row r="2696">
      <c r="A2696" s="1" t="s">
        <v>20094</v>
      </c>
      <c r="B2696" s="2">
        <v>0.0</v>
      </c>
    </row>
    <row r="2697">
      <c r="A2697" s="1" t="s">
        <v>20095</v>
      </c>
      <c r="B2697" s="2">
        <v>1.0</v>
      </c>
    </row>
    <row r="2698">
      <c r="A2698" s="1" t="s">
        <v>20096</v>
      </c>
      <c r="B2698" s="2">
        <v>0.0</v>
      </c>
    </row>
    <row r="2699">
      <c r="A2699" s="1" t="s">
        <v>20097</v>
      </c>
      <c r="B2699" s="2">
        <v>0.0</v>
      </c>
    </row>
    <row r="2700">
      <c r="A2700" s="1" t="s">
        <v>20098</v>
      </c>
      <c r="B2700" s="2">
        <v>1.0</v>
      </c>
    </row>
    <row r="2701">
      <c r="A2701" s="1" t="s">
        <v>20099</v>
      </c>
      <c r="B2701" s="2">
        <v>1.0</v>
      </c>
    </row>
    <row r="2702">
      <c r="A2702" s="1" t="s">
        <v>20100</v>
      </c>
      <c r="B2702" s="2">
        <v>1.0</v>
      </c>
    </row>
    <row r="2703">
      <c r="A2703" s="1" t="s">
        <v>20101</v>
      </c>
      <c r="B2703" s="2">
        <v>1.0</v>
      </c>
    </row>
    <row r="2704">
      <c r="A2704" s="1" t="s">
        <v>20102</v>
      </c>
      <c r="B2704" s="2">
        <v>0.0</v>
      </c>
    </row>
    <row r="2705">
      <c r="A2705" s="1" t="s">
        <v>20103</v>
      </c>
    </row>
    <row r="2706">
      <c r="A2706" s="7"/>
    </row>
    <row r="2707">
      <c r="A2707" s="1" t="s">
        <v>20104</v>
      </c>
      <c r="B2707" s="2">
        <v>0.0</v>
      </c>
    </row>
    <row r="2708">
      <c r="A2708" s="1" t="s">
        <v>20105</v>
      </c>
    </row>
    <row r="2709">
      <c r="A2709" s="7"/>
    </row>
    <row r="2710">
      <c r="A2710" s="1" t="s">
        <v>20106</v>
      </c>
    </row>
    <row r="2711">
      <c r="A2711" s="1" t="s">
        <v>20107</v>
      </c>
    </row>
    <row r="2712">
      <c r="A2712" s="1" t="s">
        <v>20108</v>
      </c>
      <c r="B2712" s="2">
        <v>0.0</v>
      </c>
    </row>
    <row r="2713">
      <c r="A2713" s="1" t="s">
        <v>20109</v>
      </c>
      <c r="B2713" s="2">
        <v>0.0</v>
      </c>
    </row>
    <row r="2714">
      <c r="A2714" s="1" t="s">
        <v>20110</v>
      </c>
      <c r="B2714" s="2">
        <v>0.0</v>
      </c>
    </row>
    <row r="2715">
      <c r="A2715" s="1" t="s">
        <v>20111</v>
      </c>
      <c r="B2715" s="2">
        <v>0.0</v>
      </c>
    </row>
    <row r="2716">
      <c r="A2716" s="1" t="s">
        <v>20112</v>
      </c>
      <c r="B2716" s="2">
        <v>1.0</v>
      </c>
    </row>
    <row r="2717">
      <c r="A2717" s="1" t="s">
        <v>20113</v>
      </c>
      <c r="B2717" s="2">
        <v>1.0</v>
      </c>
    </row>
    <row r="2718">
      <c r="A2718" s="1" t="s">
        <v>20114</v>
      </c>
      <c r="B2718" s="2">
        <v>1.0</v>
      </c>
    </row>
    <row r="2719">
      <c r="A2719" s="1" t="s">
        <v>20115</v>
      </c>
      <c r="B2719" s="2">
        <v>1.0</v>
      </c>
    </row>
    <row r="2720">
      <c r="A2720" s="1" t="s">
        <v>20116</v>
      </c>
      <c r="B2720" s="2">
        <v>0.0</v>
      </c>
    </row>
    <row r="2721">
      <c r="A2721" s="1" t="s">
        <v>20117</v>
      </c>
      <c r="B2721" s="2">
        <v>1.0</v>
      </c>
    </row>
    <row r="2722">
      <c r="A2722" s="1" t="s">
        <v>20118</v>
      </c>
      <c r="B2722" s="2">
        <v>1.0</v>
      </c>
    </row>
    <row r="2723">
      <c r="A2723" s="1" t="s">
        <v>20119</v>
      </c>
      <c r="B2723" s="2">
        <v>0.0</v>
      </c>
    </row>
    <row r="2724">
      <c r="A2724" s="1" t="s">
        <v>20120</v>
      </c>
      <c r="B2724" s="2">
        <v>1.0</v>
      </c>
    </row>
    <row r="2725">
      <c r="A2725" s="1" t="s">
        <v>20121</v>
      </c>
      <c r="B2725" s="2">
        <v>1.0</v>
      </c>
    </row>
    <row r="2726">
      <c r="A2726" s="1" t="s">
        <v>20122</v>
      </c>
      <c r="B2726" s="2">
        <v>0.0</v>
      </c>
    </row>
    <row r="2727">
      <c r="A2727" s="1" t="s">
        <v>20123</v>
      </c>
      <c r="B2727" s="2">
        <v>0.0</v>
      </c>
    </row>
    <row r="2728">
      <c r="A2728" s="1" t="s">
        <v>20124</v>
      </c>
      <c r="B2728" s="2">
        <v>0.0</v>
      </c>
    </row>
    <row r="2729">
      <c r="A2729" s="1" t="s">
        <v>20125</v>
      </c>
      <c r="B2729" s="2">
        <v>0.0</v>
      </c>
    </row>
    <row r="2730">
      <c r="A2730" s="1" t="s">
        <v>20126</v>
      </c>
      <c r="B2730" s="2">
        <v>0.0</v>
      </c>
    </row>
    <row r="2731">
      <c r="A2731" s="1" t="s">
        <v>20127</v>
      </c>
      <c r="B2731" s="2">
        <v>1.0</v>
      </c>
    </row>
    <row r="2732">
      <c r="A2732" s="1" t="s">
        <v>20128</v>
      </c>
      <c r="B2732" s="2">
        <v>1.0</v>
      </c>
    </row>
    <row r="2733">
      <c r="A2733" s="1" t="s">
        <v>20129</v>
      </c>
      <c r="B2733" s="2">
        <v>0.0</v>
      </c>
    </row>
    <row r="2734">
      <c r="A2734" s="1" t="s">
        <v>20130</v>
      </c>
      <c r="B2734" s="2">
        <v>0.0</v>
      </c>
    </row>
    <row r="2735">
      <c r="A2735" s="1" t="s">
        <v>20131</v>
      </c>
      <c r="B2735" s="2">
        <v>0.0</v>
      </c>
    </row>
    <row r="2736">
      <c r="A2736" s="1" t="s">
        <v>20132</v>
      </c>
      <c r="B2736" s="2">
        <v>0.0</v>
      </c>
    </row>
    <row r="2737">
      <c r="A2737" s="1" t="s">
        <v>20133</v>
      </c>
      <c r="B2737" s="2">
        <v>1.0</v>
      </c>
    </row>
    <row r="2738">
      <c r="A2738" s="1" t="s">
        <v>20134</v>
      </c>
      <c r="B2738" s="2">
        <v>1.0</v>
      </c>
    </row>
    <row r="2739">
      <c r="A2739" s="1" t="s">
        <v>20135</v>
      </c>
      <c r="B2739" s="2">
        <v>1.0</v>
      </c>
    </row>
    <row r="2740">
      <c r="A2740" s="1" t="s">
        <v>20136</v>
      </c>
      <c r="B2740" s="2">
        <v>1.0</v>
      </c>
    </row>
    <row r="2741">
      <c r="A2741" s="1" t="s">
        <v>20137</v>
      </c>
      <c r="B2741" s="2">
        <v>1.0</v>
      </c>
    </row>
    <row r="2742">
      <c r="A2742" s="1" t="s">
        <v>20138</v>
      </c>
      <c r="B2742" s="2">
        <v>1.0</v>
      </c>
    </row>
    <row r="2743">
      <c r="A2743" s="1" t="s">
        <v>20139</v>
      </c>
      <c r="B2743" s="2">
        <v>0.0</v>
      </c>
    </row>
    <row r="2744">
      <c r="A2744" s="1" t="s">
        <v>20140</v>
      </c>
      <c r="B2744" s="2">
        <v>0.0</v>
      </c>
    </row>
    <row r="2745">
      <c r="A2745" s="1" t="s">
        <v>20141</v>
      </c>
    </row>
    <row r="2746">
      <c r="A2746" s="1" t="s">
        <v>20142</v>
      </c>
      <c r="B2746" s="2">
        <v>0.0</v>
      </c>
    </row>
    <row r="2747">
      <c r="A2747" s="1" t="s">
        <v>20143</v>
      </c>
      <c r="B2747" s="2">
        <v>1.0</v>
      </c>
    </row>
    <row r="2748">
      <c r="A2748" s="1" t="s">
        <v>20144</v>
      </c>
      <c r="B2748" s="2">
        <v>0.0</v>
      </c>
    </row>
    <row r="2749">
      <c r="A2749" s="1" t="s">
        <v>20145</v>
      </c>
      <c r="B2749" s="2">
        <v>0.0</v>
      </c>
    </row>
    <row r="2750">
      <c r="A2750" s="1" t="s">
        <v>20146</v>
      </c>
      <c r="B2750" s="2">
        <v>0.0</v>
      </c>
    </row>
    <row r="2751">
      <c r="A2751" s="1" t="s">
        <v>20147</v>
      </c>
      <c r="B2751" s="2">
        <v>1.0</v>
      </c>
    </row>
    <row r="2752">
      <c r="A2752" s="1" t="s">
        <v>20148</v>
      </c>
      <c r="B2752" s="2">
        <v>0.0</v>
      </c>
    </row>
    <row r="2753">
      <c r="A2753" s="1" t="s">
        <v>20149</v>
      </c>
    </row>
    <row r="2754">
      <c r="A2754" s="1" t="s">
        <v>4546</v>
      </c>
      <c r="B2754" s="2">
        <v>0.0</v>
      </c>
    </row>
    <row r="2755">
      <c r="A2755" s="1" t="s">
        <v>20150</v>
      </c>
      <c r="B2755" s="2">
        <v>0.0</v>
      </c>
    </row>
    <row r="2756">
      <c r="A2756" s="1" t="s">
        <v>20151</v>
      </c>
      <c r="B2756" s="2">
        <v>0.0</v>
      </c>
    </row>
    <row r="2757">
      <c r="A2757" s="1" t="s">
        <v>20152</v>
      </c>
    </row>
    <row r="2758">
      <c r="A2758" s="1" t="s">
        <v>4762</v>
      </c>
      <c r="B2758" s="2">
        <v>1.0</v>
      </c>
    </row>
    <row r="2759">
      <c r="A2759" s="1" t="s">
        <v>20153</v>
      </c>
      <c r="B2759" s="2">
        <v>1.0</v>
      </c>
    </row>
    <row r="2760">
      <c r="A2760" s="1" t="s">
        <v>20154</v>
      </c>
      <c r="B2760" s="2">
        <v>0.0</v>
      </c>
    </row>
    <row r="2761">
      <c r="A2761" s="1" t="s">
        <v>20155</v>
      </c>
      <c r="B2761" s="2">
        <v>0.0</v>
      </c>
    </row>
    <row r="2762">
      <c r="A2762" s="1" t="s">
        <v>20156</v>
      </c>
      <c r="B2762" s="2">
        <v>1.0</v>
      </c>
    </row>
    <row r="2763">
      <c r="A2763" s="1" t="s">
        <v>20157</v>
      </c>
      <c r="B2763" s="2">
        <v>0.0</v>
      </c>
    </row>
    <row r="2764">
      <c r="A2764" s="1" t="s">
        <v>20158</v>
      </c>
    </row>
    <row r="2765">
      <c r="A2765" s="1" t="s">
        <v>709</v>
      </c>
    </row>
    <row r="2766">
      <c r="A2766" s="1" t="s">
        <v>707</v>
      </c>
      <c r="B2766" s="2">
        <v>1.0</v>
      </c>
    </row>
    <row r="2767">
      <c r="A2767" s="1" t="s">
        <v>20159</v>
      </c>
      <c r="B2767" s="2">
        <v>0.0</v>
      </c>
    </row>
    <row r="2768">
      <c r="A2768" s="1" t="s">
        <v>20160</v>
      </c>
      <c r="B2768" s="2">
        <v>0.0</v>
      </c>
    </row>
    <row r="2769">
      <c r="A2769" s="1" t="s">
        <v>20161</v>
      </c>
      <c r="B2769" s="2">
        <v>0.0</v>
      </c>
    </row>
    <row r="2770">
      <c r="A2770" s="1" t="s">
        <v>20162</v>
      </c>
      <c r="B2770" s="2">
        <v>0.0</v>
      </c>
    </row>
    <row r="2771">
      <c r="A2771" s="1" t="s">
        <v>20163</v>
      </c>
    </row>
    <row r="2772">
      <c r="A2772" s="1" t="s">
        <v>5298</v>
      </c>
      <c r="B2772" s="2">
        <v>0.0</v>
      </c>
    </row>
    <row r="2773">
      <c r="A2773" s="1" t="s">
        <v>20164</v>
      </c>
      <c r="B2773" s="2">
        <v>1.0</v>
      </c>
    </row>
    <row r="2774">
      <c r="A2774" s="1" t="s">
        <v>20165</v>
      </c>
      <c r="B2774" s="2">
        <v>1.0</v>
      </c>
    </row>
    <row r="2775">
      <c r="A2775" s="1" t="s">
        <v>20166</v>
      </c>
      <c r="B2775" s="2">
        <v>1.0</v>
      </c>
    </row>
    <row r="2776">
      <c r="A2776" s="1" t="s">
        <v>20167</v>
      </c>
      <c r="B2776" s="2">
        <v>0.0</v>
      </c>
    </row>
    <row r="2777">
      <c r="A2777" s="1" t="s">
        <v>20168</v>
      </c>
      <c r="B2777" s="2">
        <v>0.0</v>
      </c>
    </row>
    <row r="2778">
      <c r="A2778" s="1" t="s">
        <v>20169</v>
      </c>
      <c r="B2778" s="2">
        <v>0.0</v>
      </c>
    </row>
    <row r="2779">
      <c r="A2779" s="1" t="s">
        <v>20170</v>
      </c>
      <c r="B2779" s="2">
        <v>0.0</v>
      </c>
    </row>
    <row r="2780">
      <c r="A2780" s="1" t="s">
        <v>20171</v>
      </c>
      <c r="B2780" s="2">
        <v>0.0</v>
      </c>
    </row>
    <row r="2781">
      <c r="A2781" s="1" t="s">
        <v>20172</v>
      </c>
      <c r="B2781" s="2">
        <v>0.0</v>
      </c>
    </row>
    <row r="2782">
      <c r="A2782" s="1" t="s">
        <v>20173</v>
      </c>
      <c r="B2782" s="2">
        <v>1.0</v>
      </c>
    </row>
    <row r="2783">
      <c r="A2783" s="1" t="s">
        <v>20174</v>
      </c>
      <c r="B2783" s="2">
        <v>0.0</v>
      </c>
    </row>
    <row r="2784">
      <c r="A2784" s="1" t="s">
        <v>20175</v>
      </c>
      <c r="B2784" s="2">
        <v>0.0</v>
      </c>
    </row>
    <row r="2785">
      <c r="A2785" s="1" t="s">
        <v>20176</v>
      </c>
      <c r="B2785" s="2">
        <v>0.0</v>
      </c>
    </row>
    <row r="2786">
      <c r="A2786" s="1" t="s">
        <v>20177</v>
      </c>
      <c r="B2786" s="2">
        <v>1.0</v>
      </c>
    </row>
    <row r="2787">
      <c r="A2787" s="1" t="s">
        <v>20178</v>
      </c>
      <c r="B2787" s="2">
        <v>0.0</v>
      </c>
    </row>
    <row r="2788">
      <c r="A2788" s="1" t="s">
        <v>20179</v>
      </c>
    </row>
    <row r="2789">
      <c r="A2789" s="1" t="s">
        <v>20180</v>
      </c>
      <c r="B2789" s="2">
        <v>1.0</v>
      </c>
    </row>
    <row r="2790">
      <c r="A2790" s="1" t="s">
        <v>20181</v>
      </c>
      <c r="B2790" s="2">
        <v>0.0</v>
      </c>
    </row>
    <row r="2791">
      <c r="A2791" s="1" t="s">
        <v>20182</v>
      </c>
      <c r="B2791" s="2">
        <v>1.0</v>
      </c>
    </row>
    <row r="2792">
      <c r="A2792" s="1" t="s">
        <v>20183</v>
      </c>
      <c r="B2792" s="2">
        <v>0.0</v>
      </c>
    </row>
    <row r="2793">
      <c r="A2793" s="1" t="s">
        <v>20184</v>
      </c>
      <c r="B2793" s="2">
        <v>0.0</v>
      </c>
    </row>
    <row r="2794">
      <c r="A2794" s="1" t="s">
        <v>20185</v>
      </c>
      <c r="B2794" s="2">
        <v>1.0</v>
      </c>
    </row>
    <row r="2795">
      <c r="A2795" s="1" t="s">
        <v>20186</v>
      </c>
      <c r="B2795" s="2">
        <v>1.0</v>
      </c>
    </row>
    <row r="2796">
      <c r="A2796" s="1" t="s">
        <v>20187</v>
      </c>
      <c r="B2796" s="2">
        <v>0.0</v>
      </c>
    </row>
    <row r="2797">
      <c r="A2797" s="1" t="s">
        <v>20188</v>
      </c>
      <c r="B2797" s="2">
        <v>0.0</v>
      </c>
    </row>
    <row r="2798">
      <c r="A2798" s="1" t="s">
        <v>20189</v>
      </c>
      <c r="B2798" s="2">
        <v>1.0</v>
      </c>
    </row>
    <row r="2799">
      <c r="A2799" s="1" t="s">
        <v>20190</v>
      </c>
      <c r="B2799" s="2">
        <v>0.0</v>
      </c>
    </row>
    <row r="2800">
      <c r="A2800" s="1" t="s">
        <v>20191</v>
      </c>
    </row>
    <row r="2801">
      <c r="A2801" s="1" t="s">
        <v>20192</v>
      </c>
      <c r="B2801" s="2">
        <v>0.0</v>
      </c>
    </row>
    <row r="2802">
      <c r="A2802" s="1" t="s">
        <v>20193</v>
      </c>
      <c r="B2802" s="2">
        <v>1.0</v>
      </c>
    </row>
    <row r="2803">
      <c r="A2803" s="1" t="s">
        <v>20194</v>
      </c>
      <c r="B2803" s="2">
        <v>0.0</v>
      </c>
    </row>
    <row r="2804">
      <c r="A2804" s="1" t="s">
        <v>20195</v>
      </c>
      <c r="B2804" s="2">
        <v>1.0</v>
      </c>
    </row>
    <row r="2805">
      <c r="A2805" s="1" t="s">
        <v>7021</v>
      </c>
      <c r="B2805" s="2">
        <v>0.0</v>
      </c>
    </row>
    <row r="2806">
      <c r="A2806" s="1" t="s">
        <v>20196</v>
      </c>
      <c r="B2806" s="2">
        <v>0.0</v>
      </c>
    </row>
    <row r="2807">
      <c r="A2807" s="1" t="s">
        <v>20197</v>
      </c>
      <c r="B2807" s="2">
        <v>0.0</v>
      </c>
    </row>
    <row r="2808">
      <c r="A2808" s="1" t="s">
        <v>20198</v>
      </c>
      <c r="B2808" s="2">
        <v>0.0</v>
      </c>
    </row>
    <row r="2809">
      <c r="A2809" s="1" t="s">
        <v>20199</v>
      </c>
      <c r="B2809" s="2">
        <v>1.0</v>
      </c>
    </row>
    <row r="2810">
      <c r="A2810" s="1" t="s">
        <v>20200</v>
      </c>
      <c r="B2810" s="2">
        <v>1.0</v>
      </c>
    </row>
    <row r="2811">
      <c r="A2811" s="1" t="s">
        <v>20201</v>
      </c>
      <c r="B2811" s="2">
        <v>0.0</v>
      </c>
    </row>
    <row r="2812">
      <c r="A2812" s="1" t="s">
        <v>20202</v>
      </c>
      <c r="B2812" s="2">
        <v>0.0</v>
      </c>
    </row>
    <row r="2813">
      <c r="A2813" s="1" t="s">
        <v>20203</v>
      </c>
    </row>
    <row r="2814">
      <c r="A2814" s="1" t="s">
        <v>20204</v>
      </c>
      <c r="B2814" s="2">
        <v>0.0</v>
      </c>
    </row>
    <row r="2815">
      <c r="A2815" s="1" t="s">
        <v>20205</v>
      </c>
      <c r="B2815" s="2">
        <v>1.0</v>
      </c>
    </row>
    <row r="2816">
      <c r="A2816" s="1" t="s">
        <v>9848</v>
      </c>
      <c r="B2816" s="2">
        <v>0.0</v>
      </c>
    </row>
    <row r="2817">
      <c r="A2817" s="1" t="s">
        <v>15050</v>
      </c>
    </row>
    <row r="2818">
      <c r="A2818" s="1" t="s">
        <v>3728</v>
      </c>
    </row>
    <row r="2819">
      <c r="A2819" s="1" t="s">
        <v>9640</v>
      </c>
    </row>
    <row r="2820">
      <c r="A2820" s="1" t="s">
        <v>20206</v>
      </c>
    </row>
    <row r="2821">
      <c r="A2821" s="1" t="s">
        <v>20207</v>
      </c>
      <c r="B2821" s="2">
        <v>0.0</v>
      </c>
    </row>
    <row r="2822">
      <c r="A2822" s="1" t="s">
        <v>20208</v>
      </c>
      <c r="B2822" s="2">
        <v>0.0</v>
      </c>
    </row>
    <row r="2823">
      <c r="A2823" s="1" t="s">
        <v>20209</v>
      </c>
      <c r="B2823" s="2">
        <v>1.0</v>
      </c>
    </row>
    <row r="2824">
      <c r="A2824" s="1" t="s">
        <v>20210</v>
      </c>
      <c r="B2824" s="2">
        <v>0.0</v>
      </c>
    </row>
    <row r="2825">
      <c r="A2825" s="1" t="s">
        <v>20211</v>
      </c>
      <c r="B2825" s="2">
        <v>1.0</v>
      </c>
    </row>
    <row r="2826">
      <c r="A2826" s="1" t="s">
        <v>20212</v>
      </c>
    </row>
    <row r="2827">
      <c r="A2827" s="7"/>
    </row>
    <row r="2828">
      <c r="A2828" s="1" t="s">
        <v>20213</v>
      </c>
      <c r="B2828" s="2">
        <v>1.0</v>
      </c>
    </row>
    <row r="2829">
      <c r="A2829" s="1" t="s">
        <v>20214</v>
      </c>
      <c r="B2829" s="2">
        <v>1.0</v>
      </c>
    </row>
    <row r="2830">
      <c r="A2830" s="1" t="s">
        <v>20215</v>
      </c>
      <c r="B2830" s="2">
        <v>1.0</v>
      </c>
    </row>
    <row r="2831">
      <c r="A2831" s="1" t="s">
        <v>20216</v>
      </c>
      <c r="B2831" s="2">
        <v>1.0</v>
      </c>
    </row>
    <row r="2832">
      <c r="A2832" s="1" t="s">
        <v>20217</v>
      </c>
    </row>
    <row r="2833">
      <c r="A2833" s="7"/>
    </row>
    <row r="2834">
      <c r="A2834" s="1" t="s">
        <v>20218</v>
      </c>
      <c r="B2834" s="2">
        <v>0.0</v>
      </c>
    </row>
    <row r="2835">
      <c r="A2835" s="1" t="s">
        <v>20219</v>
      </c>
      <c r="B2835" s="2">
        <v>0.0</v>
      </c>
    </row>
    <row r="2836">
      <c r="A2836" s="1" t="s">
        <v>20220</v>
      </c>
      <c r="B2836" s="2">
        <v>0.0</v>
      </c>
    </row>
    <row r="2837">
      <c r="A2837" s="1" t="s">
        <v>20221</v>
      </c>
      <c r="B2837" s="2">
        <v>0.0</v>
      </c>
    </row>
    <row r="2838">
      <c r="A2838" s="1" t="s">
        <v>20222</v>
      </c>
      <c r="B2838" s="2">
        <v>0.0</v>
      </c>
    </row>
    <row r="2839">
      <c r="A2839" s="1" t="s">
        <v>20223</v>
      </c>
      <c r="B2839" s="2">
        <v>1.0</v>
      </c>
    </row>
    <row r="2840">
      <c r="A2840" s="1" t="s">
        <v>20224</v>
      </c>
      <c r="B2840" s="2">
        <v>1.0</v>
      </c>
    </row>
    <row r="2841">
      <c r="A2841" s="1" t="s">
        <v>20225</v>
      </c>
      <c r="B2841" s="2">
        <v>0.0</v>
      </c>
    </row>
    <row r="2842">
      <c r="A2842" s="1" t="s">
        <v>4595</v>
      </c>
    </row>
    <row r="2843">
      <c r="A2843" s="1" t="s">
        <v>4596</v>
      </c>
    </row>
    <row r="2844">
      <c r="A2844" s="1" t="s">
        <v>4598</v>
      </c>
    </row>
    <row r="2845">
      <c r="A2845" s="1" t="s">
        <v>4599</v>
      </c>
    </row>
    <row r="2846">
      <c r="A2846" s="1" t="s">
        <v>20226</v>
      </c>
      <c r="B2846" s="2">
        <v>0.0</v>
      </c>
    </row>
    <row r="2847">
      <c r="A2847" s="1" t="s">
        <v>20227</v>
      </c>
      <c r="B2847" s="2">
        <v>0.0</v>
      </c>
    </row>
    <row r="2848">
      <c r="A2848" s="1" t="s">
        <v>20228</v>
      </c>
      <c r="B2848" s="2">
        <v>1.0</v>
      </c>
    </row>
    <row r="2849">
      <c r="A2849" s="1" t="s">
        <v>20229</v>
      </c>
    </row>
    <row r="2850">
      <c r="A2850" s="1" t="s">
        <v>20230</v>
      </c>
      <c r="B2850" s="2">
        <v>1.0</v>
      </c>
    </row>
    <row r="2851">
      <c r="A2851" s="1" t="s">
        <v>20231</v>
      </c>
      <c r="B2851" s="2">
        <v>0.0</v>
      </c>
    </row>
    <row r="2852">
      <c r="A2852" s="1" t="s">
        <v>20232</v>
      </c>
      <c r="B2852" s="2">
        <v>0.0</v>
      </c>
    </row>
    <row r="2853">
      <c r="A2853" s="1" t="s">
        <v>20233</v>
      </c>
      <c r="B2853" s="2">
        <v>1.0</v>
      </c>
    </row>
    <row r="2854">
      <c r="A2854" s="1" t="s">
        <v>20234</v>
      </c>
      <c r="B2854" s="2">
        <v>0.0</v>
      </c>
    </row>
    <row r="2855">
      <c r="A2855" s="1" t="s">
        <v>20235</v>
      </c>
      <c r="B2855" s="2">
        <v>0.0</v>
      </c>
    </row>
    <row r="2856">
      <c r="A2856" s="1" t="s">
        <v>20236</v>
      </c>
      <c r="B2856" s="2">
        <v>0.0</v>
      </c>
    </row>
    <row r="2857">
      <c r="A2857" s="1" t="s">
        <v>20237</v>
      </c>
      <c r="B2857" s="2">
        <v>1.0</v>
      </c>
    </row>
    <row r="2858">
      <c r="A2858" s="1" t="s">
        <v>20238</v>
      </c>
      <c r="B2858" s="2">
        <v>1.0</v>
      </c>
    </row>
    <row r="2859">
      <c r="A2859" s="1" t="s">
        <v>20239</v>
      </c>
      <c r="B2859" s="2">
        <v>1.0</v>
      </c>
    </row>
    <row r="2860">
      <c r="A2860" s="1" t="s">
        <v>20240</v>
      </c>
      <c r="B2860" s="2">
        <v>1.0</v>
      </c>
    </row>
    <row r="2861">
      <c r="A2861" s="1" t="s">
        <v>20241</v>
      </c>
      <c r="B2861" s="2">
        <v>1.0</v>
      </c>
    </row>
    <row r="2862">
      <c r="A2862" s="1" t="s">
        <v>20242</v>
      </c>
      <c r="B2862" s="2">
        <v>0.0</v>
      </c>
    </row>
    <row r="2863">
      <c r="A2863" s="1" t="s">
        <v>20243</v>
      </c>
      <c r="B2863" s="2">
        <v>1.0</v>
      </c>
    </row>
    <row r="2864">
      <c r="A2864" s="1" t="s">
        <v>20244</v>
      </c>
      <c r="B2864" s="2">
        <v>0.0</v>
      </c>
    </row>
    <row r="2865">
      <c r="A2865" s="1" t="s">
        <v>20245</v>
      </c>
      <c r="B2865" s="2">
        <v>0.0</v>
      </c>
    </row>
    <row r="2866">
      <c r="A2866" s="1" t="s">
        <v>20246</v>
      </c>
      <c r="B2866" s="2">
        <v>1.0</v>
      </c>
    </row>
    <row r="2867">
      <c r="A2867" s="1" t="s">
        <v>20247</v>
      </c>
      <c r="B2867" s="2">
        <v>1.0</v>
      </c>
    </row>
    <row r="2868">
      <c r="A2868" s="1" t="s">
        <v>20248</v>
      </c>
      <c r="B2868" s="2">
        <v>0.0</v>
      </c>
    </row>
    <row r="2869">
      <c r="A2869" s="1" t="s">
        <v>20249</v>
      </c>
      <c r="B2869" s="2">
        <v>1.0</v>
      </c>
    </row>
    <row r="2870">
      <c r="A2870" s="1" t="s">
        <v>20250</v>
      </c>
      <c r="B2870" s="2">
        <v>0.0</v>
      </c>
    </row>
    <row r="2871">
      <c r="A2871" s="1" t="s">
        <v>20251</v>
      </c>
      <c r="B2871" s="2">
        <v>1.0</v>
      </c>
    </row>
    <row r="2872">
      <c r="A2872" s="1" t="s">
        <v>20252</v>
      </c>
      <c r="B2872" s="2">
        <v>0.0</v>
      </c>
    </row>
    <row r="2873">
      <c r="A2873" s="1" t="s">
        <v>20253</v>
      </c>
      <c r="B2873" s="2">
        <v>1.0</v>
      </c>
    </row>
    <row r="2874">
      <c r="A2874" s="1" t="s">
        <v>20254</v>
      </c>
      <c r="B2874" s="2">
        <v>1.0</v>
      </c>
    </row>
    <row r="2875">
      <c r="A2875" s="1" t="s">
        <v>20255</v>
      </c>
      <c r="B2875" s="2">
        <v>0.0</v>
      </c>
    </row>
    <row r="2876">
      <c r="A2876" s="1" t="s">
        <v>20256</v>
      </c>
      <c r="B2876" s="2">
        <v>0.0</v>
      </c>
    </row>
    <row r="2877">
      <c r="A2877" s="1" t="s">
        <v>20257</v>
      </c>
      <c r="B2877" s="2">
        <v>0.0</v>
      </c>
    </row>
    <row r="2878">
      <c r="A2878" s="1" t="s">
        <v>20258</v>
      </c>
      <c r="B2878" s="2">
        <v>0.0</v>
      </c>
    </row>
    <row r="2879">
      <c r="A2879" s="1" t="s">
        <v>20259</v>
      </c>
      <c r="B2879" s="2">
        <v>0.0</v>
      </c>
    </row>
    <row r="2880">
      <c r="A2880" s="1" t="s">
        <v>20260</v>
      </c>
      <c r="B2880" s="2">
        <v>0.0</v>
      </c>
    </row>
    <row r="2881">
      <c r="A2881" s="1" t="s">
        <v>20261</v>
      </c>
      <c r="B2881" s="2">
        <v>0.0</v>
      </c>
    </row>
    <row r="2882">
      <c r="A2882" s="1" t="s">
        <v>20262</v>
      </c>
      <c r="B2882" s="2">
        <v>0.0</v>
      </c>
    </row>
    <row r="2883">
      <c r="A2883" s="1" t="s">
        <v>20263</v>
      </c>
      <c r="B2883" s="2">
        <v>1.0</v>
      </c>
    </row>
    <row r="2884">
      <c r="A2884" s="1" t="s">
        <v>20264</v>
      </c>
      <c r="B2884" s="2">
        <v>0.0</v>
      </c>
    </row>
    <row r="2885">
      <c r="A2885" s="1" t="s">
        <v>20265</v>
      </c>
      <c r="B2885" s="2">
        <v>0.0</v>
      </c>
    </row>
    <row r="2886">
      <c r="A2886" s="1" t="s">
        <v>20266</v>
      </c>
      <c r="B2886" s="2">
        <v>1.0</v>
      </c>
    </row>
    <row r="2887">
      <c r="A2887" s="1" t="s">
        <v>20267</v>
      </c>
      <c r="B2887" s="2">
        <v>0.0</v>
      </c>
    </row>
    <row r="2888">
      <c r="A2888" s="1" t="s">
        <v>20268</v>
      </c>
      <c r="B2888" s="2">
        <v>1.0</v>
      </c>
    </row>
    <row r="2889">
      <c r="A2889" s="1" t="s">
        <v>20269</v>
      </c>
      <c r="B2889" s="2">
        <v>0.0</v>
      </c>
    </row>
    <row r="2890">
      <c r="A2890" s="1" t="s">
        <v>20270</v>
      </c>
      <c r="B2890" s="2">
        <v>1.0</v>
      </c>
    </row>
    <row r="2891">
      <c r="A2891" s="1" t="s">
        <v>20271</v>
      </c>
      <c r="B2891" s="2">
        <v>1.0</v>
      </c>
    </row>
    <row r="2892">
      <c r="A2892" s="1" t="s">
        <v>20272</v>
      </c>
      <c r="B2892" s="2">
        <v>0.0</v>
      </c>
    </row>
    <row r="2893">
      <c r="A2893" s="1" t="s">
        <v>20273</v>
      </c>
      <c r="B2893" s="2">
        <v>0.0</v>
      </c>
    </row>
    <row r="2894">
      <c r="A2894" s="1" t="s">
        <v>20274</v>
      </c>
      <c r="B2894" s="2">
        <v>0.0</v>
      </c>
    </row>
    <row r="2895">
      <c r="A2895" s="1" t="s">
        <v>20275</v>
      </c>
      <c r="B2895" s="2">
        <v>1.0</v>
      </c>
    </row>
    <row r="2896">
      <c r="A2896" s="1" t="s">
        <v>20276</v>
      </c>
      <c r="B2896" s="2">
        <v>0.0</v>
      </c>
    </row>
    <row r="2897">
      <c r="A2897" s="1" t="s">
        <v>20277</v>
      </c>
      <c r="B2897" s="2">
        <v>0.0</v>
      </c>
    </row>
    <row r="2898">
      <c r="A2898" s="1" t="s">
        <v>20278</v>
      </c>
      <c r="B2898" s="2">
        <v>0.0</v>
      </c>
    </row>
    <row r="2899">
      <c r="A2899" s="1" t="s">
        <v>20279</v>
      </c>
      <c r="B2899" s="2">
        <v>0.0</v>
      </c>
    </row>
    <row r="2900">
      <c r="A2900" s="1" t="s">
        <v>20280</v>
      </c>
      <c r="B2900" s="2">
        <v>0.0</v>
      </c>
    </row>
    <row r="2901">
      <c r="A2901" s="1" t="s">
        <v>20281</v>
      </c>
      <c r="B2901" s="2">
        <v>0.0</v>
      </c>
    </row>
    <row r="2902">
      <c r="A2902" s="1" t="s">
        <v>20282</v>
      </c>
      <c r="B2902" s="2">
        <v>1.0</v>
      </c>
    </row>
    <row r="2903">
      <c r="A2903" s="1" t="s">
        <v>20283</v>
      </c>
      <c r="B2903" s="2">
        <v>0.0</v>
      </c>
    </row>
    <row r="2904">
      <c r="A2904" s="1" t="s">
        <v>20284</v>
      </c>
    </row>
    <row r="2905">
      <c r="A2905" s="7"/>
    </row>
    <row r="2906">
      <c r="A2906" s="1" t="s">
        <v>20285</v>
      </c>
    </row>
    <row r="2907">
      <c r="A2907" s="1" t="s">
        <v>20286</v>
      </c>
      <c r="B2907" s="2">
        <v>1.0</v>
      </c>
    </row>
    <row r="2908">
      <c r="A2908" s="1" t="s">
        <v>20287</v>
      </c>
      <c r="B2908" s="2">
        <v>1.0</v>
      </c>
    </row>
    <row r="2909">
      <c r="A2909" s="1" t="s">
        <v>20288</v>
      </c>
      <c r="B2909" s="2">
        <v>0.0</v>
      </c>
    </row>
    <row r="2910">
      <c r="A2910" s="1" t="s">
        <v>20289</v>
      </c>
      <c r="B2910" s="2">
        <v>1.0</v>
      </c>
    </row>
    <row r="2911">
      <c r="A2911" s="1" t="s">
        <v>20290</v>
      </c>
      <c r="B2911" s="2">
        <v>1.0</v>
      </c>
    </row>
    <row r="2912">
      <c r="A2912" s="1" t="s">
        <v>20291</v>
      </c>
      <c r="B2912" s="2">
        <v>1.0</v>
      </c>
    </row>
    <row r="2913">
      <c r="A2913" s="1" t="s">
        <v>20292</v>
      </c>
      <c r="B2913" s="2">
        <v>1.0</v>
      </c>
    </row>
    <row r="2914">
      <c r="A2914" s="1" t="s">
        <v>20293</v>
      </c>
      <c r="B2914" s="2">
        <v>0.0</v>
      </c>
    </row>
    <row r="2915">
      <c r="A2915" s="1" t="s">
        <v>20294</v>
      </c>
      <c r="B2915" s="2">
        <v>0.0</v>
      </c>
    </row>
    <row r="2916">
      <c r="A2916" s="1" t="s">
        <v>20295</v>
      </c>
      <c r="B2916" s="2">
        <v>0.0</v>
      </c>
    </row>
    <row r="2917">
      <c r="A2917" s="1" t="s">
        <v>20296</v>
      </c>
      <c r="B2917" s="2">
        <v>1.0</v>
      </c>
    </row>
    <row r="2918">
      <c r="A2918" s="1" t="s">
        <v>20297</v>
      </c>
      <c r="B2918" s="2">
        <v>0.0</v>
      </c>
    </row>
    <row r="2919">
      <c r="A2919" s="1" t="s">
        <v>20298</v>
      </c>
      <c r="B2919" s="2">
        <v>0.0</v>
      </c>
    </row>
    <row r="2920">
      <c r="A2920" s="1" t="s">
        <v>20299</v>
      </c>
      <c r="B2920" s="2">
        <v>1.0</v>
      </c>
    </row>
    <row r="2921">
      <c r="A2921" s="1" t="s">
        <v>20300</v>
      </c>
      <c r="B2921" s="2">
        <v>1.0</v>
      </c>
    </row>
    <row r="2922">
      <c r="A2922" s="1" t="s">
        <v>20301</v>
      </c>
      <c r="B2922" s="2">
        <v>1.0</v>
      </c>
    </row>
    <row r="2923">
      <c r="A2923" s="1" t="s">
        <v>20302</v>
      </c>
      <c r="B2923" s="2">
        <v>1.0</v>
      </c>
    </row>
    <row r="2924">
      <c r="A2924" s="1" t="s">
        <v>20303</v>
      </c>
      <c r="B2924" s="2">
        <v>1.0</v>
      </c>
    </row>
    <row r="2925">
      <c r="A2925" s="1" t="s">
        <v>20304</v>
      </c>
      <c r="B2925" s="2">
        <v>1.0</v>
      </c>
    </row>
    <row r="2926">
      <c r="A2926" s="1" t="s">
        <v>20305</v>
      </c>
      <c r="B2926" s="2">
        <v>1.0</v>
      </c>
    </row>
    <row r="2927">
      <c r="A2927" s="1" t="s">
        <v>20306</v>
      </c>
      <c r="B2927" s="2">
        <v>0.0</v>
      </c>
    </row>
    <row r="2928">
      <c r="A2928" s="1" t="s">
        <v>20307</v>
      </c>
      <c r="B2928" s="2">
        <v>1.0</v>
      </c>
    </row>
    <row r="2929">
      <c r="A2929" s="1" t="s">
        <v>20308</v>
      </c>
      <c r="B2929" s="2">
        <v>0.0</v>
      </c>
    </row>
    <row r="2930">
      <c r="A2930" s="1" t="s">
        <v>20309</v>
      </c>
      <c r="B2930" s="2">
        <v>1.0</v>
      </c>
    </row>
    <row r="2931">
      <c r="A2931" s="1" t="s">
        <v>20310</v>
      </c>
      <c r="B2931" s="2">
        <v>0.0</v>
      </c>
    </row>
    <row r="2932">
      <c r="A2932" s="1" t="s">
        <v>20311</v>
      </c>
      <c r="B2932" s="2">
        <v>0.0</v>
      </c>
    </row>
    <row r="2933">
      <c r="A2933" s="1" t="s">
        <v>20312</v>
      </c>
      <c r="B2933" s="2">
        <v>0.0</v>
      </c>
    </row>
    <row r="2934">
      <c r="A2934" s="1" t="s">
        <v>20313</v>
      </c>
      <c r="B2934" s="2">
        <v>0.0</v>
      </c>
    </row>
    <row r="2935">
      <c r="A2935" s="1" t="s">
        <v>20314</v>
      </c>
      <c r="B2935" s="2">
        <v>0.0</v>
      </c>
    </row>
    <row r="2936">
      <c r="A2936" s="1" t="s">
        <v>20315</v>
      </c>
      <c r="B2936" s="2">
        <v>1.0</v>
      </c>
    </row>
    <row r="2937">
      <c r="A2937" s="1" t="s">
        <v>20316</v>
      </c>
      <c r="B2937" s="2">
        <v>1.0</v>
      </c>
    </row>
    <row r="2938">
      <c r="A2938" s="1" t="s">
        <v>20317</v>
      </c>
      <c r="B2938" s="2">
        <v>0.0</v>
      </c>
    </row>
    <row r="2939">
      <c r="A2939" s="1" t="s">
        <v>20318</v>
      </c>
    </row>
    <row r="2940">
      <c r="A2940" s="7"/>
    </row>
    <row r="2941">
      <c r="A2941" s="1" t="s">
        <v>1478</v>
      </c>
      <c r="B2941" s="2">
        <v>0.0</v>
      </c>
    </row>
    <row r="2942">
      <c r="A2942" s="1" t="s">
        <v>20319</v>
      </c>
      <c r="B2942" s="2">
        <v>0.0</v>
      </c>
    </row>
    <row r="2943">
      <c r="A2943" s="1" t="s">
        <v>20320</v>
      </c>
      <c r="B2943" s="2">
        <v>1.0</v>
      </c>
    </row>
    <row r="2944">
      <c r="A2944" s="1" t="s">
        <v>20321</v>
      </c>
      <c r="B2944" s="2">
        <v>0.0</v>
      </c>
    </row>
    <row r="2945">
      <c r="A2945" s="1" t="s">
        <v>20322</v>
      </c>
      <c r="B2945" s="2">
        <v>0.0</v>
      </c>
    </row>
    <row r="2946">
      <c r="A2946" s="1" t="s">
        <v>20323</v>
      </c>
    </row>
    <row r="2947">
      <c r="A2947" s="1" t="s">
        <v>20324</v>
      </c>
      <c r="B2947" s="2">
        <v>1.0</v>
      </c>
    </row>
    <row r="2948">
      <c r="A2948" s="1" t="s">
        <v>20325</v>
      </c>
      <c r="B2948" s="2">
        <v>1.0</v>
      </c>
    </row>
    <row r="2949">
      <c r="A2949" s="1" t="s">
        <v>20326</v>
      </c>
      <c r="B2949" s="2">
        <v>0.0</v>
      </c>
    </row>
    <row r="2950">
      <c r="A2950" s="1" t="s">
        <v>20327</v>
      </c>
      <c r="B2950" s="2">
        <v>0.0</v>
      </c>
    </row>
    <row r="2951">
      <c r="A2951" s="1" t="s">
        <v>20328</v>
      </c>
    </row>
    <row r="2952">
      <c r="A2952" s="7"/>
    </row>
    <row r="2953">
      <c r="A2953" s="1" t="s">
        <v>394</v>
      </c>
      <c r="B2953" s="2">
        <v>0.0</v>
      </c>
    </row>
    <row r="2954">
      <c r="A2954" s="1" t="s">
        <v>20329</v>
      </c>
    </row>
    <row r="2955">
      <c r="A2955" s="7"/>
    </row>
    <row r="2956">
      <c r="A2956" s="1" t="s">
        <v>20330</v>
      </c>
    </row>
    <row r="2957">
      <c r="A2957" s="1" t="s">
        <v>20331</v>
      </c>
    </row>
    <row r="2958">
      <c r="A2958" s="7"/>
    </row>
    <row r="2959">
      <c r="A2959" s="1" t="s">
        <v>20332</v>
      </c>
    </row>
    <row r="2960">
      <c r="A2960" s="1" t="s">
        <v>20333</v>
      </c>
      <c r="B2960" s="2">
        <v>1.0</v>
      </c>
    </row>
    <row r="2961">
      <c r="A2961" s="1" t="s">
        <v>20334</v>
      </c>
    </row>
    <row r="2962">
      <c r="A2962" s="1" t="s">
        <v>20335</v>
      </c>
      <c r="B2962" s="2">
        <v>0.0</v>
      </c>
    </row>
    <row r="2963">
      <c r="A2963" s="1" t="s">
        <v>20336</v>
      </c>
      <c r="B2963" s="2">
        <v>0.0</v>
      </c>
    </row>
    <row r="2964">
      <c r="A2964" s="1" t="s">
        <v>20337</v>
      </c>
      <c r="B2964" s="2">
        <v>0.0</v>
      </c>
    </row>
    <row r="2965">
      <c r="A2965" s="1" t="s">
        <v>20338</v>
      </c>
      <c r="B2965" s="2">
        <v>0.0</v>
      </c>
    </row>
    <row r="2966">
      <c r="A2966" s="1" t="s">
        <v>20339</v>
      </c>
      <c r="B2966" s="2">
        <v>0.0</v>
      </c>
    </row>
    <row r="2967">
      <c r="A2967" s="1" t="s">
        <v>20340</v>
      </c>
      <c r="B2967" s="2">
        <v>1.0</v>
      </c>
    </row>
    <row r="2968">
      <c r="A2968" s="1" t="s">
        <v>20341</v>
      </c>
      <c r="B2968" s="2">
        <v>1.0</v>
      </c>
    </row>
    <row r="2969">
      <c r="A2969" s="1" t="s">
        <v>20342</v>
      </c>
      <c r="B2969" s="2">
        <v>1.0</v>
      </c>
    </row>
    <row r="2970">
      <c r="A2970" s="1" t="s">
        <v>20343</v>
      </c>
      <c r="B2970" s="2">
        <v>0.0</v>
      </c>
    </row>
    <row r="2971">
      <c r="A2971" s="1" t="s">
        <v>20344</v>
      </c>
      <c r="B2971" s="2">
        <v>1.0</v>
      </c>
    </row>
    <row r="2972">
      <c r="A2972" s="1" t="s">
        <v>20345</v>
      </c>
      <c r="B2972" s="2">
        <v>1.0</v>
      </c>
    </row>
    <row r="2973">
      <c r="A2973" s="1" t="s">
        <v>20346</v>
      </c>
    </row>
    <row r="2974">
      <c r="A2974" s="7"/>
    </row>
    <row r="2975">
      <c r="A2975" s="1" t="s">
        <v>20347</v>
      </c>
    </row>
    <row r="2976">
      <c r="A2976" s="1" t="s">
        <v>20348</v>
      </c>
      <c r="B2976" s="2">
        <v>0.0</v>
      </c>
    </row>
    <row r="2977">
      <c r="A2977" s="1" t="s">
        <v>20349</v>
      </c>
      <c r="B2977" s="2">
        <v>1.0</v>
      </c>
    </row>
    <row r="2978">
      <c r="A2978" s="1" t="s">
        <v>20350</v>
      </c>
      <c r="B2978" s="2">
        <v>1.0</v>
      </c>
    </row>
    <row r="2979">
      <c r="A2979" s="1" t="s">
        <v>20351</v>
      </c>
      <c r="B2979" s="2">
        <v>0.0</v>
      </c>
    </row>
    <row r="2980">
      <c r="A2980" s="1" t="s">
        <v>20352</v>
      </c>
      <c r="B2980" s="2">
        <v>0.0</v>
      </c>
    </row>
    <row r="2981">
      <c r="A2981" s="1" t="s">
        <v>20353</v>
      </c>
      <c r="B2981" s="2">
        <v>1.0</v>
      </c>
    </row>
    <row r="2982">
      <c r="A2982" s="1" t="s">
        <v>20354</v>
      </c>
      <c r="B2982" s="2">
        <v>0.0</v>
      </c>
    </row>
    <row r="2983">
      <c r="A2983" s="1" t="s">
        <v>20355</v>
      </c>
      <c r="B2983" s="2">
        <v>0.0</v>
      </c>
    </row>
    <row r="2984">
      <c r="A2984" s="1" t="s">
        <v>20356</v>
      </c>
      <c r="B2984" s="2">
        <v>0.0</v>
      </c>
    </row>
    <row r="2985">
      <c r="A2985" s="1" t="s">
        <v>20357</v>
      </c>
      <c r="B2985" s="2">
        <v>1.0</v>
      </c>
    </row>
    <row r="2986">
      <c r="A2986" s="1" t="s">
        <v>20358</v>
      </c>
      <c r="B2986" s="2">
        <v>0.0</v>
      </c>
    </row>
    <row r="2987">
      <c r="A2987" s="1" t="s">
        <v>20359</v>
      </c>
      <c r="B2987" s="2">
        <v>0.0</v>
      </c>
    </row>
    <row r="2988">
      <c r="A2988" s="1" t="s">
        <v>20360</v>
      </c>
      <c r="B2988" s="2">
        <v>0.0</v>
      </c>
    </row>
    <row r="2989">
      <c r="A2989" s="1" t="s">
        <v>20361</v>
      </c>
      <c r="B2989" s="2">
        <v>1.0</v>
      </c>
    </row>
    <row r="2990">
      <c r="A2990" s="1" t="s">
        <v>20362</v>
      </c>
      <c r="B2990" s="2">
        <v>0.0</v>
      </c>
    </row>
    <row r="2991">
      <c r="A2991" s="1" t="s">
        <v>20363</v>
      </c>
      <c r="B2991" s="2">
        <v>0.0</v>
      </c>
    </row>
    <row r="2992">
      <c r="A2992" s="1" t="s">
        <v>20364</v>
      </c>
      <c r="B2992" s="2">
        <v>0.0</v>
      </c>
    </row>
    <row r="2993">
      <c r="A2993" s="1" t="s">
        <v>20365</v>
      </c>
      <c r="B2993" s="2">
        <v>0.0</v>
      </c>
    </row>
    <row r="2994">
      <c r="A2994" s="1" t="s">
        <v>20366</v>
      </c>
      <c r="B2994" s="2">
        <v>1.0</v>
      </c>
    </row>
    <row r="2995">
      <c r="A2995" s="1" t="s">
        <v>20367</v>
      </c>
      <c r="B2995" s="2">
        <v>1.0</v>
      </c>
    </row>
    <row r="2996">
      <c r="A2996" s="11" t="s">
        <v>20368</v>
      </c>
      <c r="B2996" s="2">
        <v>0.0</v>
      </c>
    </row>
    <row r="2997">
      <c r="A2997" s="1" t="s">
        <v>20369</v>
      </c>
      <c r="B2997" s="2">
        <v>1.0</v>
      </c>
    </row>
    <row r="2998">
      <c r="A2998" s="1" t="s">
        <v>20370</v>
      </c>
      <c r="B2998" s="2">
        <v>0.0</v>
      </c>
    </row>
    <row r="2999">
      <c r="A2999" s="1" t="s">
        <v>20371</v>
      </c>
      <c r="B2999" s="2">
        <v>1.0</v>
      </c>
    </row>
    <row r="3000">
      <c r="A3000" s="1" t="s">
        <v>20372</v>
      </c>
      <c r="B3000" s="2">
        <v>0.0</v>
      </c>
    </row>
    <row r="3001">
      <c r="A3001" s="1" t="s">
        <v>20373</v>
      </c>
      <c r="B3001" s="2">
        <v>0.0</v>
      </c>
    </row>
    <row r="3002">
      <c r="A3002" s="1" t="s">
        <v>20374</v>
      </c>
    </row>
    <row r="3003">
      <c r="A3003" s="1" t="s">
        <v>398</v>
      </c>
      <c r="B3003" s="2">
        <v>0.0</v>
      </c>
    </row>
    <row r="3004">
      <c r="A3004" s="1" t="s">
        <v>20375</v>
      </c>
      <c r="B3004" s="2">
        <v>0.0</v>
      </c>
    </row>
    <row r="3005">
      <c r="A3005" s="1" t="s">
        <v>20376</v>
      </c>
      <c r="B3005" s="2">
        <v>1.0</v>
      </c>
    </row>
    <row r="3006">
      <c r="A3006" s="1" t="s">
        <v>20377</v>
      </c>
      <c r="B3006" s="2">
        <v>1.0</v>
      </c>
    </row>
    <row r="3007">
      <c r="A3007" s="1" t="s">
        <v>20378</v>
      </c>
      <c r="B3007" s="2">
        <v>1.0</v>
      </c>
    </row>
    <row r="3008">
      <c r="A3008" s="1" t="s">
        <v>20379</v>
      </c>
      <c r="B3008" s="2">
        <v>1.0</v>
      </c>
    </row>
    <row r="3009">
      <c r="A3009" s="1" t="s">
        <v>20380</v>
      </c>
      <c r="B3009" s="2">
        <v>1.0</v>
      </c>
    </row>
    <row r="3010">
      <c r="A3010" s="1" t="s">
        <v>20381</v>
      </c>
      <c r="B3010" s="2">
        <v>0.0</v>
      </c>
    </row>
    <row r="3011">
      <c r="A3011" s="1" t="s">
        <v>20382</v>
      </c>
      <c r="B3011" s="2">
        <v>1.0</v>
      </c>
    </row>
    <row r="3012">
      <c r="A3012" s="1" t="s">
        <v>20383</v>
      </c>
      <c r="B3012" s="2">
        <v>0.0</v>
      </c>
    </row>
    <row r="3013">
      <c r="A3013" s="1" t="s">
        <v>20384</v>
      </c>
    </row>
    <row r="3014">
      <c r="A3014" s="1" t="s">
        <v>20385</v>
      </c>
    </row>
    <row r="3015">
      <c r="A3015" s="1" t="s">
        <v>20386</v>
      </c>
    </row>
    <row r="3016">
      <c r="A3016" s="1" t="s">
        <v>20387</v>
      </c>
      <c r="B3016" s="2">
        <v>1.0</v>
      </c>
    </row>
    <row r="3017">
      <c r="A3017" s="1" t="s">
        <v>20388</v>
      </c>
      <c r="B3017" s="2">
        <v>0.0</v>
      </c>
    </row>
    <row r="3018">
      <c r="A3018" s="1" t="s">
        <v>20389</v>
      </c>
    </row>
    <row r="3019">
      <c r="A3019" s="1" t="s">
        <v>1478</v>
      </c>
      <c r="B3019" s="2">
        <v>0.0</v>
      </c>
    </row>
    <row r="3020">
      <c r="A3020" s="1" t="s">
        <v>20390</v>
      </c>
      <c r="B3020" s="2">
        <v>0.0</v>
      </c>
    </row>
    <row r="3021">
      <c r="A3021" s="1" t="s">
        <v>20391</v>
      </c>
      <c r="B3021" s="2">
        <v>1.0</v>
      </c>
    </row>
    <row r="3022">
      <c r="A3022" s="1" t="s">
        <v>20392</v>
      </c>
    </row>
    <row r="3023">
      <c r="A3023" s="7"/>
    </row>
    <row r="3024">
      <c r="A3024" s="1" t="s">
        <v>20393</v>
      </c>
      <c r="B3024" s="2">
        <v>0.0</v>
      </c>
    </row>
    <row r="3025">
      <c r="A3025" s="1" t="s">
        <v>20394</v>
      </c>
      <c r="B3025" s="2">
        <v>0.0</v>
      </c>
    </row>
    <row r="3026">
      <c r="A3026" s="1" t="s">
        <v>20395</v>
      </c>
      <c r="B3026" s="2">
        <v>0.0</v>
      </c>
    </row>
    <row r="3027">
      <c r="A3027" s="1" t="s">
        <v>20396</v>
      </c>
      <c r="B3027" s="2">
        <v>0.0</v>
      </c>
    </row>
    <row r="3028">
      <c r="A3028" s="1" t="s">
        <v>20397</v>
      </c>
      <c r="B3028" s="2">
        <v>0.0</v>
      </c>
    </row>
    <row r="3029">
      <c r="A3029" s="1" t="s">
        <v>20398</v>
      </c>
      <c r="B3029" s="2">
        <v>0.0</v>
      </c>
    </row>
    <row r="3030">
      <c r="A3030" s="1" t="s">
        <v>18808</v>
      </c>
    </row>
    <row r="3031">
      <c r="A3031" s="1" t="s">
        <v>18809</v>
      </c>
      <c r="B3031" s="2">
        <v>0.0</v>
      </c>
    </row>
    <row r="3032">
      <c r="A3032" s="1" t="s">
        <v>20399</v>
      </c>
      <c r="B3032" s="2">
        <v>0.0</v>
      </c>
    </row>
    <row r="3033">
      <c r="A3033" s="1" t="s">
        <v>20400</v>
      </c>
    </row>
    <row r="3034">
      <c r="A3034" s="7"/>
    </row>
    <row r="3035">
      <c r="A3035" s="1" t="s">
        <v>20401</v>
      </c>
    </row>
    <row r="3036">
      <c r="A3036" s="1" t="s">
        <v>20402</v>
      </c>
    </row>
    <row r="3037">
      <c r="A3037" s="1" t="s">
        <v>20403</v>
      </c>
    </row>
    <row r="3038">
      <c r="A3038" s="1" t="s">
        <v>20404</v>
      </c>
      <c r="B3038" s="2">
        <v>0.0</v>
      </c>
    </row>
    <row r="3039">
      <c r="A3039" s="1" t="s">
        <v>20405</v>
      </c>
      <c r="B3039" s="2">
        <v>1.0</v>
      </c>
    </row>
    <row r="3040">
      <c r="A3040" s="1" t="s">
        <v>20406</v>
      </c>
      <c r="B3040" s="2">
        <v>1.0</v>
      </c>
    </row>
    <row r="3041">
      <c r="A3041" s="1" t="s">
        <v>20407</v>
      </c>
      <c r="B3041" s="2">
        <v>1.0</v>
      </c>
    </row>
    <row r="3042">
      <c r="A3042" s="1" t="s">
        <v>20408</v>
      </c>
      <c r="B3042" s="2">
        <v>1.0</v>
      </c>
    </row>
    <row r="3043">
      <c r="A3043" s="1" t="s">
        <v>20409</v>
      </c>
      <c r="B3043" s="2">
        <v>0.0</v>
      </c>
    </row>
    <row r="3044">
      <c r="A3044" s="1" t="s">
        <v>20410</v>
      </c>
      <c r="B3044" s="2">
        <v>0.0</v>
      </c>
    </row>
    <row r="3045">
      <c r="A3045" s="1" t="s">
        <v>20411</v>
      </c>
      <c r="B3045" s="2">
        <v>0.0</v>
      </c>
    </row>
    <row r="3046">
      <c r="A3046" s="1" t="s">
        <v>20412</v>
      </c>
      <c r="B3046" s="2">
        <v>1.0</v>
      </c>
    </row>
    <row r="3047">
      <c r="A3047" s="1" t="s">
        <v>20413</v>
      </c>
      <c r="B3047" s="2">
        <v>1.0</v>
      </c>
    </row>
    <row r="3048">
      <c r="A3048" s="1" t="s">
        <v>20414</v>
      </c>
      <c r="B3048" s="2">
        <v>1.0</v>
      </c>
    </row>
    <row r="3049">
      <c r="A3049" s="1" t="s">
        <v>20415</v>
      </c>
      <c r="B3049" s="2">
        <v>1.0</v>
      </c>
    </row>
    <row r="3050">
      <c r="A3050" s="1" t="s">
        <v>20416</v>
      </c>
      <c r="B3050" s="2">
        <v>0.0</v>
      </c>
    </row>
    <row r="3051">
      <c r="A3051" s="1" t="s">
        <v>20417</v>
      </c>
      <c r="B3051" s="2">
        <v>1.0</v>
      </c>
    </row>
    <row r="3052">
      <c r="A3052" s="1" t="s">
        <v>20418</v>
      </c>
      <c r="B3052" s="2">
        <v>0.0</v>
      </c>
    </row>
    <row r="3053">
      <c r="A3053" s="1" t="s">
        <v>20419</v>
      </c>
      <c r="B3053" s="2">
        <v>0.0</v>
      </c>
    </row>
    <row r="3054">
      <c r="A3054" s="1" t="s">
        <v>20420</v>
      </c>
      <c r="B3054" s="2">
        <v>1.0</v>
      </c>
    </row>
    <row r="3055">
      <c r="A3055" s="1" t="s">
        <v>20421</v>
      </c>
    </row>
    <row r="3056">
      <c r="A3056" s="1" t="s">
        <v>20422</v>
      </c>
      <c r="B3056" s="2">
        <v>0.0</v>
      </c>
    </row>
    <row r="3057">
      <c r="A3057" s="1" t="s">
        <v>20423</v>
      </c>
      <c r="B3057" s="2">
        <v>0.0</v>
      </c>
    </row>
    <row r="3058">
      <c r="A3058" s="1" t="s">
        <v>20424</v>
      </c>
      <c r="B3058" s="2">
        <v>1.0</v>
      </c>
    </row>
    <row r="3059">
      <c r="A3059" s="1" t="s">
        <v>20425</v>
      </c>
      <c r="B3059" s="2">
        <v>0.0</v>
      </c>
    </row>
    <row r="3060">
      <c r="A3060" s="1" t="s">
        <v>20426</v>
      </c>
      <c r="B3060" s="2">
        <v>0.0</v>
      </c>
    </row>
    <row r="3061">
      <c r="A3061" s="1" t="s">
        <v>20427</v>
      </c>
      <c r="B3061" s="2">
        <v>1.0</v>
      </c>
    </row>
    <row r="3062">
      <c r="A3062" s="1" t="s">
        <v>20428</v>
      </c>
      <c r="B3062" s="2">
        <v>0.0</v>
      </c>
    </row>
    <row r="3063">
      <c r="A3063" s="1" t="s">
        <v>20429</v>
      </c>
      <c r="B3063" s="2">
        <v>0.0</v>
      </c>
    </row>
    <row r="3064">
      <c r="A3064" s="1" t="s">
        <v>9756</v>
      </c>
      <c r="B3064" s="2">
        <v>1.0</v>
      </c>
    </row>
    <row r="3065">
      <c r="A3065" s="1" t="s">
        <v>20430</v>
      </c>
      <c r="B3065" s="2">
        <v>1.0</v>
      </c>
    </row>
    <row r="3066">
      <c r="A3066" s="1" t="s">
        <v>20431</v>
      </c>
      <c r="B3066" s="2">
        <v>1.0</v>
      </c>
    </row>
    <row r="3067">
      <c r="A3067" s="1" t="s">
        <v>20432</v>
      </c>
      <c r="B3067" s="2">
        <v>1.0</v>
      </c>
    </row>
    <row r="3068">
      <c r="A3068" s="1" t="s">
        <v>20433</v>
      </c>
      <c r="B3068" s="2">
        <v>0.0</v>
      </c>
    </row>
    <row r="3069">
      <c r="A3069" s="1" t="s">
        <v>20434</v>
      </c>
      <c r="B3069" s="2">
        <v>0.0</v>
      </c>
    </row>
    <row r="3070">
      <c r="A3070" s="1" t="s">
        <v>20435</v>
      </c>
      <c r="B3070" s="2">
        <v>0.0</v>
      </c>
    </row>
    <row r="3071">
      <c r="A3071" s="1" t="s">
        <v>20436</v>
      </c>
      <c r="B3071" s="2">
        <v>0.0</v>
      </c>
    </row>
    <row r="3072">
      <c r="A3072" s="1" t="s">
        <v>20437</v>
      </c>
      <c r="B3072" s="2">
        <v>0.0</v>
      </c>
    </row>
    <row r="3073">
      <c r="A3073" s="1" t="s">
        <v>20438</v>
      </c>
      <c r="B3073" s="2">
        <v>0.0</v>
      </c>
    </row>
    <row r="3074">
      <c r="A3074" s="1" t="s">
        <v>20439</v>
      </c>
      <c r="B3074" s="2">
        <v>0.0</v>
      </c>
    </row>
    <row r="3075">
      <c r="A3075" s="1" t="s">
        <v>20440</v>
      </c>
      <c r="B3075" s="2">
        <v>0.0</v>
      </c>
    </row>
    <row r="3076">
      <c r="A3076" s="1" t="s">
        <v>20441</v>
      </c>
      <c r="B3076" s="2">
        <v>0.0</v>
      </c>
    </row>
    <row r="3077">
      <c r="A3077" s="1" t="s">
        <v>20442</v>
      </c>
      <c r="B3077" s="2">
        <v>0.0</v>
      </c>
    </row>
    <row r="3078">
      <c r="A3078" s="1" t="s">
        <v>20443</v>
      </c>
      <c r="B3078" s="2">
        <v>1.0</v>
      </c>
    </row>
    <row r="3079">
      <c r="A3079" s="1" t="s">
        <v>20444</v>
      </c>
      <c r="B3079" s="2">
        <v>1.0</v>
      </c>
    </row>
    <row r="3080">
      <c r="A3080" s="1" t="s">
        <v>20445</v>
      </c>
      <c r="B3080" s="2">
        <v>0.0</v>
      </c>
    </row>
    <row r="3081">
      <c r="A3081" s="1" t="s">
        <v>20446</v>
      </c>
      <c r="B3081" s="2">
        <v>1.0</v>
      </c>
    </row>
    <row r="3082">
      <c r="A3082" s="1" t="s">
        <v>20447</v>
      </c>
      <c r="B3082" s="2">
        <v>0.0</v>
      </c>
    </row>
    <row r="3083">
      <c r="A3083" s="1" t="s">
        <v>20448</v>
      </c>
      <c r="B3083" s="2">
        <v>0.0</v>
      </c>
    </row>
    <row r="3084">
      <c r="A3084" s="1" t="s">
        <v>20449</v>
      </c>
      <c r="B3084" s="2">
        <v>0.0</v>
      </c>
    </row>
    <row r="3085">
      <c r="A3085" s="1" t="s">
        <v>20450</v>
      </c>
      <c r="B3085" s="2">
        <v>1.0</v>
      </c>
    </row>
    <row r="3086">
      <c r="A3086" s="1" t="s">
        <v>20451</v>
      </c>
      <c r="B3086" s="2">
        <v>1.0</v>
      </c>
    </row>
    <row r="3087">
      <c r="A3087" s="1" t="s">
        <v>20452</v>
      </c>
      <c r="B3087" s="2">
        <v>1.0</v>
      </c>
    </row>
    <row r="3088">
      <c r="A3088" s="1" t="s">
        <v>20453</v>
      </c>
      <c r="B3088" s="2">
        <v>1.0</v>
      </c>
    </row>
    <row r="3089">
      <c r="A3089" s="1" t="s">
        <v>20454</v>
      </c>
      <c r="B3089" s="2">
        <v>1.0</v>
      </c>
    </row>
    <row r="3090">
      <c r="A3090" s="1" t="s">
        <v>20455</v>
      </c>
      <c r="B3090" s="2">
        <v>1.0</v>
      </c>
    </row>
    <row r="3091">
      <c r="A3091" s="1" t="s">
        <v>20456</v>
      </c>
      <c r="B3091" s="2">
        <v>0.0</v>
      </c>
    </row>
    <row r="3092">
      <c r="A3092" s="1" t="s">
        <v>20457</v>
      </c>
    </row>
    <row r="3093">
      <c r="A3093" s="1" t="s">
        <v>19083</v>
      </c>
      <c r="B3093" s="2">
        <v>1.0</v>
      </c>
    </row>
    <row r="3094">
      <c r="A3094" s="1" t="s">
        <v>20458</v>
      </c>
      <c r="B3094" s="2">
        <v>0.0</v>
      </c>
    </row>
    <row r="3095">
      <c r="A3095" s="1" t="s">
        <v>20459</v>
      </c>
      <c r="B3095" s="2">
        <v>0.0</v>
      </c>
    </row>
    <row r="3096">
      <c r="A3096" s="1" t="s">
        <v>20460</v>
      </c>
      <c r="B3096" s="2">
        <v>0.0</v>
      </c>
    </row>
    <row r="3097">
      <c r="A3097" s="1" t="s">
        <v>20461</v>
      </c>
      <c r="B3097" s="2">
        <v>1.0</v>
      </c>
    </row>
    <row r="3098">
      <c r="A3098" s="1" t="s">
        <v>20462</v>
      </c>
      <c r="B3098" s="2">
        <v>1.0</v>
      </c>
    </row>
    <row r="3099">
      <c r="A3099" s="1" t="s">
        <v>20463</v>
      </c>
    </row>
    <row r="3100">
      <c r="A3100" s="7"/>
    </row>
    <row r="3101">
      <c r="A3101" s="1" t="s">
        <v>16948</v>
      </c>
      <c r="B3101" s="2">
        <v>0.0</v>
      </c>
    </row>
    <row r="3102">
      <c r="A3102" s="1" t="s">
        <v>20464</v>
      </c>
      <c r="B3102" s="2">
        <v>0.0</v>
      </c>
    </row>
    <row r="3103">
      <c r="A3103" s="1" t="s">
        <v>20465</v>
      </c>
      <c r="B3103" s="2">
        <v>1.0</v>
      </c>
    </row>
    <row r="3104">
      <c r="A3104" s="1" t="s">
        <v>20466</v>
      </c>
    </row>
    <row r="3105">
      <c r="A3105" s="1" t="s">
        <v>20467</v>
      </c>
    </row>
    <row r="3106">
      <c r="A3106" s="1" t="s">
        <v>20468</v>
      </c>
    </row>
    <row r="3107">
      <c r="A3107" s="7"/>
    </row>
    <row r="3108">
      <c r="A3108" s="1" t="s">
        <v>20469</v>
      </c>
    </row>
    <row r="3109">
      <c r="A3109" s="1" t="s">
        <v>4447</v>
      </c>
      <c r="B3109" s="2">
        <v>0.0</v>
      </c>
    </row>
    <row r="3110">
      <c r="A3110" s="1" t="s">
        <v>20470</v>
      </c>
      <c r="B3110" s="2">
        <v>0.0</v>
      </c>
    </row>
    <row r="3111">
      <c r="A3111" s="1" t="s">
        <v>20471</v>
      </c>
    </row>
    <row r="3112">
      <c r="A3112" s="7"/>
    </row>
    <row r="3113">
      <c r="A3113" s="1" t="s">
        <v>4186</v>
      </c>
      <c r="B3113" s="2">
        <v>0.0</v>
      </c>
    </row>
    <row r="3114">
      <c r="A3114" s="1" t="s">
        <v>20472</v>
      </c>
      <c r="B3114" s="2">
        <v>1.0</v>
      </c>
    </row>
    <row r="3115">
      <c r="A3115" s="1" t="s">
        <v>20473</v>
      </c>
      <c r="B3115" s="2">
        <v>0.0</v>
      </c>
    </row>
    <row r="3116">
      <c r="A3116" s="1" t="s">
        <v>20474</v>
      </c>
      <c r="B3116" s="2">
        <v>1.0</v>
      </c>
    </row>
    <row r="3117">
      <c r="A3117" s="1" t="s">
        <v>20475</v>
      </c>
      <c r="B3117" s="2">
        <v>0.0</v>
      </c>
    </row>
    <row r="3118">
      <c r="A3118" s="1" t="s">
        <v>20476</v>
      </c>
      <c r="B3118" s="2">
        <v>0.0</v>
      </c>
    </row>
    <row r="3119">
      <c r="A3119" s="1" t="s">
        <v>20477</v>
      </c>
      <c r="B3119" s="2">
        <v>1.0</v>
      </c>
    </row>
    <row r="3120">
      <c r="A3120" s="1" t="s">
        <v>20478</v>
      </c>
      <c r="B3120" s="2">
        <v>1.0</v>
      </c>
    </row>
    <row r="3121">
      <c r="A3121" s="1" t="s">
        <v>20479</v>
      </c>
      <c r="B3121" s="2">
        <v>1.0</v>
      </c>
    </row>
    <row r="3122">
      <c r="A3122" s="1" t="s">
        <v>20480</v>
      </c>
      <c r="B3122" s="2">
        <v>1.0</v>
      </c>
    </row>
    <row r="3123">
      <c r="A3123" s="22" t="s">
        <v>20481</v>
      </c>
    </row>
    <row r="3124">
      <c r="A3124" s="7"/>
    </row>
    <row r="3125">
      <c r="A3125" s="1" t="s">
        <v>20482</v>
      </c>
      <c r="B3125" s="2">
        <v>1.0</v>
      </c>
    </row>
    <row r="3126">
      <c r="A3126" s="1" t="s">
        <v>8070</v>
      </c>
      <c r="B3126" s="2">
        <v>1.0</v>
      </c>
    </row>
    <row r="3127">
      <c r="A3127" s="1" t="s">
        <v>20483</v>
      </c>
    </row>
    <row r="3128">
      <c r="A3128" s="1" t="s">
        <v>20484</v>
      </c>
    </row>
    <row r="3129">
      <c r="A3129" s="1" t="s">
        <v>20485</v>
      </c>
    </row>
    <row r="3130">
      <c r="A3130" s="7"/>
    </row>
    <row r="3131">
      <c r="A3131" s="1" t="s">
        <v>20486</v>
      </c>
      <c r="B3131" s="2">
        <v>0.0</v>
      </c>
    </row>
    <row r="3132">
      <c r="A3132" s="1" t="s">
        <v>20487</v>
      </c>
      <c r="B3132" s="2">
        <v>0.0</v>
      </c>
    </row>
    <row r="3133">
      <c r="A3133" s="1" t="s">
        <v>20488</v>
      </c>
      <c r="B3133" s="2">
        <v>1.0</v>
      </c>
    </row>
    <row r="3134">
      <c r="A3134" s="1" t="s">
        <v>20489</v>
      </c>
      <c r="B3134" s="2">
        <v>0.0</v>
      </c>
    </row>
    <row r="3135">
      <c r="A3135" s="1" t="s">
        <v>20490</v>
      </c>
    </row>
    <row r="3136">
      <c r="A3136" s="1" t="s">
        <v>20491</v>
      </c>
    </row>
    <row r="3137">
      <c r="A3137" s="1" t="s">
        <v>20492</v>
      </c>
      <c r="B3137" s="2">
        <v>0.0</v>
      </c>
    </row>
    <row r="3138">
      <c r="A3138" s="1" t="s">
        <v>20493</v>
      </c>
      <c r="B3138" s="2">
        <v>0.0</v>
      </c>
    </row>
    <row r="3139">
      <c r="A3139" s="1" t="s">
        <v>20494</v>
      </c>
    </row>
    <row r="3140">
      <c r="A3140" s="1" t="s">
        <v>20495</v>
      </c>
    </row>
    <row r="3141">
      <c r="A3141" s="1" t="s">
        <v>20496</v>
      </c>
    </row>
    <row r="3142">
      <c r="A3142" s="7"/>
    </row>
    <row r="3143">
      <c r="A3143" s="1" t="s">
        <v>20497</v>
      </c>
    </row>
    <row r="3144">
      <c r="A3144" s="7"/>
    </row>
    <row r="3145">
      <c r="A3145" s="22" t="s">
        <v>20498</v>
      </c>
      <c r="B3145" s="2">
        <v>0.0</v>
      </c>
    </row>
    <row r="3146">
      <c r="A3146" s="1" t="s">
        <v>20499</v>
      </c>
      <c r="B3146" s="2">
        <v>1.0</v>
      </c>
    </row>
    <row r="3147">
      <c r="A3147" s="1" t="s">
        <v>20500</v>
      </c>
      <c r="B3147" s="2">
        <v>1.0</v>
      </c>
    </row>
    <row r="3148">
      <c r="A3148" s="1" t="s">
        <v>20501</v>
      </c>
      <c r="B3148" s="2">
        <v>0.0</v>
      </c>
    </row>
    <row r="3149">
      <c r="A3149" s="1" t="s">
        <v>20502</v>
      </c>
      <c r="B3149" s="2">
        <v>0.0</v>
      </c>
    </row>
    <row r="3150">
      <c r="A3150" s="1" t="s">
        <v>20503</v>
      </c>
      <c r="B3150" s="2">
        <v>0.0</v>
      </c>
    </row>
    <row r="3151">
      <c r="A3151" s="1" t="s">
        <v>20504</v>
      </c>
      <c r="B3151" s="2">
        <v>0.0</v>
      </c>
    </row>
    <row r="3152">
      <c r="A3152" s="1" t="s">
        <v>20505</v>
      </c>
      <c r="B3152" s="2">
        <v>0.0</v>
      </c>
    </row>
    <row r="3153">
      <c r="A3153" s="1" t="s">
        <v>20506</v>
      </c>
      <c r="B3153" s="2">
        <v>1.0</v>
      </c>
    </row>
    <row r="3154">
      <c r="A3154" s="1" t="s">
        <v>20507</v>
      </c>
      <c r="B3154" s="2">
        <v>0.0</v>
      </c>
    </row>
    <row r="3155">
      <c r="A3155" s="1" t="s">
        <v>20508</v>
      </c>
      <c r="B3155" s="2">
        <v>1.0</v>
      </c>
    </row>
    <row r="3156">
      <c r="A3156" s="1" t="s">
        <v>20509</v>
      </c>
      <c r="B3156" s="2">
        <v>1.0</v>
      </c>
    </row>
    <row r="3157">
      <c r="A3157" s="1" t="s">
        <v>20510</v>
      </c>
      <c r="B3157" s="2">
        <v>1.0</v>
      </c>
    </row>
    <row r="3158">
      <c r="A3158" s="1" t="s">
        <v>20511</v>
      </c>
      <c r="B3158" s="2">
        <v>0.0</v>
      </c>
    </row>
    <row r="3159">
      <c r="A3159" s="1" t="s">
        <v>20512</v>
      </c>
      <c r="B3159" s="2">
        <v>0.0</v>
      </c>
    </row>
    <row r="3160">
      <c r="A3160" s="1" t="s">
        <v>20513</v>
      </c>
      <c r="B3160" s="2">
        <v>0.0</v>
      </c>
    </row>
    <row r="3161">
      <c r="A3161" s="1" t="s">
        <v>20514</v>
      </c>
    </row>
    <row r="3162">
      <c r="A3162" s="1" t="s">
        <v>1915</v>
      </c>
      <c r="B3162" s="2">
        <v>0.0</v>
      </c>
    </row>
    <row r="3163">
      <c r="A3163" s="1" t="s">
        <v>20515</v>
      </c>
      <c r="B3163" s="2">
        <v>0.0</v>
      </c>
    </row>
    <row r="3164">
      <c r="A3164" s="1" t="s">
        <v>20516</v>
      </c>
      <c r="B3164" s="2">
        <v>1.0</v>
      </c>
    </row>
    <row r="3165">
      <c r="A3165" s="1" t="s">
        <v>20517</v>
      </c>
      <c r="B3165" s="2">
        <v>0.0</v>
      </c>
    </row>
    <row r="3166">
      <c r="A3166" s="1" t="s">
        <v>20518</v>
      </c>
      <c r="B3166" s="2">
        <v>0.0</v>
      </c>
    </row>
    <row r="3167">
      <c r="A3167" s="1" t="s">
        <v>20519</v>
      </c>
      <c r="B3167" s="2">
        <v>1.0</v>
      </c>
    </row>
    <row r="3168">
      <c r="A3168" s="1" t="s">
        <v>20520</v>
      </c>
      <c r="B3168" s="2">
        <v>1.0</v>
      </c>
    </row>
    <row r="3169">
      <c r="A3169" s="1" t="s">
        <v>20521</v>
      </c>
      <c r="B3169" s="2">
        <v>0.0</v>
      </c>
    </row>
    <row r="3170">
      <c r="A3170" s="1" t="s">
        <v>20522</v>
      </c>
    </row>
    <row r="3171">
      <c r="A3171" s="7"/>
    </row>
    <row r="3172">
      <c r="A3172" s="1" t="s">
        <v>20523</v>
      </c>
    </row>
    <row r="3173">
      <c r="A3173" s="7"/>
    </row>
    <row r="3174">
      <c r="A3174" s="1" t="s">
        <v>20524</v>
      </c>
    </row>
    <row r="3175">
      <c r="A3175" s="1" t="s">
        <v>20525</v>
      </c>
      <c r="B3175" s="2">
        <v>1.0</v>
      </c>
    </row>
    <row r="3176">
      <c r="A3176" s="1" t="s">
        <v>20526</v>
      </c>
      <c r="B3176" s="2">
        <v>1.0</v>
      </c>
    </row>
    <row r="3177">
      <c r="A3177" s="1" t="s">
        <v>20527</v>
      </c>
      <c r="B3177" s="2">
        <v>1.0</v>
      </c>
    </row>
    <row r="3178">
      <c r="A3178" s="1" t="s">
        <v>20528</v>
      </c>
      <c r="B3178" s="2">
        <v>1.0</v>
      </c>
    </row>
    <row r="3179">
      <c r="A3179" s="1" t="s">
        <v>20529</v>
      </c>
    </row>
    <row r="3180">
      <c r="A3180" s="7"/>
    </row>
    <row r="3181">
      <c r="A3181" s="1" t="s">
        <v>20530</v>
      </c>
    </row>
    <row r="3182">
      <c r="A3182" s="1" t="s">
        <v>20531</v>
      </c>
    </row>
    <row r="3183">
      <c r="A3183" s="1" t="s">
        <v>20532</v>
      </c>
    </row>
    <row r="3184">
      <c r="A3184" s="1" t="s">
        <v>20533</v>
      </c>
    </row>
    <row r="3185">
      <c r="A3185" s="1" t="s">
        <v>20534</v>
      </c>
      <c r="B3185" s="2">
        <v>0.0</v>
      </c>
    </row>
    <row r="3186">
      <c r="A3186" s="1" t="s">
        <v>20535</v>
      </c>
      <c r="B3186" s="2">
        <v>1.0</v>
      </c>
    </row>
    <row r="3187">
      <c r="A3187" s="1" t="s">
        <v>20536</v>
      </c>
      <c r="B3187" s="2">
        <v>1.0</v>
      </c>
    </row>
    <row r="3188">
      <c r="A3188" s="1" t="s">
        <v>2826</v>
      </c>
      <c r="B3188" s="2">
        <v>1.0</v>
      </c>
    </row>
    <row r="3189">
      <c r="A3189" s="1" t="s">
        <v>20537</v>
      </c>
      <c r="B3189" s="2">
        <v>0.0</v>
      </c>
    </row>
    <row r="3190">
      <c r="A3190" s="1" t="s">
        <v>20538</v>
      </c>
      <c r="B3190" s="2">
        <v>0.0</v>
      </c>
    </row>
    <row r="3191">
      <c r="A3191" s="1" t="s">
        <v>20539</v>
      </c>
      <c r="B3191" s="2">
        <v>0.0</v>
      </c>
    </row>
    <row r="3192">
      <c r="A3192" s="1" t="s">
        <v>20540</v>
      </c>
      <c r="B3192" s="2">
        <v>0.0</v>
      </c>
    </row>
    <row r="3193">
      <c r="A3193" s="1" t="s">
        <v>20541</v>
      </c>
      <c r="B3193" s="2">
        <v>0.0</v>
      </c>
    </row>
    <row r="3194">
      <c r="A3194" s="1" t="s">
        <v>20542</v>
      </c>
      <c r="B3194" s="2">
        <v>0.0</v>
      </c>
    </row>
    <row r="3195">
      <c r="A3195" s="1" t="s">
        <v>20543</v>
      </c>
      <c r="B3195" s="2">
        <v>0.0</v>
      </c>
    </row>
    <row r="3196">
      <c r="A3196" s="1" t="s">
        <v>20544</v>
      </c>
      <c r="B3196" s="2">
        <v>0.0</v>
      </c>
    </row>
    <row r="3197">
      <c r="A3197" s="1" t="s">
        <v>20545</v>
      </c>
      <c r="B3197" s="2">
        <v>0.0</v>
      </c>
    </row>
    <row r="3198">
      <c r="A3198" s="1" t="s">
        <v>20546</v>
      </c>
      <c r="B3198" s="2">
        <v>0.0</v>
      </c>
    </row>
    <row r="3199">
      <c r="A3199" s="1" t="s">
        <v>20547</v>
      </c>
      <c r="B3199" s="2">
        <v>1.0</v>
      </c>
    </row>
    <row r="3200">
      <c r="A3200" s="1" t="s">
        <v>20548</v>
      </c>
      <c r="B3200" s="2">
        <v>0.0</v>
      </c>
    </row>
    <row r="3201">
      <c r="A3201" s="1" t="s">
        <v>20549</v>
      </c>
    </row>
    <row r="3202">
      <c r="A3202" s="1" t="s">
        <v>20550</v>
      </c>
      <c r="B3202" s="2">
        <v>0.0</v>
      </c>
    </row>
    <row r="3203">
      <c r="A3203" s="1" t="s">
        <v>20551</v>
      </c>
      <c r="B3203" s="2">
        <v>1.0</v>
      </c>
    </row>
    <row r="3204">
      <c r="A3204" s="1" t="s">
        <v>20552</v>
      </c>
      <c r="B3204" s="2">
        <v>0.0</v>
      </c>
    </row>
    <row r="3205">
      <c r="A3205" s="1" t="s">
        <v>20553</v>
      </c>
      <c r="B3205" s="2">
        <v>0.0</v>
      </c>
    </row>
    <row r="3206">
      <c r="A3206" s="1" t="s">
        <v>20554</v>
      </c>
      <c r="B3206" s="2">
        <v>1.0</v>
      </c>
    </row>
    <row r="3207">
      <c r="A3207" s="1" t="s">
        <v>20555</v>
      </c>
      <c r="B3207" s="2">
        <v>1.0</v>
      </c>
    </row>
    <row r="3208">
      <c r="A3208" s="1" t="s">
        <v>20556</v>
      </c>
      <c r="B3208" s="2">
        <v>0.0</v>
      </c>
    </row>
    <row r="3209">
      <c r="A3209" s="1" t="s">
        <v>20557</v>
      </c>
      <c r="B3209" s="2">
        <v>0.0</v>
      </c>
    </row>
    <row r="3210">
      <c r="A3210" s="1" t="s">
        <v>20558</v>
      </c>
      <c r="B3210" s="2">
        <v>0.0</v>
      </c>
    </row>
    <row r="3211">
      <c r="A3211" s="1" t="s">
        <v>20559</v>
      </c>
      <c r="B3211" s="2">
        <v>1.0</v>
      </c>
    </row>
    <row r="3212">
      <c r="A3212" s="1" t="s">
        <v>20560</v>
      </c>
      <c r="B3212" s="2">
        <v>0.0</v>
      </c>
    </row>
    <row r="3213">
      <c r="A3213" s="1" t="s">
        <v>20561</v>
      </c>
      <c r="B3213" s="2">
        <v>0.0</v>
      </c>
    </row>
    <row r="3214">
      <c r="A3214" s="1" t="s">
        <v>20562</v>
      </c>
      <c r="B3214" s="2">
        <v>0.0</v>
      </c>
    </row>
    <row r="3215">
      <c r="A3215" s="1" t="s">
        <v>20563</v>
      </c>
      <c r="B3215" s="2">
        <v>0.0</v>
      </c>
    </row>
    <row r="3216">
      <c r="A3216" s="1" t="s">
        <v>20564</v>
      </c>
    </row>
    <row r="3217">
      <c r="A3217" s="7"/>
    </row>
    <row r="3218">
      <c r="A3218" s="1" t="s">
        <v>20565</v>
      </c>
    </row>
    <row r="3219">
      <c r="A3219" s="1" t="s">
        <v>20566</v>
      </c>
    </row>
    <row r="3220">
      <c r="A3220" s="1" t="s">
        <v>20567</v>
      </c>
      <c r="B3220" s="2">
        <v>0.0</v>
      </c>
    </row>
    <row r="3221">
      <c r="A3221" s="1" t="s">
        <v>20568</v>
      </c>
      <c r="B3221" s="2">
        <v>1.0</v>
      </c>
    </row>
    <row r="3222">
      <c r="A3222" s="1" t="s">
        <v>20569</v>
      </c>
      <c r="B3222" s="2">
        <v>0.0</v>
      </c>
    </row>
    <row r="3223">
      <c r="A3223" s="1" t="s">
        <v>20570</v>
      </c>
      <c r="B3223" s="2">
        <v>0.0</v>
      </c>
    </row>
    <row r="3224">
      <c r="A3224" s="1" t="s">
        <v>20571</v>
      </c>
      <c r="B3224" s="2">
        <v>0.0</v>
      </c>
    </row>
    <row r="3225">
      <c r="A3225" s="1" t="s">
        <v>20572</v>
      </c>
      <c r="B3225" s="2">
        <v>0.0</v>
      </c>
    </row>
    <row r="3226">
      <c r="A3226" s="1" t="s">
        <v>20573</v>
      </c>
      <c r="B3226" s="2">
        <v>1.0</v>
      </c>
    </row>
    <row r="3227">
      <c r="A3227" s="1" t="s">
        <v>20574</v>
      </c>
      <c r="B3227" s="2">
        <v>0.0</v>
      </c>
    </row>
    <row r="3228">
      <c r="A3228" s="1" t="s">
        <v>20575</v>
      </c>
    </row>
    <row r="3229">
      <c r="A3229" s="7"/>
    </row>
    <row r="3230">
      <c r="A3230" s="1" t="s">
        <v>20576</v>
      </c>
    </row>
    <row r="3231">
      <c r="A3231" s="7"/>
    </row>
    <row r="3232">
      <c r="A3232" s="1" t="s">
        <v>5363</v>
      </c>
      <c r="B3232" s="2">
        <v>0.0</v>
      </c>
    </row>
    <row r="3233">
      <c r="A3233" s="1" t="s">
        <v>14632</v>
      </c>
      <c r="B3233" s="2">
        <v>1.0</v>
      </c>
    </row>
    <row r="3234">
      <c r="A3234" s="1" t="s">
        <v>20577</v>
      </c>
      <c r="B3234" s="2">
        <v>1.0</v>
      </c>
    </row>
    <row r="3235">
      <c r="A3235" s="1" t="s">
        <v>20578</v>
      </c>
      <c r="B3235" s="2">
        <v>0.0</v>
      </c>
    </row>
    <row r="3236">
      <c r="A3236" s="1" t="s">
        <v>20579</v>
      </c>
      <c r="B3236" s="2">
        <v>0.0</v>
      </c>
    </row>
    <row r="3237">
      <c r="A3237" s="1" t="s">
        <v>20580</v>
      </c>
    </row>
    <row r="3238">
      <c r="A3238" s="7"/>
    </row>
    <row r="3239">
      <c r="A3239" s="1" t="s">
        <v>20581</v>
      </c>
      <c r="B3239" s="2">
        <v>0.0</v>
      </c>
    </row>
    <row r="3240">
      <c r="A3240" s="1" t="s">
        <v>20582</v>
      </c>
      <c r="B3240" s="2">
        <v>1.0</v>
      </c>
    </row>
    <row r="3241">
      <c r="A3241" s="1" t="s">
        <v>20583</v>
      </c>
      <c r="B3241" s="2">
        <v>0.0</v>
      </c>
    </row>
    <row r="3242">
      <c r="A3242" s="1" t="s">
        <v>20584</v>
      </c>
      <c r="B3242" s="2">
        <v>1.0</v>
      </c>
    </row>
    <row r="3243">
      <c r="A3243" s="1" t="s">
        <v>20585</v>
      </c>
      <c r="B3243" s="2">
        <v>1.0</v>
      </c>
    </row>
    <row r="3244">
      <c r="A3244" s="1" t="s">
        <v>20586</v>
      </c>
    </row>
    <row r="3245">
      <c r="A3245" s="7"/>
    </row>
    <row r="3246">
      <c r="A3246" s="22" t="s">
        <v>20587</v>
      </c>
      <c r="B3246" s="2">
        <v>0.0</v>
      </c>
    </row>
    <row r="3247">
      <c r="A3247" s="1" t="s">
        <v>20588</v>
      </c>
      <c r="B3247" s="2">
        <v>1.0</v>
      </c>
    </row>
    <row r="3248">
      <c r="A3248" s="1" t="s">
        <v>20589</v>
      </c>
      <c r="B3248" s="2">
        <v>0.0</v>
      </c>
    </row>
    <row r="3249">
      <c r="A3249" s="1" t="s">
        <v>20590</v>
      </c>
      <c r="B3249" s="2">
        <v>1.0</v>
      </c>
    </row>
    <row r="3250">
      <c r="A3250" s="1" t="s">
        <v>20591</v>
      </c>
      <c r="B3250" s="2">
        <v>0.0</v>
      </c>
    </row>
    <row r="3251">
      <c r="A3251" s="1" t="s">
        <v>20592</v>
      </c>
      <c r="B3251" s="2">
        <v>0.0</v>
      </c>
    </row>
    <row r="3252">
      <c r="A3252" s="1" t="s">
        <v>20593</v>
      </c>
      <c r="B3252" s="2">
        <v>0.0</v>
      </c>
    </row>
    <row r="3253">
      <c r="A3253" s="1" t="s">
        <v>20594</v>
      </c>
      <c r="B3253" s="2">
        <v>1.0</v>
      </c>
    </row>
    <row r="3254">
      <c r="A3254" s="1" t="s">
        <v>20595</v>
      </c>
      <c r="B3254" s="2">
        <v>0.0</v>
      </c>
    </row>
    <row r="3255">
      <c r="A3255" s="1" t="s">
        <v>20596</v>
      </c>
      <c r="B3255" s="2">
        <v>1.0</v>
      </c>
    </row>
    <row r="3256">
      <c r="A3256" s="1" t="s">
        <v>20597</v>
      </c>
      <c r="B3256" s="2">
        <v>1.0</v>
      </c>
    </row>
    <row r="3257">
      <c r="A3257" s="1" t="s">
        <v>20598</v>
      </c>
      <c r="B3257" s="2">
        <v>0.0</v>
      </c>
    </row>
    <row r="3258">
      <c r="A3258" s="1" t="s">
        <v>20599</v>
      </c>
    </row>
    <row r="3259">
      <c r="A3259" s="1" t="s">
        <v>20600</v>
      </c>
    </row>
    <row r="3260">
      <c r="A3260" s="1" t="s">
        <v>20601</v>
      </c>
      <c r="B3260" s="2">
        <v>1.0</v>
      </c>
    </row>
    <row r="3261">
      <c r="A3261" s="1" t="s">
        <v>20602</v>
      </c>
      <c r="B3261" s="2">
        <v>1.0</v>
      </c>
    </row>
    <row r="3262">
      <c r="A3262" s="1" t="s">
        <v>20603</v>
      </c>
      <c r="B3262" s="2">
        <v>1.0</v>
      </c>
    </row>
    <row r="3263">
      <c r="A3263" s="1" t="s">
        <v>20604</v>
      </c>
      <c r="B3263" s="2">
        <v>0.0</v>
      </c>
    </row>
    <row r="3264">
      <c r="A3264" s="1" t="s">
        <v>20605</v>
      </c>
      <c r="B3264" s="2">
        <v>0.0</v>
      </c>
    </row>
    <row r="3265">
      <c r="A3265" s="1" t="s">
        <v>20606</v>
      </c>
      <c r="B3265" s="2">
        <v>0.0</v>
      </c>
    </row>
    <row r="3266">
      <c r="A3266" s="1" t="s">
        <v>20607</v>
      </c>
      <c r="B3266" s="2">
        <v>0.0</v>
      </c>
    </row>
    <row r="3267">
      <c r="A3267" s="1" t="s">
        <v>20608</v>
      </c>
      <c r="B3267" s="2">
        <v>0.0</v>
      </c>
    </row>
    <row r="3268">
      <c r="A3268" s="1" t="s">
        <v>20609</v>
      </c>
      <c r="B3268" s="2">
        <v>0.0</v>
      </c>
    </row>
    <row r="3269">
      <c r="A3269" s="1" t="s">
        <v>20610</v>
      </c>
      <c r="B3269" s="2">
        <v>1.0</v>
      </c>
    </row>
    <row r="3270">
      <c r="A3270" s="1" t="s">
        <v>20611</v>
      </c>
      <c r="B3270" s="2">
        <v>1.0</v>
      </c>
    </row>
    <row r="3271">
      <c r="A3271" s="1" t="s">
        <v>20612</v>
      </c>
      <c r="B3271" s="2">
        <v>1.0</v>
      </c>
    </row>
    <row r="3272">
      <c r="A3272" s="1" t="s">
        <v>20613</v>
      </c>
    </row>
    <row r="3273">
      <c r="A3273" s="7"/>
    </row>
    <row r="3274">
      <c r="A3274" s="1" t="s">
        <v>20614</v>
      </c>
      <c r="B3274" s="2">
        <v>1.0</v>
      </c>
    </row>
    <row r="3275">
      <c r="A3275" s="1" t="s">
        <v>20615</v>
      </c>
      <c r="B3275" s="2">
        <v>1.0</v>
      </c>
    </row>
    <row r="3276">
      <c r="A3276" s="1" t="s">
        <v>20616</v>
      </c>
      <c r="B3276" s="2">
        <v>0.0</v>
      </c>
    </row>
    <row r="3277">
      <c r="A3277" s="1" t="s">
        <v>20617</v>
      </c>
      <c r="B3277" s="2">
        <v>0.0</v>
      </c>
    </row>
    <row r="3278">
      <c r="A3278" s="1" t="s">
        <v>20618</v>
      </c>
      <c r="B3278" s="2">
        <v>0.0</v>
      </c>
    </row>
    <row r="3279">
      <c r="A3279" s="1" t="s">
        <v>20619</v>
      </c>
      <c r="B3279" s="2">
        <v>1.0</v>
      </c>
    </row>
    <row r="3280">
      <c r="A3280" s="1" t="s">
        <v>20620</v>
      </c>
      <c r="B3280" s="2">
        <v>1.0</v>
      </c>
    </row>
    <row r="3281">
      <c r="A3281" s="1" t="s">
        <v>20621</v>
      </c>
      <c r="B3281" s="2">
        <v>0.0</v>
      </c>
    </row>
    <row r="3282">
      <c r="A3282" s="1" t="s">
        <v>20622</v>
      </c>
      <c r="B3282" s="2">
        <v>1.0</v>
      </c>
    </row>
    <row r="3283">
      <c r="A3283" s="1" t="s">
        <v>20623</v>
      </c>
      <c r="B3283" s="2">
        <v>1.0</v>
      </c>
    </row>
    <row r="3284">
      <c r="A3284" s="1" t="s">
        <v>20624</v>
      </c>
      <c r="B3284" s="2">
        <v>0.0</v>
      </c>
    </row>
    <row r="3285">
      <c r="A3285" s="1" t="s">
        <v>20625</v>
      </c>
    </row>
    <row r="3286">
      <c r="A3286" s="1" t="s">
        <v>20626</v>
      </c>
      <c r="B3286" s="2">
        <v>0.0</v>
      </c>
    </row>
    <row r="3287">
      <c r="A3287" s="1" t="s">
        <v>20627</v>
      </c>
      <c r="B3287" s="2">
        <v>0.0</v>
      </c>
    </row>
    <row r="3288">
      <c r="A3288" s="1" t="s">
        <v>20628</v>
      </c>
      <c r="B3288" s="2">
        <v>1.0</v>
      </c>
    </row>
    <row r="3289">
      <c r="A3289" s="1" t="s">
        <v>20629</v>
      </c>
      <c r="B3289" s="2">
        <v>0.0</v>
      </c>
    </row>
    <row r="3290">
      <c r="A3290" s="1" t="s">
        <v>20630</v>
      </c>
    </row>
    <row r="3291">
      <c r="A3291" s="1" t="s">
        <v>15771</v>
      </c>
      <c r="B3291" s="2">
        <v>1.0</v>
      </c>
    </row>
    <row r="3292">
      <c r="A3292" s="1" t="s">
        <v>20631</v>
      </c>
      <c r="B3292" s="2">
        <v>0.0</v>
      </c>
    </row>
    <row r="3293">
      <c r="A3293" s="1" t="s">
        <v>20632</v>
      </c>
      <c r="B3293" s="2">
        <v>1.0</v>
      </c>
    </row>
    <row r="3294">
      <c r="A3294" s="1" t="s">
        <v>20633</v>
      </c>
      <c r="B3294" s="2">
        <v>0.0</v>
      </c>
    </row>
    <row r="3295">
      <c r="A3295" s="1" t="s">
        <v>20634</v>
      </c>
      <c r="B3295" s="2">
        <v>1.0</v>
      </c>
    </row>
    <row r="3296">
      <c r="A3296" s="1" t="s">
        <v>20635</v>
      </c>
      <c r="B3296" s="2">
        <v>0.0</v>
      </c>
    </row>
    <row r="3297">
      <c r="A3297" s="1" t="s">
        <v>20636</v>
      </c>
      <c r="B3297" s="2">
        <v>0.0</v>
      </c>
    </row>
    <row r="3298">
      <c r="A3298" s="1" t="s">
        <v>20637</v>
      </c>
      <c r="B3298" s="2">
        <v>1.0</v>
      </c>
    </row>
    <row r="3299">
      <c r="A3299" s="1" t="s">
        <v>20638</v>
      </c>
      <c r="B3299" s="2">
        <v>0.0</v>
      </c>
    </row>
    <row r="3300">
      <c r="A3300" s="1" t="s">
        <v>20639</v>
      </c>
      <c r="B3300" s="2">
        <v>1.0</v>
      </c>
    </row>
    <row r="3301">
      <c r="A3301" s="1" t="s">
        <v>20640</v>
      </c>
      <c r="B3301" s="2">
        <v>1.0</v>
      </c>
    </row>
    <row r="3302">
      <c r="A3302" s="1" t="s">
        <v>20641</v>
      </c>
      <c r="B3302" s="2">
        <v>0.0</v>
      </c>
    </row>
    <row r="3303">
      <c r="A3303" s="1" t="s">
        <v>20642</v>
      </c>
      <c r="B3303" s="2">
        <v>0.0</v>
      </c>
    </row>
    <row r="3304">
      <c r="A3304" s="1" t="s">
        <v>20643</v>
      </c>
      <c r="B3304" s="2">
        <v>0.0</v>
      </c>
    </row>
    <row r="3305">
      <c r="A3305" s="1" t="s">
        <v>20644</v>
      </c>
      <c r="B3305" s="2">
        <v>1.0</v>
      </c>
    </row>
    <row r="3306">
      <c r="A3306" s="1" t="s">
        <v>20645</v>
      </c>
      <c r="B3306" s="2">
        <v>1.0</v>
      </c>
    </row>
    <row r="3307">
      <c r="A3307" s="1" t="s">
        <v>20646</v>
      </c>
    </row>
    <row r="3308">
      <c r="A3308" s="1" t="s">
        <v>3728</v>
      </c>
    </row>
    <row r="3309">
      <c r="A3309" s="1" t="s">
        <v>20647</v>
      </c>
    </row>
    <row r="3310">
      <c r="A3310" s="1" t="s">
        <v>20648</v>
      </c>
      <c r="B3310" s="2">
        <v>1.0</v>
      </c>
    </row>
    <row r="3311">
      <c r="A3311" s="1" t="s">
        <v>20649</v>
      </c>
      <c r="B3311" s="2">
        <v>1.0</v>
      </c>
    </row>
    <row r="3312">
      <c r="A3312" s="1" t="s">
        <v>20650</v>
      </c>
      <c r="B3312" s="2">
        <v>1.0</v>
      </c>
    </row>
    <row r="3313">
      <c r="A3313" s="1" t="s">
        <v>20651</v>
      </c>
      <c r="B3313" s="2">
        <v>0.0</v>
      </c>
    </row>
    <row r="3314">
      <c r="A3314" s="1" t="s">
        <v>16511</v>
      </c>
    </row>
    <row r="3315">
      <c r="A3315" s="1" t="s">
        <v>16512</v>
      </c>
    </row>
    <row r="3316">
      <c r="A3316" s="1" t="s">
        <v>20652</v>
      </c>
    </row>
    <row r="3317">
      <c r="A3317" s="7"/>
    </row>
    <row r="3318">
      <c r="A3318" s="1" t="s">
        <v>4784</v>
      </c>
      <c r="B3318" s="2">
        <v>1.0</v>
      </c>
    </row>
    <row r="3319">
      <c r="A3319" s="1" t="s">
        <v>20653</v>
      </c>
      <c r="B3319" s="2">
        <v>0.0</v>
      </c>
    </row>
    <row r="3320">
      <c r="A3320" s="1" t="s">
        <v>20654</v>
      </c>
      <c r="B3320" s="2">
        <v>0.0</v>
      </c>
    </row>
    <row r="3321">
      <c r="A3321" s="1" t="s">
        <v>20655</v>
      </c>
      <c r="B3321" s="2">
        <v>0.0</v>
      </c>
    </row>
    <row r="3322">
      <c r="A3322" s="1" t="s">
        <v>20656</v>
      </c>
      <c r="B3322" s="2">
        <v>1.0</v>
      </c>
    </row>
    <row r="3323">
      <c r="A3323" s="1" t="s">
        <v>20657</v>
      </c>
      <c r="B3323" s="2">
        <v>1.0</v>
      </c>
    </row>
    <row r="3324">
      <c r="A3324" s="1" t="s">
        <v>20658</v>
      </c>
      <c r="B3324" s="2">
        <v>0.0</v>
      </c>
    </row>
    <row r="3325">
      <c r="A3325" s="1" t="s">
        <v>20659</v>
      </c>
      <c r="B3325" s="2">
        <v>1.0</v>
      </c>
    </row>
    <row r="3326">
      <c r="A3326" s="1" t="s">
        <v>20660</v>
      </c>
      <c r="B3326" s="2">
        <v>1.0</v>
      </c>
    </row>
    <row r="3327">
      <c r="A3327" s="1" t="s">
        <v>20661</v>
      </c>
      <c r="B3327" s="2">
        <v>0.0</v>
      </c>
    </row>
    <row r="3328">
      <c r="A3328" s="1" t="s">
        <v>20662</v>
      </c>
      <c r="B3328" s="2">
        <v>1.0</v>
      </c>
    </row>
    <row r="3329">
      <c r="A3329" s="1" t="s">
        <v>20663</v>
      </c>
      <c r="B3329" s="2">
        <v>0.0</v>
      </c>
    </row>
    <row r="3330">
      <c r="A3330" s="1" t="s">
        <v>20664</v>
      </c>
      <c r="B3330" s="2">
        <v>1.0</v>
      </c>
    </row>
    <row r="3331">
      <c r="A3331" s="1" t="s">
        <v>20665</v>
      </c>
      <c r="B3331" s="2">
        <v>1.0</v>
      </c>
    </row>
    <row r="3332">
      <c r="A3332" s="1" t="s">
        <v>20666</v>
      </c>
    </row>
    <row r="3333">
      <c r="A3333" s="22" t="s">
        <v>20667</v>
      </c>
    </row>
    <row r="3334">
      <c r="A3334" s="1" t="s">
        <v>20668</v>
      </c>
    </row>
    <row r="3335">
      <c r="A3335" s="1" t="s">
        <v>20669</v>
      </c>
      <c r="B3335" s="2">
        <v>0.0</v>
      </c>
    </row>
    <row r="3336">
      <c r="A3336" s="1" t="s">
        <v>20670</v>
      </c>
      <c r="B3336" s="2">
        <v>1.0</v>
      </c>
    </row>
    <row r="3337">
      <c r="A3337" s="1" t="s">
        <v>20671</v>
      </c>
      <c r="B3337" s="2">
        <v>1.0</v>
      </c>
    </row>
    <row r="3338">
      <c r="A3338" s="1" t="s">
        <v>20672</v>
      </c>
    </row>
    <row r="3339">
      <c r="A3339" s="7"/>
    </row>
    <row r="3340">
      <c r="A3340" s="1" t="s">
        <v>20673</v>
      </c>
      <c r="B3340" s="2">
        <v>1.0</v>
      </c>
    </row>
    <row r="3341">
      <c r="A3341" s="1" t="s">
        <v>20674</v>
      </c>
    </row>
    <row r="3342">
      <c r="A3342" s="1" t="s">
        <v>20675</v>
      </c>
    </row>
    <row r="3343">
      <c r="A3343" s="1" t="s">
        <v>20676</v>
      </c>
    </row>
    <row r="3344">
      <c r="A3344" s="1" t="s">
        <v>20677</v>
      </c>
    </row>
    <row r="3345">
      <c r="A3345" s="1" t="s">
        <v>20678</v>
      </c>
    </row>
    <row r="3346">
      <c r="A3346" s="1" t="s">
        <v>20679</v>
      </c>
      <c r="B3346" s="2">
        <v>1.0</v>
      </c>
    </row>
    <row r="3347">
      <c r="A3347" s="1" t="s">
        <v>20680</v>
      </c>
      <c r="B3347" s="2">
        <v>0.0</v>
      </c>
    </row>
    <row r="3348">
      <c r="A3348" s="1" t="s">
        <v>20681</v>
      </c>
    </row>
    <row r="3349">
      <c r="A3349" s="7"/>
    </row>
    <row r="3350">
      <c r="A3350" s="1" t="s">
        <v>20682</v>
      </c>
      <c r="B3350" s="2">
        <v>0.0</v>
      </c>
    </row>
    <row r="3351">
      <c r="A3351" s="1" t="s">
        <v>20683</v>
      </c>
      <c r="B3351" s="2">
        <v>0.0</v>
      </c>
    </row>
    <row r="3352">
      <c r="A3352" s="1" t="s">
        <v>20684</v>
      </c>
      <c r="B3352" s="2">
        <v>1.0</v>
      </c>
    </row>
    <row r="3353">
      <c r="A3353" s="1" t="s">
        <v>20685</v>
      </c>
    </row>
    <row r="3354">
      <c r="A3354" s="1" t="s">
        <v>20686</v>
      </c>
    </row>
    <row r="3355">
      <c r="A3355" s="7"/>
    </row>
    <row r="3356">
      <c r="A3356" s="1" t="s">
        <v>20687</v>
      </c>
      <c r="B3356" s="2">
        <v>1.0</v>
      </c>
    </row>
    <row r="3357">
      <c r="A3357" s="1" t="s">
        <v>20688</v>
      </c>
      <c r="B3357" s="2">
        <v>0.0</v>
      </c>
    </row>
    <row r="3358">
      <c r="A3358" s="1" t="s">
        <v>20689</v>
      </c>
      <c r="B3358" s="2">
        <v>0.0</v>
      </c>
    </row>
    <row r="3359">
      <c r="A3359" s="1" t="s">
        <v>20690</v>
      </c>
      <c r="B3359" s="2">
        <v>0.0</v>
      </c>
    </row>
    <row r="3360">
      <c r="A3360" s="1" t="s">
        <v>20691</v>
      </c>
      <c r="B3360" s="2">
        <v>0.0</v>
      </c>
    </row>
    <row r="3361">
      <c r="A3361" s="1" t="s">
        <v>20692</v>
      </c>
      <c r="B3361" s="2">
        <v>0.0</v>
      </c>
    </row>
    <row r="3362">
      <c r="A3362" s="1" t="s">
        <v>20693</v>
      </c>
      <c r="B3362" s="2">
        <v>1.0</v>
      </c>
    </row>
    <row r="3363">
      <c r="A3363" s="1" t="s">
        <v>20694</v>
      </c>
      <c r="B3363" s="2">
        <v>0.0</v>
      </c>
    </row>
    <row r="3364">
      <c r="A3364" s="1" t="s">
        <v>20695</v>
      </c>
      <c r="B3364" s="2">
        <v>0.0</v>
      </c>
    </row>
    <row r="3365">
      <c r="A3365" s="1" t="s">
        <v>20696</v>
      </c>
      <c r="B3365" s="2">
        <v>0.0</v>
      </c>
    </row>
    <row r="3366">
      <c r="A3366" s="1" t="s">
        <v>20697</v>
      </c>
      <c r="B3366" s="2">
        <v>0.0</v>
      </c>
    </row>
    <row r="3367">
      <c r="A3367" s="1" t="s">
        <v>20698</v>
      </c>
      <c r="B3367" s="2">
        <v>1.0</v>
      </c>
    </row>
    <row r="3368">
      <c r="A3368" s="1" t="s">
        <v>20699</v>
      </c>
      <c r="B3368" s="2">
        <v>1.0</v>
      </c>
    </row>
    <row r="3369">
      <c r="A3369" s="1" t="s">
        <v>20700</v>
      </c>
      <c r="B3369" s="2">
        <v>1.0</v>
      </c>
    </row>
    <row r="3370">
      <c r="A3370" s="1" t="s">
        <v>20701</v>
      </c>
      <c r="B3370" s="2">
        <v>0.0</v>
      </c>
    </row>
    <row r="3371">
      <c r="A3371" s="1" t="s">
        <v>20702</v>
      </c>
      <c r="B3371" s="2">
        <v>1.0</v>
      </c>
    </row>
    <row r="3372">
      <c r="A3372" s="1" t="s">
        <v>20703</v>
      </c>
      <c r="B3372" s="2">
        <v>1.0</v>
      </c>
    </row>
    <row r="3373">
      <c r="A3373" s="1" t="s">
        <v>20704</v>
      </c>
      <c r="B3373" s="2">
        <v>0.0</v>
      </c>
    </row>
    <row r="3374">
      <c r="A3374" s="1" t="s">
        <v>20705</v>
      </c>
    </row>
    <row r="3375">
      <c r="A3375" s="1" t="s">
        <v>20706</v>
      </c>
      <c r="B3375" s="2">
        <v>0.0</v>
      </c>
    </row>
    <row r="3376">
      <c r="A3376" s="1" t="s">
        <v>20707</v>
      </c>
      <c r="B3376" s="2">
        <v>0.0</v>
      </c>
    </row>
    <row r="3377">
      <c r="A3377" s="1" t="s">
        <v>20708</v>
      </c>
      <c r="B3377" s="2">
        <v>0.0</v>
      </c>
    </row>
    <row r="3378">
      <c r="A3378" s="1" t="s">
        <v>20709</v>
      </c>
      <c r="B3378" s="2">
        <v>1.0</v>
      </c>
    </row>
    <row r="3379">
      <c r="A3379" s="1" t="s">
        <v>16551</v>
      </c>
    </row>
    <row r="3380">
      <c r="A3380" s="7"/>
    </row>
    <row r="3381">
      <c r="A3381" s="1" t="s">
        <v>16552</v>
      </c>
      <c r="B3381" s="2">
        <v>0.0</v>
      </c>
    </row>
    <row r="3382">
      <c r="A3382" s="1" t="s">
        <v>20710</v>
      </c>
      <c r="B3382" s="2">
        <v>0.0</v>
      </c>
    </row>
    <row r="3383">
      <c r="A3383" s="1" t="s">
        <v>20711</v>
      </c>
      <c r="B3383" s="2">
        <v>0.0</v>
      </c>
    </row>
    <row r="3384">
      <c r="A3384" s="1" t="s">
        <v>20712</v>
      </c>
    </row>
    <row r="3385">
      <c r="A3385" s="1" t="s">
        <v>20713</v>
      </c>
    </row>
    <row r="3386">
      <c r="A3386" s="7"/>
    </row>
    <row r="3387">
      <c r="A3387" s="1" t="s">
        <v>20714</v>
      </c>
      <c r="B3387" s="2">
        <v>1.0</v>
      </c>
    </row>
    <row r="3388">
      <c r="A3388" s="1" t="s">
        <v>20715</v>
      </c>
      <c r="B3388" s="2">
        <v>1.0</v>
      </c>
    </row>
    <row r="3389">
      <c r="A3389" s="1" t="s">
        <v>20716</v>
      </c>
      <c r="B3389" s="2">
        <v>0.0</v>
      </c>
    </row>
    <row r="3390">
      <c r="A3390" s="1" t="s">
        <v>20717</v>
      </c>
    </row>
    <row r="3391">
      <c r="A3391" s="1" t="s">
        <v>20718</v>
      </c>
      <c r="B3391" s="2">
        <v>0.0</v>
      </c>
    </row>
    <row r="3392">
      <c r="A3392" s="1" t="s">
        <v>20719</v>
      </c>
      <c r="B3392" s="2">
        <v>1.0</v>
      </c>
    </row>
    <row r="3393">
      <c r="A3393" s="1" t="s">
        <v>20720</v>
      </c>
      <c r="B3393" s="2">
        <v>1.0</v>
      </c>
    </row>
    <row r="3394">
      <c r="A3394" s="1" t="s">
        <v>20721</v>
      </c>
      <c r="B3394" s="2">
        <v>0.0</v>
      </c>
    </row>
    <row r="3395">
      <c r="A3395" s="1" t="s">
        <v>20722</v>
      </c>
      <c r="B3395" s="2">
        <v>0.0</v>
      </c>
    </row>
    <row r="3396">
      <c r="A3396" s="1" t="s">
        <v>20723</v>
      </c>
      <c r="B3396" s="2">
        <v>0.0</v>
      </c>
    </row>
    <row r="3397">
      <c r="A3397" s="1" t="s">
        <v>20724</v>
      </c>
      <c r="B3397" s="2">
        <v>0.0</v>
      </c>
    </row>
    <row r="3398">
      <c r="A3398" s="1" t="s">
        <v>20725</v>
      </c>
    </row>
    <row r="3399">
      <c r="A3399" s="7"/>
    </row>
    <row r="3400">
      <c r="A3400" s="1" t="s">
        <v>20726</v>
      </c>
      <c r="B3400" s="2">
        <v>1.0</v>
      </c>
    </row>
    <row r="3401">
      <c r="A3401" s="1" t="s">
        <v>20727</v>
      </c>
      <c r="B3401" s="2">
        <v>1.0</v>
      </c>
    </row>
    <row r="3402">
      <c r="A3402" s="1" t="s">
        <v>20728</v>
      </c>
    </row>
    <row r="3403">
      <c r="A3403" s="1" t="s">
        <v>20729</v>
      </c>
      <c r="B3403" s="2">
        <v>0.0</v>
      </c>
    </row>
    <row r="3404">
      <c r="A3404" s="1" t="s">
        <v>20730</v>
      </c>
      <c r="B3404" s="2">
        <v>0.0</v>
      </c>
    </row>
    <row r="3405">
      <c r="A3405" s="1" t="s">
        <v>20731</v>
      </c>
      <c r="B3405" s="2">
        <v>0.0</v>
      </c>
    </row>
    <row r="3406">
      <c r="A3406" s="1" t="s">
        <v>20732</v>
      </c>
      <c r="B3406" s="2">
        <v>1.0</v>
      </c>
    </row>
    <row r="3407">
      <c r="A3407" s="1" t="s">
        <v>20733</v>
      </c>
      <c r="B3407" s="2">
        <v>1.0</v>
      </c>
    </row>
    <row r="3408">
      <c r="A3408" s="1" t="s">
        <v>20734</v>
      </c>
      <c r="B3408" s="2">
        <v>1.0</v>
      </c>
    </row>
    <row r="3409">
      <c r="A3409" s="1" t="s">
        <v>20735</v>
      </c>
      <c r="B3409" s="2">
        <v>0.0</v>
      </c>
    </row>
    <row r="3410">
      <c r="A3410" s="1" t="s">
        <v>20736</v>
      </c>
      <c r="B3410" s="2">
        <v>0.0</v>
      </c>
    </row>
    <row r="3411">
      <c r="A3411" s="1" t="s">
        <v>20737</v>
      </c>
    </row>
    <row r="3412">
      <c r="A3412" s="1" t="s">
        <v>20738</v>
      </c>
      <c r="B3412" s="2">
        <v>1.0</v>
      </c>
    </row>
    <row r="3413">
      <c r="A3413" s="1" t="s">
        <v>20739</v>
      </c>
      <c r="B3413" s="2">
        <v>1.0</v>
      </c>
    </row>
    <row r="3414">
      <c r="A3414" s="1" t="s">
        <v>20740</v>
      </c>
      <c r="B3414" s="2">
        <v>0.0</v>
      </c>
    </row>
    <row r="3415">
      <c r="A3415" s="1" t="s">
        <v>20741</v>
      </c>
      <c r="B3415" s="2">
        <v>1.0</v>
      </c>
    </row>
    <row r="3416">
      <c r="A3416" s="1" t="s">
        <v>20742</v>
      </c>
      <c r="B3416" s="2">
        <v>0.0</v>
      </c>
    </row>
    <row r="3417">
      <c r="A3417" s="1" t="s">
        <v>20743</v>
      </c>
      <c r="B3417" s="2">
        <v>1.0</v>
      </c>
    </row>
    <row r="3418">
      <c r="A3418" s="1" t="s">
        <v>20744</v>
      </c>
      <c r="B3418" s="2">
        <v>1.0</v>
      </c>
    </row>
    <row r="3419">
      <c r="A3419" s="1" t="s">
        <v>20745</v>
      </c>
      <c r="B3419" s="2">
        <v>1.0</v>
      </c>
    </row>
    <row r="3420">
      <c r="A3420" s="1" t="s">
        <v>20746</v>
      </c>
      <c r="B3420" s="2">
        <v>1.0</v>
      </c>
    </row>
    <row r="3421">
      <c r="A3421" s="1" t="s">
        <v>20747</v>
      </c>
      <c r="B3421" s="2">
        <v>0.0</v>
      </c>
    </row>
    <row r="3422">
      <c r="A3422" s="1" t="s">
        <v>20748</v>
      </c>
      <c r="B3422" s="2">
        <v>0.0</v>
      </c>
    </row>
    <row r="3423">
      <c r="A3423" s="1" t="s">
        <v>20749</v>
      </c>
      <c r="B3423" s="2">
        <v>0.0</v>
      </c>
    </row>
    <row r="3424">
      <c r="A3424" s="1" t="s">
        <v>20750</v>
      </c>
      <c r="B3424" s="2">
        <v>0.0</v>
      </c>
    </row>
    <row r="3425">
      <c r="A3425" s="1" t="s">
        <v>20751</v>
      </c>
      <c r="B3425" s="2">
        <v>0.0</v>
      </c>
    </row>
    <row r="3426">
      <c r="A3426" s="1" t="s">
        <v>20752</v>
      </c>
      <c r="B3426" s="2">
        <v>0.0</v>
      </c>
    </row>
    <row r="3427">
      <c r="A3427" s="1" t="s">
        <v>20753</v>
      </c>
      <c r="B3427" s="2">
        <v>0.0</v>
      </c>
    </row>
    <row r="3428">
      <c r="A3428" s="1" t="s">
        <v>20754</v>
      </c>
      <c r="B3428" s="2">
        <v>0.0</v>
      </c>
    </row>
    <row r="3429">
      <c r="A3429" s="1" t="s">
        <v>20755</v>
      </c>
      <c r="B3429" s="2">
        <v>1.0</v>
      </c>
    </row>
    <row r="3430">
      <c r="A3430" s="1" t="s">
        <v>20756</v>
      </c>
      <c r="B3430" s="2">
        <v>0.0</v>
      </c>
    </row>
    <row r="3431">
      <c r="A3431" s="1" t="s">
        <v>20757</v>
      </c>
      <c r="B3431" s="2">
        <v>0.0</v>
      </c>
    </row>
    <row r="3432">
      <c r="A3432" s="1" t="s">
        <v>20758</v>
      </c>
      <c r="B3432" s="2">
        <v>1.0</v>
      </c>
    </row>
    <row r="3433">
      <c r="A3433" s="1" t="s">
        <v>20759</v>
      </c>
      <c r="B3433" s="2">
        <v>0.0</v>
      </c>
    </row>
    <row r="3434">
      <c r="A3434" s="1" t="s">
        <v>20760</v>
      </c>
      <c r="B3434" s="2">
        <v>0.0</v>
      </c>
    </row>
    <row r="3435">
      <c r="A3435" s="1" t="s">
        <v>20761</v>
      </c>
      <c r="B3435" s="2">
        <v>0.0</v>
      </c>
    </row>
    <row r="3436">
      <c r="A3436" s="1" t="s">
        <v>20762</v>
      </c>
      <c r="B3436" s="2">
        <v>0.0</v>
      </c>
    </row>
    <row r="3437">
      <c r="A3437" s="1" t="s">
        <v>20763</v>
      </c>
      <c r="B3437" s="2">
        <v>1.0</v>
      </c>
    </row>
    <row r="3438">
      <c r="A3438" s="1" t="s">
        <v>20764</v>
      </c>
      <c r="B3438" s="2">
        <v>0.0</v>
      </c>
    </row>
    <row r="3439">
      <c r="A3439" s="1" t="s">
        <v>20765</v>
      </c>
      <c r="B3439" s="2">
        <v>1.0</v>
      </c>
    </row>
    <row r="3440">
      <c r="A3440" s="1" t="s">
        <v>20766</v>
      </c>
      <c r="B3440" s="2">
        <v>1.0</v>
      </c>
    </row>
    <row r="3441">
      <c r="A3441" s="1" t="s">
        <v>20767</v>
      </c>
      <c r="B3441" s="2">
        <v>1.0</v>
      </c>
    </row>
    <row r="3442">
      <c r="A3442" s="1" t="s">
        <v>20768</v>
      </c>
      <c r="B3442" s="2">
        <v>1.0</v>
      </c>
    </row>
    <row r="3443">
      <c r="A3443" s="1" t="s">
        <v>20769</v>
      </c>
      <c r="B3443" s="2">
        <v>1.0</v>
      </c>
    </row>
    <row r="3444">
      <c r="A3444" s="1" t="s">
        <v>20770</v>
      </c>
      <c r="B3444" s="2">
        <v>1.0</v>
      </c>
    </row>
    <row r="3445">
      <c r="A3445" s="1" t="s">
        <v>20771</v>
      </c>
      <c r="B3445" s="2">
        <v>0.0</v>
      </c>
    </row>
    <row r="3446">
      <c r="A3446" s="1" t="s">
        <v>20772</v>
      </c>
      <c r="B3446" s="2">
        <v>0.0</v>
      </c>
    </row>
    <row r="3447">
      <c r="A3447" s="1" t="s">
        <v>20773</v>
      </c>
    </row>
    <row r="3448">
      <c r="A3448" s="1" t="s">
        <v>20774</v>
      </c>
      <c r="B3448" s="2">
        <v>1.0</v>
      </c>
    </row>
    <row r="3449">
      <c r="A3449" s="1" t="s">
        <v>20775</v>
      </c>
      <c r="B3449" s="2">
        <v>1.0</v>
      </c>
    </row>
    <row r="3450">
      <c r="A3450" s="1" t="s">
        <v>20776</v>
      </c>
      <c r="B3450" s="2">
        <v>1.0</v>
      </c>
    </row>
    <row r="3451">
      <c r="A3451" s="1" t="s">
        <v>20777</v>
      </c>
      <c r="B3451" s="2">
        <v>0.0</v>
      </c>
    </row>
    <row r="3452">
      <c r="A3452" s="1" t="s">
        <v>20778</v>
      </c>
      <c r="B3452" s="2">
        <v>1.0</v>
      </c>
    </row>
    <row r="3453">
      <c r="A3453" s="1" t="s">
        <v>20779</v>
      </c>
      <c r="B3453" s="2">
        <v>1.0</v>
      </c>
    </row>
    <row r="3454">
      <c r="A3454" s="1" t="s">
        <v>20780</v>
      </c>
      <c r="B3454" s="2">
        <v>1.0</v>
      </c>
    </row>
    <row r="3455">
      <c r="A3455" s="1" t="s">
        <v>20781</v>
      </c>
      <c r="B3455" s="2">
        <v>0.0</v>
      </c>
    </row>
    <row r="3456">
      <c r="A3456" s="1" t="s">
        <v>20782</v>
      </c>
      <c r="B3456" s="2">
        <v>1.0</v>
      </c>
    </row>
    <row r="3457">
      <c r="A3457" s="1" t="s">
        <v>20783</v>
      </c>
      <c r="B3457" s="2">
        <v>1.0</v>
      </c>
    </row>
    <row r="3458">
      <c r="A3458" s="1" t="s">
        <v>20784</v>
      </c>
      <c r="B3458" s="2">
        <v>1.0</v>
      </c>
    </row>
    <row r="3459">
      <c r="A3459" s="1" t="s">
        <v>20785</v>
      </c>
      <c r="B3459" s="2">
        <v>0.0</v>
      </c>
    </row>
    <row r="3460">
      <c r="A3460" s="1" t="s">
        <v>20786</v>
      </c>
      <c r="B3460" s="2">
        <v>1.0</v>
      </c>
    </row>
    <row r="3461">
      <c r="A3461" s="1" t="s">
        <v>20787</v>
      </c>
    </row>
    <row r="3462">
      <c r="A3462" s="7"/>
    </row>
    <row r="3463">
      <c r="A3463" s="1" t="s">
        <v>7139</v>
      </c>
      <c r="B3463" s="2">
        <v>1.0</v>
      </c>
    </row>
    <row r="3464">
      <c r="A3464" s="1" t="s">
        <v>20788</v>
      </c>
      <c r="B3464" s="2">
        <v>1.0</v>
      </c>
    </row>
    <row r="3465">
      <c r="A3465" s="1" t="s">
        <v>20789</v>
      </c>
      <c r="B3465" s="2">
        <v>1.0</v>
      </c>
    </row>
    <row r="3466">
      <c r="A3466" s="1" t="s">
        <v>20790</v>
      </c>
    </row>
    <row r="3467">
      <c r="A3467" s="7"/>
    </row>
    <row r="3468">
      <c r="A3468" s="1" t="s">
        <v>20791</v>
      </c>
      <c r="B3468" s="2">
        <v>0.0</v>
      </c>
    </row>
    <row r="3469">
      <c r="A3469" s="1" t="s">
        <v>20792</v>
      </c>
      <c r="B3469" s="2">
        <v>0.0</v>
      </c>
    </row>
    <row r="3470">
      <c r="A3470" s="1" t="s">
        <v>20793</v>
      </c>
    </row>
    <row r="3471">
      <c r="A3471" s="1" t="s">
        <v>20794</v>
      </c>
      <c r="B3471" s="2">
        <v>0.0</v>
      </c>
    </row>
    <row r="3472">
      <c r="A3472" s="1" t="s">
        <v>20795</v>
      </c>
      <c r="B3472" s="2">
        <v>0.0</v>
      </c>
    </row>
    <row r="3473">
      <c r="A3473" s="1" t="s">
        <v>20796</v>
      </c>
      <c r="B3473" s="2">
        <v>0.0</v>
      </c>
    </row>
    <row r="3474">
      <c r="A3474" s="1" t="s">
        <v>20797</v>
      </c>
      <c r="B3474" s="2">
        <v>1.0</v>
      </c>
    </row>
    <row r="3475">
      <c r="A3475" s="1" t="s">
        <v>20798</v>
      </c>
      <c r="B3475" s="2">
        <v>0.0</v>
      </c>
    </row>
    <row r="3476">
      <c r="A3476" s="1" t="s">
        <v>20799</v>
      </c>
      <c r="B3476" s="2">
        <v>0.0</v>
      </c>
    </row>
    <row r="3477">
      <c r="A3477" s="1" t="s">
        <v>20800</v>
      </c>
    </row>
    <row r="3478">
      <c r="A3478" s="7"/>
    </row>
    <row r="3479">
      <c r="A3479" s="1" t="s">
        <v>20801</v>
      </c>
      <c r="B3479" s="2">
        <v>0.0</v>
      </c>
    </row>
    <row r="3480">
      <c r="A3480" s="1" t="s">
        <v>20802</v>
      </c>
      <c r="B3480" s="2">
        <v>1.0</v>
      </c>
    </row>
    <row r="3481">
      <c r="A3481" s="1" t="s">
        <v>20803</v>
      </c>
    </row>
    <row r="3482">
      <c r="A3482" s="1" t="s">
        <v>20804</v>
      </c>
      <c r="B3482" s="2">
        <v>0.0</v>
      </c>
    </row>
    <row r="3483">
      <c r="A3483" s="1" t="s">
        <v>20805</v>
      </c>
      <c r="B3483" s="2">
        <v>1.0</v>
      </c>
    </row>
    <row r="3484">
      <c r="A3484" s="1" t="s">
        <v>20806</v>
      </c>
      <c r="B3484" s="2">
        <v>0.0</v>
      </c>
    </row>
    <row r="3485">
      <c r="A3485" s="1" t="s">
        <v>20807</v>
      </c>
      <c r="B3485" s="2">
        <v>0.0</v>
      </c>
    </row>
    <row r="3486">
      <c r="A3486" s="1" t="s">
        <v>20808</v>
      </c>
    </row>
    <row r="3487">
      <c r="A3487" s="1" t="s">
        <v>20809</v>
      </c>
    </row>
    <row r="3488">
      <c r="A3488" s="1" t="s">
        <v>20810</v>
      </c>
      <c r="B3488" s="2">
        <v>0.0</v>
      </c>
    </row>
    <row r="3489">
      <c r="A3489" s="1" t="s">
        <v>20811</v>
      </c>
      <c r="B3489" s="2">
        <v>1.0</v>
      </c>
    </row>
    <row r="3490">
      <c r="A3490" s="1" t="s">
        <v>20812</v>
      </c>
      <c r="B3490" s="2">
        <v>1.0</v>
      </c>
    </row>
    <row r="3491">
      <c r="A3491" s="1" t="s">
        <v>20813</v>
      </c>
    </row>
    <row r="3492">
      <c r="A3492" s="1" t="s">
        <v>20814</v>
      </c>
    </row>
    <row r="3493">
      <c r="A3493" s="1" t="s">
        <v>20815</v>
      </c>
      <c r="B3493" s="2">
        <v>1.0</v>
      </c>
    </row>
    <row r="3494">
      <c r="A3494" s="1" t="s">
        <v>20816</v>
      </c>
      <c r="B3494" s="2">
        <v>1.0</v>
      </c>
    </row>
    <row r="3495">
      <c r="A3495" s="1" t="s">
        <v>20817</v>
      </c>
    </row>
    <row r="3496">
      <c r="A3496" s="1" t="s">
        <v>20818</v>
      </c>
    </row>
    <row r="3497">
      <c r="A3497" s="1" t="s">
        <v>20819</v>
      </c>
    </row>
    <row r="3498">
      <c r="A3498" s="1" t="s">
        <v>20818</v>
      </c>
    </row>
    <row r="3499">
      <c r="A3499" s="1" t="s">
        <v>20820</v>
      </c>
    </row>
    <row r="3500">
      <c r="A3500" s="1" t="s">
        <v>20818</v>
      </c>
    </row>
    <row r="3501">
      <c r="A3501" s="1" t="s">
        <v>20821</v>
      </c>
    </row>
    <row r="3502">
      <c r="A3502" s="1" t="s">
        <v>20822</v>
      </c>
    </row>
    <row r="3503">
      <c r="A3503" s="7"/>
    </row>
    <row r="3504">
      <c r="A3504" s="1" t="s">
        <v>19010</v>
      </c>
      <c r="B3504" s="2">
        <v>0.0</v>
      </c>
    </row>
    <row r="3505">
      <c r="A3505" s="1" t="s">
        <v>20823</v>
      </c>
    </row>
    <row r="3506">
      <c r="A3506" s="1" t="s">
        <v>4546</v>
      </c>
      <c r="B3506" s="2">
        <v>0.0</v>
      </c>
    </row>
    <row r="3507">
      <c r="A3507" s="1" t="s">
        <v>20824</v>
      </c>
      <c r="B3507" s="2">
        <v>1.0</v>
      </c>
    </row>
    <row r="3508">
      <c r="A3508" s="1" t="s">
        <v>20825</v>
      </c>
      <c r="B3508" s="2">
        <v>0.0</v>
      </c>
    </row>
    <row r="3509">
      <c r="A3509" s="1" t="s">
        <v>20826</v>
      </c>
      <c r="B3509" s="2">
        <v>1.0</v>
      </c>
    </row>
    <row r="3510">
      <c r="A3510" s="1" t="s">
        <v>20827</v>
      </c>
      <c r="B3510" s="2">
        <v>0.0</v>
      </c>
    </row>
    <row r="3511">
      <c r="A3511" s="1" t="s">
        <v>20828</v>
      </c>
      <c r="B3511" s="2">
        <v>0.0</v>
      </c>
    </row>
    <row r="3512">
      <c r="A3512" s="1" t="s">
        <v>20829</v>
      </c>
      <c r="B3512" s="2">
        <v>0.0</v>
      </c>
    </row>
    <row r="3513">
      <c r="A3513" s="1" t="s">
        <v>20830</v>
      </c>
      <c r="B3513" s="2">
        <v>0.0</v>
      </c>
    </row>
    <row r="3514">
      <c r="A3514" s="1" t="s">
        <v>20831</v>
      </c>
      <c r="B3514" s="2">
        <v>0.0</v>
      </c>
    </row>
    <row r="3515">
      <c r="A3515" s="1" t="s">
        <v>20832</v>
      </c>
      <c r="B3515" s="2">
        <v>1.0</v>
      </c>
    </row>
    <row r="3516">
      <c r="A3516" s="1" t="s">
        <v>20833</v>
      </c>
    </row>
    <row r="3517">
      <c r="A3517" s="7"/>
    </row>
    <row r="3518">
      <c r="A3518" s="1" t="s">
        <v>20834</v>
      </c>
      <c r="B3518" s="2">
        <v>0.0</v>
      </c>
    </row>
    <row r="3519">
      <c r="A3519" s="1" t="s">
        <v>20835</v>
      </c>
      <c r="B3519" s="2">
        <v>0.0</v>
      </c>
    </row>
    <row r="3520">
      <c r="A3520" s="1" t="s">
        <v>20836</v>
      </c>
      <c r="B3520" s="2">
        <v>1.0</v>
      </c>
    </row>
    <row r="3521">
      <c r="A3521" s="1" t="s">
        <v>20837</v>
      </c>
      <c r="B3521" s="2">
        <v>0.0</v>
      </c>
    </row>
    <row r="3522">
      <c r="A3522" s="1" t="s">
        <v>20838</v>
      </c>
      <c r="B3522" s="2">
        <v>0.0</v>
      </c>
    </row>
    <row r="3523">
      <c r="A3523" s="1" t="s">
        <v>20839</v>
      </c>
      <c r="B3523" s="2">
        <v>0.0</v>
      </c>
    </row>
    <row r="3524">
      <c r="A3524" s="1" t="s">
        <v>20840</v>
      </c>
      <c r="B3524" s="2">
        <v>1.0</v>
      </c>
    </row>
    <row r="3525">
      <c r="A3525" s="1" t="s">
        <v>20841</v>
      </c>
      <c r="B3525" s="2">
        <v>1.0</v>
      </c>
    </row>
    <row r="3526">
      <c r="A3526" s="1" t="s">
        <v>20842</v>
      </c>
      <c r="B3526" s="2">
        <v>0.0</v>
      </c>
    </row>
    <row r="3527">
      <c r="A3527" s="1" t="s">
        <v>20843</v>
      </c>
      <c r="B3527" s="2">
        <v>0.0</v>
      </c>
    </row>
    <row r="3528">
      <c r="A3528" s="1" t="s">
        <v>20844</v>
      </c>
    </row>
    <row r="3529">
      <c r="A3529" s="1" t="s">
        <v>20845</v>
      </c>
    </row>
    <row r="3530">
      <c r="A3530" s="1" t="s">
        <v>20846</v>
      </c>
      <c r="B3530" s="2">
        <v>1.0</v>
      </c>
    </row>
    <row r="3531">
      <c r="A3531" s="1" t="s">
        <v>20847</v>
      </c>
      <c r="B3531" s="2">
        <v>1.0</v>
      </c>
    </row>
    <row r="3532">
      <c r="A3532" s="1" t="s">
        <v>20848</v>
      </c>
      <c r="B3532" s="2">
        <v>0.0</v>
      </c>
    </row>
    <row r="3533">
      <c r="A3533" s="1" t="s">
        <v>20849</v>
      </c>
      <c r="B3533" s="2">
        <v>1.0</v>
      </c>
    </row>
    <row r="3534">
      <c r="A3534" s="1" t="s">
        <v>20850</v>
      </c>
      <c r="B3534" s="2">
        <v>0.0</v>
      </c>
    </row>
    <row r="3535">
      <c r="A3535" s="1" t="s">
        <v>20851</v>
      </c>
      <c r="B3535" s="2">
        <v>1.0</v>
      </c>
    </row>
    <row r="3536">
      <c r="A3536" s="1" t="s">
        <v>20852</v>
      </c>
      <c r="B3536" s="2">
        <v>0.0</v>
      </c>
    </row>
    <row r="3537">
      <c r="A3537" s="1" t="s">
        <v>20853</v>
      </c>
      <c r="B3537" s="2">
        <v>0.0</v>
      </c>
    </row>
    <row r="3538">
      <c r="A3538" s="1" t="s">
        <v>20854</v>
      </c>
      <c r="B3538" s="2">
        <v>1.0</v>
      </c>
    </row>
    <row r="3539">
      <c r="A3539" s="1" t="s">
        <v>20855</v>
      </c>
      <c r="B3539" s="2">
        <v>1.0</v>
      </c>
    </row>
    <row r="3540">
      <c r="A3540" s="1" t="s">
        <v>20856</v>
      </c>
      <c r="B3540" s="2">
        <v>1.0</v>
      </c>
    </row>
    <row r="3541">
      <c r="A3541" s="1" t="s">
        <v>20857</v>
      </c>
      <c r="B3541" s="2">
        <v>0.0</v>
      </c>
    </row>
    <row r="3542">
      <c r="A3542" s="1" t="s">
        <v>20858</v>
      </c>
      <c r="B3542" s="2">
        <v>1.0</v>
      </c>
    </row>
    <row r="3543">
      <c r="A3543" s="1" t="s">
        <v>20859</v>
      </c>
      <c r="B3543" s="2">
        <v>0.0</v>
      </c>
    </row>
    <row r="3544">
      <c r="A3544" s="1" t="s">
        <v>20860</v>
      </c>
      <c r="B3544" s="2">
        <v>1.0</v>
      </c>
    </row>
    <row r="3545">
      <c r="A3545" s="1" t="s">
        <v>20861</v>
      </c>
      <c r="B3545" s="2">
        <v>0.0</v>
      </c>
    </row>
    <row r="3546">
      <c r="A3546" s="1" t="s">
        <v>20862</v>
      </c>
      <c r="B3546" s="2">
        <v>1.0</v>
      </c>
    </row>
    <row r="3547">
      <c r="A3547" s="1" t="s">
        <v>16074</v>
      </c>
      <c r="B3547" s="2">
        <v>1.0</v>
      </c>
    </row>
    <row r="3548">
      <c r="A3548" s="1" t="s">
        <v>20863</v>
      </c>
      <c r="B3548" s="2">
        <v>0.0</v>
      </c>
    </row>
    <row r="3549">
      <c r="A3549" s="1" t="s">
        <v>20864</v>
      </c>
      <c r="B3549" s="2">
        <v>0.0</v>
      </c>
    </row>
    <row r="3550">
      <c r="A3550" s="1" t="s">
        <v>20865</v>
      </c>
      <c r="B3550" s="2">
        <v>0.0</v>
      </c>
    </row>
    <row r="3551">
      <c r="A3551" s="1" t="s">
        <v>20866</v>
      </c>
      <c r="B3551" s="2">
        <v>1.0</v>
      </c>
    </row>
    <row r="3552">
      <c r="A3552" s="1" t="s">
        <v>20867</v>
      </c>
      <c r="B3552" s="2">
        <v>0.0</v>
      </c>
    </row>
    <row r="3553">
      <c r="A3553" s="1" t="s">
        <v>20868</v>
      </c>
      <c r="B3553" s="2">
        <v>1.0</v>
      </c>
    </row>
    <row r="3554">
      <c r="A3554" s="1" t="s">
        <v>20869</v>
      </c>
      <c r="B3554" s="2">
        <v>1.0</v>
      </c>
    </row>
    <row r="3555">
      <c r="A3555" s="1" t="s">
        <v>20870</v>
      </c>
      <c r="B3555" s="2">
        <v>0.0</v>
      </c>
    </row>
    <row r="3556">
      <c r="A3556" s="1" t="s">
        <v>20871</v>
      </c>
      <c r="B3556" s="2">
        <v>0.0</v>
      </c>
    </row>
    <row r="3557">
      <c r="A3557" s="1" t="s">
        <v>20872</v>
      </c>
      <c r="B3557" s="2">
        <v>1.0</v>
      </c>
    </row>
    <row r="3558">
      <c r="A3558" s="1" t="s">
        <v>20873</v>
      </c>
      <c r="B3558" s="2">
        <v>1.0</v>
      </c>
    </row>
    <row r="3559">
      <c r="A3559" s="1" t="s">
        <v>20874</v>
      </c>
      <c r="B3559" s="2">
        <v>1.0</v>
      </c>
    </row>
    <row r="3560">
      <c r="A3560" s="1" t="s">
        <v>20875</v>
      </c>
      <c r="B3560" s="2">
        <v>1.0</v>
      </c>
    </row>
    <row r="3561">
      <c r="A3561" s="1" t="s">
        <v>20876</v>
      </c>
      <c r="B3561" s="2">
        <v>0.0</v>
      </c>
    </row>
    <row r="3562">
      <c r="A3562" s="1" t="s">
        <v>20877</v>
      </c>
      <c r="B3562" s="2">
        <v>0.0</v>
      </c>
    </row>
    <row r="3563">
      <c r="A3563" s="1" t="s">
        <v>20878</v>
      </c>
      <c r="B3563" s="2">
        <v>0.0</v>
      </c>
    </row>
    <row r="3564">
      <c r="A3564" s="1" t="s">
        <v>20879</v>
      </c>
      <c r="B3564" s="2">
        <v>0.0</v>
      </c>
    </row>
    <row r="3565">
      <c r="A3565" s="1" t="s">
        <v>20880</v>
      </c>
    </row>
    <row r="3566">
      <c r="A3566" s="7"/>
    </row>
    <row r="3567">
      <c r="A3567" s="1" t="s">
        <v>20881</v>
      </c>
      <c r="B3567" s="2">
        <v>1.0</v>
      </c>
    </row>
    <row r="3568">
      <c r="A3568" s="1" t="s">
        <v>20882</v>
      </c>
      <c r="B3568" s="2">
        <v>1.0</v>
      </c>
    </row>
    <row r="3569">
      <c r="A3569" s="1" t="s">
        <v>4288</v>
      </c>
    </row>
    <row r="3570">
      <c r="A3570" s="7"/>
    </row>
    <row r="3571">
      <c r="A3571" s="1" t="s">
        <v>8521</v>
      </c>
      <c r="B3571" s="2">
        <v>0.0</v>
      </c>
    </row>
    <row r="3572">
      <c r="A3572" s="1" t="s">
        <v>20883</v>
      </c>
    </row>
    <row r="3573">
      <c r="A3573" s="7"/>
    </row>
    <row r="3574">
      <c r="A3574" s="1" t="s">
        <v>20884</v>
      </c>
      <c r="B3574" s="2">
        <v>0.0</v>
      </c>
    </row>
    <row r="3575">
      <c r="A3575" s="1" t="s">
        <v>20885</v>
      </c>
      <c r="B3575" s="2">
        <v>1.0</v>
      </c>
    </row>
    <row r="3576">
      <c r="A3576" s="1" t="s">
        <v>20886</v>
      </c>
      <c r="B3576" s="2">
        <v>0.0</v>
      </c>
    </row>
    <row r="3577">
      <c r="A3577" s="1" t="s">
        <v>20887</v>
      </c>
    </row>
    <row r="3578">
      <c r="A3578" s="1" t="s">
        <v>20888</v>
      </c>
      <c r="B3578" s="2">
        <v>0.0</v>
      </c>
    </row>
    <row r="3579">
      <c r="A3579" s="1" t="s">
        <v>20889</v>
      </c>
      <c r="B3579" s="2">
        <v>0.0</v>
      </c>
    </row>
    <row r="3580">
      <c r="A3580" s="1" t="s">
        <v>20890</v>
      </c>
      <c r="B3580" s="2">
        <v>0.0</v>
      </c>
    </row>
    <row r="3581">
      <c r="A3581" s="1" t="s">
        <v>7782</v>
      </c>
      <c r="B3581" s="2">
        <v>0.0</v>
      </c>
    </row>
    <row r="3582">
      <c r="A3582" s="1" t="s">
        <v>20891</v>
      </c>
      <c r="B3582" s="2">
        <v>0.0</v>
      </c>
    </row>
    <row r="3583">
      <c r="A3583" s="1" t="s">
        <v>20892</v>
      </c>
      <c r="B3583" s="2">
        <v>0.0</v>
      </c>
    </row>
    <row r="3584">
      <c r="A3584" s="1" t="s">
        <v>20893</v>
      </c>
      <c r="B3584" s="2">
        <v>0.0</v>
      </c>
    </row>
    <row r="3585">
      <c r="A3585" s="1" t="s">
        <v>20894</v>
      </c>
    </row>
    <row r="3586">
      <c r="A3586" s="1" t="s">
        <v>20895</v>
      </c>
    </row>
    <row r="3587">
      <c r="A3587" s="1" t="s">
        <v>20896</v>
      </c>
      <c r="B3587" s="2">
        <v>0.0</v>
      </c>
    </row>
    <row r="3588">
      <c r="A3588" s="1" t="s">
        <v>20897</v>
      </c>
    </row>
    <row r="3589">
      <c r="A3589" s="7"/>
    </row>
    <row r="3590">
      <c r="A3590" s="1" t="s">
        <v>20898</v>
      </c>
      <c r="B3590" s="2">
        <v>0.0</v>
      </c>
    </row>
    <row r="3591">
      <c r="A3591" s="1" t="s">
        <v>20899</v>
      </c>
      <c r="B3591" s="2">
        <v>0.0</v>
      </c>
    </row>
    <row r="3592">
      <c r="A3592" s="1" t="s">
        <v>20900</v>
      </c>
      <c r="B3592" s="2">
        <v>1.0</v>
      </c>
    </row>
    <row r="3593">
      <c r="A3593" s="1" t="s">
        <v>20901</v>
      </c>
      <c r="B3593" s="2">
        <v>1.0</v>
      </c>
    </row>
    <row r="3594">
      <c r="A3594" s="1" t="s">
        <v>20902</v>
      </c>
      <c r="B3594" s="2">
        <v>1.0</v>
      </c>
    </row>
    <row r="3595">
      <c r="A3595" s="1" t="s">
        <v>20903</v>
      </c>
      <c r="B3595" s="2">
        <v>0.0</v>
      </c>
    </row>
    <row r="3596">
      <c r="A3596" s="1" t="s">
        <v>20904</v>
      </c>
      <c r="B3596" s="2">
        <v>1.0</v>
      </c>
    </row>
    <row r="3597">
      <c r="A3597" s="11" t="s">
        <v>20905</v>
      </c>
      <c r="B3597" s="2">
        <v>0.0</v>
      </c>
    </row>
    <row r="3598">
      <c r="A3598" s="1" t="s">
        <v>20906</v>
      </c>
      <c r="B3598" s="2">
        <v>0.0</v>
      </c>
    </row>
    <row r="3599">
      <c r="A3599" s="1" t="s">
        <v>4595</v>
      </c>
    </row>
    <row r="3600">
      <c r="A3600" s="1" t="s">
        <v>4596</v>
      </c>
    </row>
    <row r="3601">
      <c r="A3601" s="1" t="s">
        <v>4600</v>
      </c>
    </row>
    <row r="3602">
      <c r="A3602" s="1" t="s">
        <v>4597</v>
      </c>
    </row>
    <row r="3603">
      <c r="A3603" s="1" t="s">
        <v>20907</v>
      </c>
    </row>
    <row r="3604">
      <c r="A3604" s="1" t="s">
        <v>20908</v>
      </c>
      <c r="B3604" s="2">
        <v>0.0</v>
      </c>
    </row>
    <row r="3605">
      <c r="A3605" s="1" t="s">
        <v>20909</v>
      </c>
      <c r="B3605" s="2">
        <v>0.0</v>
      </c>
    </row>
    <row r="3606">
      <c r="A3606" s="1" t="s">
        <v>20910</v>
      </c>
      <c r="B3606" s="2">
        <v>1.0</v>
      </c>
    </row>
    <row r="3607">
      <c r="A3607" s="1" t="s">
        <v>20911</v>
      </c>
      <c r="B3607" s="2">
        <v>1.0</v>
      </c>
    </row>
    <row r="3608">
      <c r="A3608" s="1" t="s">
        <v>20912</v>
      </c>
      <c r="B3608" s="2">
        <v>0.0</v>
      </c>
    </row>
    <row r="3609">
      <c r="A3609" s="1" t="s">
        <v>20913</v>
      </c>
      <c r="B3609" s="2">
        <v>0.0</v>
      </c>
    </row>
    <row r="3610">
      <c r="A3610" s="1" t="s">
        <v>20914</v>
      </c>
      <c r="B3610" s="2">
        <v>1.0</v>
      </c>
    </row>
    <row r="3611">
      <c r="A3611" s="1" t="s">
        <v>20915</v>
      </c>
      <c r="B3611" s="2">
        <v>0.0</v>
      </c>
    </row>
    <row r="3612">
      <c r="A3612" s="1" t="s">
        <v>20916</v>
      </c>
      <c r="B3612" s="2">
        <v>0.0</v>
      </c>
    </row>
    <row r="3613">
      <c r="A3613" s="1" t="s">
        <v>20917</v>
      </c>
      <c r="B3613" s="2">
        <v>1.0</v>
      </c>
    </row>
    <row r="3614">
      <c r="A3614" s="1" t="s">
        <v>20918</v>
      </c>
      <c r="B3614" s="2">
        <v>1.0</v>
      </c>
    </row>
    <row r="3615">
      <c r="A3615" s="1" t="s">
        <v>20919</v>
      </c>
      <c r="B3615" s="2">
        <v>1.0</v>
      </c>
    </row>
    <row r="3616">
      <c r="A3616" s="1" t="s">
        <v>20920</v>
      </c>
      <c r="B3616" s="2">
        <v>0.0</v>
      </c>
    </row>
    <row r="3617">
      <c r="A3617" s="1" t="s">
        <v>20921</v>
      </c>
      <c r="B3617" s="2">
        <v>1.0</v>
      </c>
    </row>
    <row r="3618">
      <c r="A3618" s="1" t="s">
        <v>20922</v>
      </c>
      <c r="B3618" s="2">
        <v>0.0</v>
      </c>
    </row>
    <row r="3619">
      <c r="A3619" s="1" t="s">
        <v>20923</v>
      </c>
      <c r="B3619" s="2">
        <v>0.0</v>
      </c>
    </row>
    <row r="3620">
      <c r="A3620" s="1" t="s">
        <v>20924</v>
      </c>
      <c r="B3620" s="2">
        <v>1.0</v>
      </c>
    </row>
    <row r="3621">
      <c r="A3621" s="1" t="s">
        <v>20925</v>
      </c>
      <c r="B3621" s="2">
        <v>1.0</v>
      </c>
    </row>
    <row r="3622">
      <c r="A3622" s="1" t="s">
        <v>20926</v>
      </c>
      <c r="B3622" s="2">
        <v>0.0</v>
      </c>
    </row>
    <row r="3623">
      <c r="A3623" s="1" t="s">
        <v>20927</v>
      </c>
      <c r="B3623" s="2">
        <v>1.0</v>
      </c>
    </row>
    <row r="3624">
      <c r="A3624" s="1" t="s">
        <v>20928</v>
      </c>
      <c r="B3624" s="2">
        <v>1.0</v>
      </c>
    </row>
    <row r="3625">
      <c r="A3625" s="1" t="s">
        <v>20929</v>
      </c>
    </row>
    <row r="3626">
      <c r="A3626" s="7"/>
    </row>
    <row r="3627">
      <c r="A3627" s="1" t="s">
        <v>20930</v>
      </c>
      <c r="B3627" s="2">
        <v>1.0</v>
      </c>
    </row>
    <row r="3628">
      <c r="A3628" s="1" t="s">
        <v>20931</v>
      </c>
      <c r="B3628" s="2">
        <v>0.0</v>
      </c>
    </row>
    <row r="3629">
      <c r="A3629" s="1" t="s">
        <v>20932</v>
      </c>
    </row>
    <row r="3630">
      <c r="A3630" s="1" t="s">
        <v>20933</v>
      </c>
    </row>
    <row r="3631">
      <c r="A3631" s="1" t="s">
        <v>20934</v>
      </c>
    </row>
    <row r="3632">
      <c r="A3632" s="1" t="s">
        <v>20935</v>
      </c>
    </row>
    <row r="3633">
      <c r="A3633" s="1" t="s">
        <v>20936</v>
      </c>
    </row>
    <row r="3634">
      <c r="A3634" s="1" t="s">
        <v>20937</v>
      </c>
      <c r="B3634" s="2">
        <v>0.0</v>
      </c>
    </row>
    <row r="3635">
      <c r="A3635" s="1" t="s">
        <v>20938</v>
      </c>
      <c r="B3635" s="2">
        <v>1.0</v>
      </c>
    </row>
    <row r="3636">
      <c r="A3636" s="1" t="s">
        <v>20939</v>
      </c>
      <c r="B3636" s="2">
        <v>0.0</v>
      </c>
    </row>
    <row r="3637">
      <c r="A3637" s="1" t="s">
        <v>20940</v>
      </c>
      <c r="B3637" s="2">
        <v>1.0</v>
      </c>
    </row>
    <row r="3638">
      <c r="A3638" s="1" t="s">
        <v>20941</v>
      </c>
      <c r="B3638" s="2">
        <v>1.0</v>
      </c>
    </row>
    <row r="3639">
      <c r="A3639" s="1" t="s">
        <v>20942</v>
      </c>
      <c r="B3639" s="2">
        <v>1.0</v>
      </c>
    </row>
    <row r="3640">
      <c r="A3640" s="1" t="s">
        <v>20943</v>
      </c>
      <c r="B3640" s="2">
        <v>1.0</v>
      </c>
    </row>
    <row r="3641">
      <c r="A3641" s="1" t="s">
        <v>20944</v>
      </c>
      <c r="B3641" s="2">
        <v>1.0</v>
      </c>
    </row>
    <row r="3642">
      <c r="A3642" s="1" t="s">
        <v>20945</v>
      </c>
      <c r="B3642" s="2">
        <v>1.0</v>
      </c>
    </row>
    <row r="3643">
      <c r="A3643" s="1" t="s">
        <v>20946</v>
      </c>
      <c r="B3643" s="2">
        <v>0.0</v>
      </c>
    </row>
    <row r="3644">
      <c r="A3644" s="1" t="s">
        <v>20947</v>
      </c>
      <c r="B3644" s="2">
        <v>0.0</v>
      </c>
    </row>
    <row r="3645">
      <c r="A3645" s="1" t="s">
        <v>20948</v>
      </c>
      <c r="B3645" s="2">
        <v>1.0</v>
      </c>
    </row>
    <row r="3646">
      <c r="A3646" s="1" t="s">
        <v>20949</v>
      </c>
      <c r="B3646" s="2">
        <v>0.0</v>
      </c>
    </row>
    <row r="3647">
      <c r="A3647" s="1" t="s">
        <v>20950</v>
      </c>
      <c r="B3647" s="2">
        <v>1.0</v>
      </c>
    </row>
    <row r="3648">
      <c r="A3648" s="1" t="s">
        <v>20951</v>
      </c>
      <c r="B3648" s="2">
        <v>0.0</v>
      </c>
    </row>
    <row r="3649">
      <c r="A3649" s="1" t="s">
        <v>20952</v>
      </c>
      <c r="B3649" s="2">
        <v>0.0</v>
      </c>
    </row>
    <row r="3650">
      <c r="A3650" s="1" t="s">
        <v>20953</v>
      </c>
      <c r="B3650" s="2">
        <v>1.0</v>
      </c>
    </row>
    <row r="3651">
      <c r="A3651" s="1" t="s">
        <v>20954</v>
      </c>
      <c r="B3651" s="2">
        <v>0.0</v>
      </c>
    </row>
    <row r="3652">
      <c r="A3652" s="1" t="s">
        <v>20955</v>
      </c>
      <c r="B3652" s="2">
        <v>0.0</v>
      </c>
    </row>
    <row r="3653">
      <c r="A3653" s="1" t="s">
        <v>20956</v>
      </c>
      <c r="B3653" s="2">
        <v>0.0</v>
      </c>
    </row>
    <row r="3654">
      <c r="A3654" s="1" t="s">
        <v>20957</v>
      </c>
      <c r="B3654" s="2">
        <v>0.0</v>
      </c>
    </row>
    <row r="3655">
      <c r="A3655" s="1" t="s">
        <v>20958</v>
      </c>
      <c r="B3655" s="2">
        <v>0.0</v>
      </c>
    </row>
    <row r="3656">
      <c r="A3656" s="1" t="s">
        <v>20959</v>
      </c>
      <c r="B3656" s="2">
        <v>1.0</v>
      </c>
    </row>
    <row r="3657">
      <c r="A3657" s="1" t="s">
        <v>20960</v>
      </c>
      <c r="B3657" s="2">
        <v>0.0</v>
      </c>
    </row>
    <row r="3658">
      <c r="A3658" s="1" t="s">
        <v>20961</v>
      </c>
      <c r="B3658" s="2">
        <v>1.0</v>
      </c>
    </row>
    <row r="3659">
      <c r="A3659" s="1" t="s">
        <v>20962</v>
      </c>
      <c r="B3659" s="2">
        <v>0.0</v>
      </c>
    </row>
    <row r="3660">
      <c r="A3660" s="1" t="s">
        <v>20963</v>
      </c>
      <c r="B3660" s="2">
        <v>0.0</v>
      </c>
    </row>
    <row r="3661">
      <c r="A3661" s="1" t="s">
        <v>20964</v>
      </c>
      <c r="B3661" s="2">
        <v>1.0</v>
      </c>
    </row>
    <row r="3662">
      <c r="A3662" s="1" t="s">
        <v>20965</v>
      </c>
      <c r="B3662" s="2">
        <v>1.0</v>
      </c>
    </row>
    <row r="3663">
      <c r="A3663" s="1" t="s">
        <v>20966</v>
      </c>
      <c r="B3663" s="2">
        <v>1.0</v>
      </c>
    </row>
    <row r="3664">
      <c r="A3664" s="1" t="s">
        <v>20967</v>
      </c>
      <c r="B3664" s="2">
        <v>1.0</v>
      </c>
    </row>
    <row r="3665">
      <c r="A3665" s="1" t="s">
        <v>20968</v>
      </c>
      <c r="B3665" s="2">
        <v>0.0</v>
      </c>
    </row>
    <row r="3666">
      <c r="A3666" s="1" t="s">
        <v>20969</v>
      </c>
      <c r="B3666" s="2">
        <v>0.0</v>
      </c>
    </row>
    <row r="3667">
      <c r="A3667" s="1" t="s">
        <v>20970</v>
      </c>
      <c r="B3667" s="2">
        <v>0.0</v>
      </c>
    </row>
    <row r="3668">
      <c r="A3668" s="1" t="s">
        <v>20971</v>
      </c>
      <c r="B3668" s="2">
        <v>0.0</v>
      </c>
    </row>
    <row r="3669">
      <c r="A3669" s="1" t="s">
        <v>20972</v>
      </c>
      <c r="B3669" s="2">
        <v>0.0</v>
      </c>
    </row>
    <row r="3670">
      <c r="A3670" s="1" t="s">
        <v>20973</v>
      </c>
    </row>
    <row r="3671">
      <c r="A3671" s="1" t="s">
        <v>4041</v>
      </c>
    </row>
    <row r="3672">
      <c r="A3672" s="1" t="s">
        <v>1915</v>
      </c>
      <c r="B3672" s="2">
        <v>0.0</v>
      </c>
    </row>
    <row r="3673">
      <c r="A3673" s="1" t="s">
        <v>20974</v>
      </c>
    </row>
    <row r="3674">
      <c r="A3674" s="1" t="s">
        <v>20975</v>
      </c>
    </row>
    <row r="3675">
      <c r="A3675" s="1" t="s">
        <v>4154</v>
      </c>
      <c r="B3675" s="2">
        <v>1.0</v>
      </c>
    </row>
    <row r="3676">
      <c r="A3676" s="1" t="s">
        <v>20976</v>
      </c>
      <c r="B3676" s="2">
        <v>1.0</v>
      </c>
    </row>
    <row r="3677">
      <c r="A3677" s="11" t="s">
        <v>20977</v>
      </c>
      <c r="B3677" s="2">
        <v>0.0</v>
      </c>
    </row>
    <row r="3678">
      <c r="A3678" s="1" t="s">
        <v>20978</v>
      </c>
      <c r="B3678" s="2">
        <v>1.0</v>
      </c>
    </row>
    <row r="3679">
      <c r="A3679" s="1" t="s">
        <v>20979</v>
      </c>
      <c r="B3679" s="2">
        <v>0.0</v>
      </c>
    </row>
    <row r="3680">
      <c r="A3680" s="1" t="s">
        <v>20980</v>
      </c>
    </row>
    <row r="3681">
      <c r="A3681" s="7"/>
    </row>
    <row r="3682">
      <c r="A3682" s="1" t="s">
        <v>20981</v>
      </c>
    </row>
    <row r="3683">
      <c r="A3683" s="1" t="s">
        <v>20982</v>
      </c>
    </row>
    <row r="3684">
      <c r="A3684" s="1" t="s">
        <v>20983</v>
      </c>
      <c r="B3684" s="2">
        <v>0.0</v>
      </c>
    </row>
    <row r="3685">
      <c r="A3685" s="1" t="s">
        <v>20984</v>
      </c>
      <c r="B3685" s="2">
        <v>1.0</v>
      </c>
    </row>
    <row r="3686">
      <c r="A3686" s="1" t="s">
        <v>20985</v>
      </c>
      <c r="B3686" s="2">
        <v>1.0</v>
      </c>
    </row>
    <row r="3687">
      <c r="A3687" s="1" t="s">
        <v>20986</v>
      </c>
    </row>
    <row r="3688">
      <c r="A3688" s="1" t="s">
        <v>20987</v>
      </c>
    </row>
    <row r="3689">
      <c r="A3689" s="1" t="s">
        <v>20988</v>
      </c>
    </row>
    <row r="3690">
      <c r="A3690" s="7"/>
    </row>
    <row r="3691">
      <c r="A3691" s="1" t="s">
        <v>20989</v>
      </c>
      <c r="B3691" s="2">
        <v>1.0</v>
      </c>
    </row>
    <row r="3692">
      <c r="A3692" s="1" t="s">
        <v>20990</v>
      </c>
      <c r="B3692" s="2">
        <v>1.0</v>
      </c>
    </row>
    <row r="3693">
      <c r="A3693" s="1" t="s">
        <v>20991</v>
      </c>
      <c r="B3693" s="2">
        <v>0.0</v>
      </c>
    </row>
    <row r="3694">
      <c r="A3694" s="1" t="s">
        <v>20992</v>
      </c>
    </row>
    <row r="3695">
      <c r="A3695" s="1" t="s">
        <v>20993</v>
      </c>
    </row>
    <row r="3696">
      <c r="A3696" s="1" t="s">
        <v>20994</v>
      </c>
      <c r="B3696" s="2">
        <v>1.0</v>
      </c>
    </row>
    <row r="3697">
      <c r="A3697" s="1" t="s">
        <v>20995</v>
      </c>
      <c r="B3697" s="2">
        <v>0.0</v>
      </c>
    </row>
    <row r="3698">
      <c r="A3698" s="1" t="s">
        <v>20996</v>
      </c>
      <c r="B3698" s="2">
        <v>1.0</v>
      </c>
    </row>
    <row r="3699">
      <c r="A3699" s="1" t="s">
        <v>20997</v>
      </c>
      <c r="B3699" s="2">
        <v>0.0</v>
      </c>
    </row>
    <row r="3700">
      <c r="A3700" s="1" t="s">
        <v>20998</v>
      </c>
      <c r="B3700" s="2">
        <v>1.0</v>
      </c>
    </row>
    <row r="3701">
      <c r="A3701" s="1" t="s">
        <v>20999</v>
      </c>
      <c r="B3701" s="2">
        <v>0.0</v>
      </c>
    </row>
    <row r="3702">
      <c r="A3702" s="1" t="s">
        <v>21000</v>
      </c>
      <c r="B3702" s="2">
        <v>1.0</v>
      </c>
    </row>
    <row r="3703">
      <c r="A3703" s="1" t="s">
        <v>21001</v>
      </c>
      <c r="B3703" s="2">
        <v>0.0</v>
      </c>
    </row>
    <row r="3704">
      <c r="A3704" s="1" t="s">
        <v>21002</v>
      </c>
      <c r="B3704" s="2">
        <v>0.0</v>
      </c>
    </row>
    <row r="3705">
      <c r="A3705" s="1" t="s">
        <v>21003</v>
      </c>
      <c r="B3705" s="2">
        <v>0.0</v>
      </c>
    </row>
    <row r="3706">
      <c r="A3706" s="1" t="s">
        <v>21004</v>
      </c>
      <c r="B3706" s="2">
        <v>1.0</v>
      </c>
    </row>
    <row r="3707">
      <c r="A3707" s="1" t="s">
        <v>21005</v>
      </c>
      <c r="B3707" s="2">
        <v>0.0</v>
      </c>
    </row>
    <row r="3708">
      <c r="A3708" s="1" t="s">
        <v>21006</v>
      </c>
    </row>
    <row r="3709">
      <c r="A3709" s="1" t="s">
        <v>21007</v>
      </c>
      <c r="B3709" s="2">
        <v>1.0</v>
      </c>
    </row>
    <row r="3710">
      <c r="A3710" s="1" t="s">
        <v>21008</v>
      </c>
    </row>
    <row r="3711">
      <c r="A3711" s="1" t="s">
        <v>10525</v>
      </c>
      <c r="B3711" s="2">
        <v>1.0</v>
      </c>
    </row>
    <row r="3712">
      <c r="A3712" s="1" t="s">
        <v>21009</v>
      </c>
      <c r="B3712" s="2">
        <v>1.0</v>
      </c>
    </row>
    <row r="3713">
      <c r="A3713" s="1" t="s">
        <v>21010</v>
      </c>
    </row>
    <row r="3714">
      <c r="A3714" s="1" t="s">
        <v>6794</v>
      </c>
    </row>
    <row r="3715">
      <c r="A3715" s="1" t="s">
        <v>6795</v>
      </c>
    </row>
    <row r="3716">
      <c r="A3716" s="1" t="s">
        <v>6796</v>
      </c>
    </row>
    <row r="3717">
      <c r="A3717" s="1" t="s">
        <v>6797</v>
      </c>
    </row>
    <row r="3718">
      <c r="A3718" s="1" t="s">
        <v>21011</v>
      </c>
      <c r="B3718" s="2">
        <v>0.0</v>
      </c>
    </row>
    <row r="3719">
      <c r="A3719" s="1" t="s">
        <v>21012</v>
      </c>
    </row>
    <row r="3720">
      <c r="A3720" s="7"/>
    </row>
    <row r="3721">
      <c r="A3721" s="1" t="s">
        <v>20058</v>
      </c>
      <c r="B3721" s="2">
        <v>0.0</v>
      </c>
    </row>
    <row r="3722">
      <c r="A3722" s="1" t="s">
        <v>21013</v>
      </c>
      <c r="B3722" s="2">
        <v>0.0</v>
      </c>
    </row>
    <row r="3723">
      <c r="A3723" s="1" t="s">
        <v>21014</v>
      </c>
      <c r="B3723" s="2">
        <v>0.0</v>
      </c>
    </row>
    <row r="3724">
      <c r="A3724" s="1" t="s">
        <v>21015</v>
      </c>
      <c r="B3724" s="2">
        <v>1.0</v>
      </c>
    </row>
    <row r="3725">
      <c r="A3725" s="1" t="s">
        <v>21016</v>
      </c>
      <c r="B3725" s="2">
        <v>0.0</v>
      </c>
    </row>
    <row r="3726">
      <c r="A3726" s="1" t="s">
        <v>21017</v>
      </c>
      <c r="B3726" s="2">
        <v>1.0</v>
      </c>
    </row>
    <row r="3727">
      <c r="A3727" s="1" t="s">
        <v>21018</v>
      </c>
      <c r="B3727" s="2">
        <v>1.0</v>
      </c>
    </row>
    <row r="3728">
      <c r="A3728" s="1" t="s">
        <v>11454</v>
      </c>
    </row>
    <row r="3729">
      <c r="A3729" s="1" t="s">
        <v>8091</v>
      </c>
    </row>
    <row r="3730">
      <c r="A3730" s="1" t="s">
        <v>8408</v>
      </c>
    </row>
    <row r="3731">
      <c r="A3731" s="1" t="s">
        <v>11455</v>
      </c>
    </row>
    <row r="3732">
      <c r="A3732" s="1" t="s">
        <v>21019</v>
      </c>
    </row>
    <row r="3733">
      <c r="A3733" s="7"/>
    </row>
    <row r="3734">
      <c r="A3734" s="1" t="s">
        <v>21020</v>
      </c>
      <c r="B3734" s="2">
        <v>0.0</v>
      </c>
    </row>
    <row r="3735">
      <c r="A3735" s="1" t="s">
        <v>21021</v>
      </c>
      <c r="B3735" s="2">
        <v>0.0</v>
      </c>
    </row>
    <row r="3736">
      <c r="A3736" s="1" t="s">
        <v>21022</v>
      </c>
      <c r="B3736" s="2">
        <v>1.0</v>
      </c>
    </row>
    <row r="3737">
      <c r="A3737" s="1" t="s">
        <v>21023</v>
      </c>
      <c r="B3737" s="2">
        <v>0.0</v>
      </c>
    </row>
    <row r="3738">
      <c r="A3738" s="1" t="s">
        <v>21024</v>
      </c>
      <c r="B3738" s="2">
        <v>1.0</v>
      </c>
    </row>
    <row r="3739">
      <c r="A3739" s="1" t="s">
        <v>21025</v>
      </c>
      <c r="B3739" s="2">
        <v>0.0</v>
      </c>
    </row>
    <row r="3740">
      <c r="A3740" s="1" t="s">
        <v>21026</v>
      </c>
      <c r="B3740" s="2">
        <v>0.0</v>
      </c>
    </row>
    <row r="3741">
      <c r="A3741" s="1" t="s">
        <v>21027</v>
      </c>
      <c r="B3741" s="2">
        <v>0.0</v>
      </c>
    </row>
    <row r="3742">
      <c r="A3742" s="1" t="s">
        <v>21028</v>
      </c>
      <c r="B3742" s="2">
        <v>0.0</v>
      </c>
    </row>
    <row r="3743">
      <c r="A3743" s="1" t="s">
        <v>21029</v>
      </c>
      <c r="B3743" s="2">
        <v>0.0</v>
      </c>
    </row>
    <row r="3744">
      <c r="A3744" s="1" t="s">
        <v>21030</v>
      </c>
      <c r="B3744" s="2">
        <v>1.0</v>
      </c>
    </row>
    <row r="3745">
      <c r="A3745" s="1" t="s">
        <v>21031</v>
      </c>
      <c r="B3745" s="2">
        <v>0.0</v>
      </c>
    </row>
    <row r="3746">
      <c r="A3746" s="1" t="s">
        <v>21032</v>
      </c>
      <c r="B3746" s="2">
        <v>0.0</v>
      </c>
    </row>
    <row r="3747">
      <c r="A3747" s="1" t="s">
        <v>21033</v>
      </c>
      <c r="B3747" s="2">
        <v>1.0</v>
      </c>
    </row>
    <row r="3748">
      <c r="A3748" s="11" t="s">
        <v>21034</v>
      </c>
      <c r="B3748" s="2">
        <v>0.0</v>
      </c>
    </row>
    <row r="3749">
      <c r="A3749" s="1" t="s">
        <v>21035</v>
      </c>
      <c r="B3749" s="2">
        <v>0.0</v>
      </c>
    </row>
    <row r="3750">
      <c r="A3750" s="1" t="s">
        <v>21036</v>
      </c>
      <c r="B3750" s="2">
        <v>1.0</v>
      </c>
    </row>
    <row r="3751">
      <c r="A3751" s="1" t="s">
        <v>21037</v>
      </c>
      <c r="B3751" s="2">
        <v>0.0</v>
      </c>
    </row>
    <row r="3752">
      <c r="A3752" s="1" t="s">
        <v>21038</v>
      </c>
      <c r="B3752" s="2">
        <v>0.0</v>
      </c>
    </row>
    <row r="3753">
      <c r="A3753" s="1" t="s">
        <v>21039</v>
      </c>
    </row>
    <row r="3754">
      <c r="A3754" s="7"/>
    </row>
    <row r="3755">
      <c r="A3755" s="1" t="s">
        <v>5762</v>
      </c>
      <c r="B3755" s="2">
        <v>0.0</v>
      </c>
    </row>
    <row r="3756">
      <c r="A3756" s="1" t="s">
        <v>21040</v>
      </c>
      <c r="B3756" s="2">
        <v>1.0</v>
      </c>
    </row>
    <row r="3757">
      <c r="A3757" s="1" t="s">
        <v>21041</v>
      </c>
      <c r="B3757" s="2">
        <v>1.0</v>
      </c>
    </row>
    <row r="3758">
      <c r="A3758" s="1" t="s">
        <v>21042</v>
      </c>
      <c r="B3758" s="2">
        <v>0.0</v>
      </c>
    </row>
    <row r="3759">
      <c r="A3759" s="1" t="s">
        <v>21043</v>
      </c>
      <c r="B3759" s="2">
        <v>0.0</v>
      </c>
    </row>
    <row r="3760">
      <c r="A3760" s="1" t="s">
        <v>21044</v>
      </c>
      <c r="B3760" s="2">
        <v>0.0</v>
      </c>
    </row>
    <row r="3761">
      <c r="A3761" s="1" t="s">
        <v>21045</v>
      </c>
    </row>
    <row r="3762">
      <c r="A3762" s="7"/>
    </row>
    <row r="3763">
      <c r="A3763" s="1" t="s">
        <v>21046</v>
      </c>
      <c r="B3763" s="2">
        <v>0.0</v>
      </c>
    </row>
    <row r="3764">
      <c r="A3764" s="1" t="s">
        <v>21047</v>
      </c>
      <c r="B3764" s="2">
        <v>1.0</v>
      </c>
    </row>
    <row r="3765">
      <c r="A3765" s="1" t="s">
        <v>21048</v>
      </c>
      <c r="B3765" s="2">
        <v>0.0</v>
      </c>
    </row>
    <row r="3766">
      <c r="A3766" s="1" t="s">
        <v>21049</v>
      </c>
      <c r="B3766" s="2">
        <v>0.0</v>
      </c>
    </row>
    <row r="3767">
      <c r="A3767" s="1" t="s">
        <v>21050</v>
      </c>
      <c r="B3767" s="2">
        <v>0.0</v>
      </c>
    </row>
    <row r="3768">
      <c r="A3768" s="1" t="s">
        <v>21051</v>
      </c>
      <c r="B3768" s="2">
        <v>0.0</v>
      </c>
    </row>
    <row r="3769">
      <c r="A3769" s="1" t="s">
        <v>21052</v>
      </c>
      <c r="B3769" s="2">
        <v>0.0</v>
      </c>
    </row>
    <row r="3770">
      <c r="A3770" s="1" t="s">
        <v>21053</v>
      </c>
      <c r="B3770" s="2">
        <v>1.0</v>
      </c>
    </row>
    <row r="3771">
      <c r="A3771" s="1" t="s">
        <v>21054</v>
      </c>
    </row>
    <row r="3772">
      <c r="A3772" s="7"/>
    </row>
    <row r="3773">
      <c r="A3773" s="1" t="s">
        <v>21055</v>
      </c>
      <c r="B3773" s="2">
        <v>1.0</v>
      </c>
    </row>
    <row r="3774">
      <c r="A3774" s="1" t="s">
        <v>21056</v>
      </c>
    </row>
    <row r="3775">
      <c r="A3775" s="7"/>
    </row>
    <row r="3776">
      <c r="A3776" s="1" t="s">
        <v>21057</v>
      </c>
      <c r="B3776" s="2">
        <v>1.0</v>
      </c>
    </row>
    <row r="3777">
      <c r="A3777" s="1" t="s">
        <v>21058</v>
      </c>
      <c r="B3777" s="2">
        <v>1.0</v>
      </c>
    </row>
    <row r="3778">
      <c r="A3778" s="1" t="s">
        <v>21059</v>
      </c>
      <c r="B3778" s="2">
        <v>0.0</v>
      </c>
    </row>
    <row r="3779">
      <c r="A3779" s="1" t="s">
        <v>21060</v>
      </c>
      <c r="B3779" s="2">
        <v>1.0</v>
      </c>
    </row>
    <row r="3780">
      <c r="A3780" s="11" t="s">
        <v>21061</v>
      </c>
      <c r="B3780" s="2">
        <v>0.0</v>
      </c>
    </row>
    <row r="3781">
      <c r="A3781" s="1" t="s">
        <v>21062</v>
      </c>
      <c r="B3781" s="2">
        <v>0.0</v>
      </c>
    </row>
    <row r="3782">
      <c r="A3782" s="1" t="s">
        <v>21063</v>
      </c>
    </row>
    <row r="3783">
      <c r="A3783" s="1" t="s">
        <v>21064</v>
      </c>
      <c r="B3783" s="2">
        <v>0.0</v>
      </c>
    </row>
    <row r="3784">
      <c r="A3784" s="1" t="s">
        <v>21065</v>
      </c>
      <c r="B3784" s="2">
        <v>1.0</v>
      </c>
    </row>
    <row r="3785">
      <c r="A3785" s="1" t="s">
        <v>21066</v>
      </c>
      <c r="B3785" s="2">
        <v>1.0</v>
      </c>
    </row>
    <row r="3786">
      <c r="A3786" s="1" t="s">
        <v>21067</v>
      </c>
      <c r="B3786" s="2">
        <v>0.0</v>
      </c>
    </row>
    <row r="3787">
      <c r="A3787" s="1" t="s">
        <v>21068</v>
      </c>
      <c r="B3787" s="2">
        <v>0.0</v>
      </c>
    </row>
    <row r="3788">
      <c r="A3788" s="1" t="s">
        <v>21069</v>
      </c>
      <c r="B3788" s="2">
        <v>0.0</v>
      </c>
    </row>
    <row r="3789">
      <c r="A3789" s="1" t="s">
        <v>21070</v>
      </c>
    </row>
    <row r="3790">
      <c r="A3790" s="1" t="s">
        <v>4545</v>
      </c>
      <c r="B3790" s="2">
        <v>0.0</v>
      </c>
    </row>
    <row r="3791">
      <c r="A3791" s="1" t="s">
        <v>21071</v>
      </c>
      <c r="B3791" s="2">
        <v>1.0</v>
      </c>
    </row>
    <row r="3792">
      <c r="A3792" s="1" t="s">
        <v>21072</v>
      </c>
    </row>
    <row r="3793">
      <c r="A3793" s="7"/>
    </row>
    <row r="3794">
      <c r="A3794" s="1" t="s">
        <v>7010</v>
      </c>
    </row>
    <row r="3795">
      <c r="A3795" s="1" t="s">
        <v>21073</v>
      </c>
      <c r="B3795" s="2">
        <v>0.0</v>
      </c>
    </row>
    <row r="3796">
      <c r="A3796" s="1" t="s">
        <v>21074</v>
      </c>
    </row>
    <row r="3797">
      <c r="A3797" s="7"/>
    </row>
    <row r="3798">
      <c r="A3798" s="1" t="s">
        <v>21075</v>
      </c>
    </row>
    <row r="3799">
      <c r="A3799" s="1" t="s">
        <v>21076</v>
      </c>
    </row>
    <row r="3800">
      <c r="A3800" s="1" t="s">
        <v>21077</v>
      </c>
      <c r="B3800" s="2">
        <v>0.0</v>
      </c>
    </row>
    <row r="3801">
      <c r="A3801" s="1" t="s">
        <v>21078</v>
      </c>
      <c r="B3801" s="2">
        <v>1.0</v>
      </c>
    </row>
    <row r="3802">
      <c r="A3802" s="1" t="s">
        <v>21079</v>
      </c>
      <c r="B3802" s="2">
        <v>0.0</v>
      </c>
    </row>
    <row r="3803">
      <c r="A3803" s="1" t="s">
        <v>21080</v>
      </c>
      <c r="B3803" s="2">
        <v>1.0</v>
      </c>
    </row>
    <row r="3804">
      <c r="A3804" s="1" t="s">
        <v>21081</v>
      </c>
      <c r="B3804" s="2">
        <v>1.0</v>
      </c>
    </row>
    <row r="3805">
      <c r="A3805" s="1" t="s">
        <v>21082</v>
      </c>
      <c r="B3805" s="2">
        <v>1.0</v>
      </c>
    </row>
    <row r="3806">
      <c r="A3806" s="1" t="s">
        <v>21083</v>
      </c>
      <c r="B3806" s="2">
        <v>1.0</v>
      </c>
    </row>
    <row r="3807">
      <c r="A3807" s="1" t="s">
        <v>21084</v>
      </c>
      <c r="B3807" s="2">
        <v>0.0</v>
      </c>
    </row>
    <row r="3808">
      <c r="A3808" s="1" t="s">
        <v>21085</v>
      </c>
      <c r="B3808" s="2">
        <v>1.0</v>
      </c>
    </row>
    <row r="3809">
      <c r="A3809" s="1" t="s">
        <v>21086</v>
      </c>
      <c r="B3809" s="2">
        <v>0.0</v>
      </c>
    </row>
    <row r="3810">
      <c r="A3810" s="1" t="s">
        <v>5656</v>
      </c>
      <c r="B3810" s="2">
        <v>1.0</v>
      </c>
    </row>
    <row r="3811">
      <c r="A3811" s="1" t="s">
        <v>21087</v>
      </c>
      <c r="B3811" s="2">
        <v>1.0</v>
      </c>
    </row>
    <row r="3812">
      <c r="A3812" s="1" t="s">
        <v>21088</v>
      </c>
      <c r="B3812" s="2">
        <v>0.0</v>
      </c>
    </row>
    <row r="3813">
      <c r="A3813" s="1" t="s">
        <v>21089</v>
      </c>
      <c r="B3813" s="2">
        <v>1.0</v>
      </c>
    </row>
    <row r="3814">
      <c r="A3814" s="1" t="s">
        <v>21090</v>
      </c>
      <c r="B3814" s="2">
        <v>1.0</v>
      </c>
    </row>
    <row r="3815">
      <c r="A3815" s="1" t="s">
        <v>21091</v>
      </c>
      <c r="B3815" s="2">
        <v>1.0</v>
      </c>
    </row>
    <row r="3816">
      <c r="A3816" s="1" t="s">
        <v>21092</v>
      </c>
      <c r="B3816" s="2">
        <v>1.0</v>
      </c>
    </row>
    <row r="3817">
      <c r="A3817" s="1" t="s">
        <v>21093</v>
      </c>
      <c r="B3817" s="2">
        <v>0.0</v>
      </c>
    </row>
    <row r="3818">
      <c r="A3818" s="1" t="s">
        <v>21094</v>
      </c>
    </row>
    <row r="3819">
      <c r="A3819" s="1" t="s">
        <v>21095</v>
      </c>
    </row>
    <row r="3820">
      <c r="A3820" s="1" t="s">
        <v>21096</v>
      </c>
    </row>
    <row r="3821">
      <c r="A3821" s="1" t="s">
        <v>21097</v>
      </c>
    </row>
    <row r="3822">
      <c r="A3822" s="1" t="s">
        <v>21098</v>
      </c>
    </row>
    <row r="3823">
      <c r="A3823" s="7"/>
    </row>
    <row r="3824">
      <c r="A3824" s="1" t="s">
        <v>4514</v>
      </c>
      <c r="B3824" s="2">
        <v>1.0</v>
      </c>
    </row>
    <row r="3825">
      <c r="A3825" s="1" t="s">
        <v>21099</v>
      </c>
      <c r="B3825" s="2">
        <v>1.0</v>
      </c>
    </row>
    <row r="3826">
      <c r="A3826" s="1" t="s">
        <v>21100</v>
      </c>
      <c r="B3826" s="2">
        <v>1.0</v>
      </c>
    </row>
    <row r="3827">
      <c r="A3827" s="1" t="s">
        <v>21101</v>
      </c>
    </row>
    <row r="3828">
      <c r="A3828" s="7"/>
    </row>
    <row r="3829">
      <c r="A3829" s="1" t="s">
        <v>21102</v>
      </c>
    </row>
    <row r="3830">
      <c r="A3830" s="7"/>
    </row>
    <row r="3831">
      <c r="A3831" s="1" t="s">
        <v>21103</v>
      </c>
      <c r="B3831" s="2">
        <v>1.0</v>
      </c>
    </row>
    <row r="3832">
      <c r="A3832" s="1" t="s">
        <v>21104</v>
      </c>
      <c r="B3832" s="2">
        <v>1.0</v>
      </c>
    </row>
    <row r="3833">
      <c r="A3833" s="1" t="s">
        <v>21105</v>
      </c>
    </row>
    <row r="3834">
      <c r="A3834" s="1" t="s">
        <v>21106</v>
      </c>
    </row>
    <row r="3835">
      <c r="A3835" s="1" t="s">
        <v>21107</v>
      </c>
    </row>
    <row r="3836">
      <c r="A3836" s="1" t="s">
        <v>21108</v>
      </c>
    </row>
    <row r="3837">
      <c r="A3837" s="1" t="s">
        <v>21109</v>
      </c>
    </row>
    <row r="3838">
      <c r="A3838" s="1" t="s">
        <v>21110</v>
      </c>
    </row>
    <row r="3839">
      <c r="A3839" s="1" t="s">
        <v>21111</v>
      </c>
      <c r="B3839" s="2">
        <v>0.0</v>
      </c>
    </row>
    <row r="3840">
      <c r="A3840" s="1" t="s">
        <v>21112</v>
      </c>
    </row>
    <row r="3841">
      <c r="A3841" s="7"/>
    </row>
    <row r="3842">
      <c r="A3842" s="1" t="s">
        <v>21113</v>
      </c>
      <c r="B3842" s="2">
        <v>1.0</v>
      </c>
    </row>
    <row r="3843">
      <c r="A3843" s="1" t="s">
        <v>21114</v>
      </c>
      <c r="B3843" s="2">
        <v>0.0</v>
      </c>
    </row>
    <row r="3844">
      <c r="A3844" s="1" t="s">
        <v>21115</v>
      </c>
    </row>
    <row r="3845">
      <c r="A3845" s="7"/>
    </row>
    <row r="3846">
      <c r="A3846" s="1" t="s">
        <v>21116</v>
      </c>
      <c r="B3846" s="2">
        <v>0.0</v>
      </c>
    </row>
    <row r="3847">
      <c r="A3847" s="1" t="s">
        <v>21117</v>
      </c>
    </row>
    <row r="3848">
      <c r="A3848" s="7"/>
    </row>
    <row r="3849">
      <c r="A3849" s="1" t="s">
        <v>4762</v>
      </c>
      <c r="B3849" s="2">
        <v>1.0</v>
      </c>
    </row>
    <row r="3850">
      <c r="A3850" s="1" t="s">
        <v>21118</v>
      </c>
      <c r="B3850" s="2">
        <v>1.0</v>
      </c>
    </row>
    <row r="3851">
      <c r="A3851" s="1" t="s">
        <v>21119</v>
      </c>
      <c r="B3851" s="2">
        <v>0.0</v>
      </c>
    </row>
    <row r="3852">
      <c r="A3852" s="1" t="s">
        <v>21120</v>
      </c>
      <c r="B3852" s="2">
        <v>1.0</v>
      </c>
    </row>
    <row r="3853">
      <c r="A3853" s="1" t="s">
        <v>21121</v>
      </c>
      <c r="B3853" s="2">
        <v>1.0</v>
      </c>
    </row>
    <row r="3854">
      <c r="A3854" s="1" t="s">
        <v>21122</v>
      </c>
      <c r="B3854" s="2">
        <v>1.0</v>
      </c>
    </row>
    <row r="3855">
      <c r="A3855" s="1" t="s">
        <v>21123</v>
      </c>
      <c r="B3855" s="2">
        <v>0.0</v>
      </c>
    </row>
    <row r="3856">
      <c r="A3856" s="1" t="s">
        <v>21124</v>
      </c>
      <c r="B3856" s="2">
        <v>1.0</v>
      </c>
    </row>
    <row r="3857">
      <c r="A3857" s="1" t="s">
        <v>21125</v>
      </c>
    </row>
    <row r="3858">
      <c r="A3858" s="1" t="s">
        <v>21126</v>
      </c>
      <c r="B3858" s="2">
        <v>0.0</v>
      </c>
    </row>
    <row r="3859">
      <c r="A3859" s="1" t="s">
        <v>21127</v>
      </c>
      <c r="B3859" s="2">
        <v>0.0</v>
      </c>
    </row>
    <row r="3860">
      <c r="A3860" s="1" t="s">
        <v>21128</v>
      </c>
      <c r="B3860" s="2">
        <v>0.0</v>
      </c>
    </row>
    <row r="3861">
      <c r="A3861" s="1" t="s">
        <v>21129</v>
      </c>
      <c r="B3861" s="2">
        <v>0.0</v>
      </c>
    </row>
    <row r="3862">
      <c r="A3862" s="1" t="s">
        <v>21130</v>
      </c>
      <c r="B3862" s="2">
        <v>1.0</v>
      </c>
    </row>
    <row r="3863">
      <c r="A3863" s="1" t="s">
        <v>21131</v>
      </c>
    </row>
    <row r="3864">
      <c r="A3864" s="7"/>
    </row>
    <row r="3865">
      <c r="A3865" s="1" t="s">
        <v>21132</v>
      </c>
    </row>
    <row r="3866">
      <c r="A3866" s="1" t="s">
        <v>21133</v>
      </c>
      <c r="B3866" s="2">
        <v>1.0</v>
      </c>
    </row>
    <row r="3867">
      <c r="A3867" s="1" t="s">
        <v>21134</v>
      </c>
      <c r="B3867" s="2">
        <v>0.0</v>
      </c>
    </row>
    <row r="3868">
      <c r="A3868" s="1" t="s">
        <v>21135</v>
      </c>
      <c r="B3868" s="2">
        <v>1.0</v>
      </c>
    </row>
    <row r="3869">
      <c r="A3869" s="1" t="s">
        <v>21136</v>
      </c>
      <c r="B3869" s="2">
        <v>1.0</v>
      </c>
    </row>
    <row r="3870">
      <c r="A3870" s="1" t="s">
        <v>21137</v>
      </c>
      <c r="B3870" s="2">
        <v>0.0</v>
      </c>
    </row>
    <row r="3871">
      <c r="A3871" s="1" t="s">
        <v>21138</v>
      </c>
      <c r="B3871" s="2">
        <v>1.0</v>
      </c>
    </row>
    <row r="3872">
      <c r="A3872" s="1" t="s">
        <v>21139</v>
      </c>
      <c r="B3872" s="2">
        <v>1.0</v>
      </c>
    </row>
    <row r="3873">
      <c r="A3873" s="1" t="s">
        <v>21140</v>
      </c>
      <c r="B3873" s="2">
        <v>0.0</v>
      </c>
    </row>
    <row r="3874">
      <c r="A3874" s="1" t="s">
        <v>21141</v>
      </c>
      <c r="B3874" s="2">
        <v>1.0</v>
      </c>
    </row>
    <row r="3875">
      <c r="A3875" s="1" t="s">
        <v>21142</v>
      </c>
    </row>
    <row r="3876">
      <c r="A3876" s="7"/>
    </row>
    <row r="3877">
      <c r="A3877" s="1" t="s">
        <v>21143</v>
      </c>
      <c r="B3877" s="2">
        <v>0.0</v>
      </c>
    </row>
    <row r="3878">
      <c r="A3878" s="1" t="s">
        <v>21144</v>
      </c>
      <c r="B3878" s="2">
        <v>1.0</v>
      </c>
    </row>
    <row r="3879">
      <c r="A3879" s="1" t="s">
        <v>21145</v>
      </c>
      <c r="B3879" s="2">
        <v>1.0</v>
      </c>
    </row>
    <row r="3880">
      <c r="A3880" s="1" t="s">
        <v>21146</v>
      </c>
      <c r="B3880" s="2">
        <v>1.0</v>
      </c>
    </row>
    <row r="3881">
      <c r="A3881" s="1" t="s">
        <v>21147</v>
      </c>
    </row>
    <row r="3882">
      <c r="A3882" s="7"/>
    </row>
    <row r="3883">
      <c r="A3883" s="1" t="s">
        <v>394</v>
      </c>
      <c r="B3883" s="2">
        <v>1.0</v>
      </c>
    </row>
    <row r="3884">
      <c r="A3884" s="1" t="s">
        <v>21148</v>
      </c>
      <c r="B3884" s="2">
        <v>1.0</v>
      </c>
    </row>
    <row r="3885">
      <c r="A3885" s="1" t="s">
        <v>21149</v>
      </c>
      <c r="B3885" s="2">
        <v>1.0</v>
      </c>
    </row>
    <row r="3886">
      <c r="A3886" s="1" t="s">
        <v>21150</v>
      </c>
      <c r="B3886" s="2">
        <v>0.0</v>
      </c>
    </row>
    <row r="3887">
      <c r="A3887" s="1" t="s">
        <v>21151</v>
      </c>
      <c r="B3887" s="2">
        <v>0.0</v>
      </c>
    </row>
    <row r="3888">
      <c r="A3888" s="1" t="s">
        <v>21152</v>
      </c>
      <c r="B3888" s="2">
        <v>1.0</v>
      </c>
    </row>
    <row r="3889">
      <c r="A3889" s="1" t="s">
        <v>21153</v>
      </c>
      <c r="B3889" s="2">
        <v>0.0</v>
      </c>
    </row>
    <row r="3890">
      <c r="A3890" s="1" t="s">
        <v>21154</v>
      </c>
      <c r="B3890" s="2">
        <v>0.0</v>
      </c>
    </row>
    <row r="3891">
      <c r="A3891" s="1" t="s">
        <v>21155</v>
      </c>
      <c r="B3891" s="2">
        <v>0.0</v>
      </c>
    </row>
    <row r="3892">
      <c r="A3892" s="1" t="s">
        <v>21156</v>
      </c>
      <c r="B3892" s="2">
        <v>1.0</v>
      </c>
    </row>
    <row r="3893">
      <c r="A3893" s="1" t="s">
        <v>21157</v>
      </c>
      <c r="B3893" s="2">
        <v>1.0</v>
      </c>
    </row>
    <row r="3894">
      <c r="A3894" s="1" t="s">
        <v>21158</v>
      </c>
      <c r="B3894" s="2">
        <v>0.0</v>
      </c>
    </row>
    <row r="3895">
      <c r="A3895" s="1" t="s">
        <v>21159</v>
      </c>
      <c r="B3895" s="2">
        <v>0.0</v>
      </c>
    </row>
    <row r="3896">
      <c r="A3896" s="1" t="s">
        <v>21160</v>
      </c>
      <c r="B3896" s="2">
        <v>1.0</v>
      </c>
    </row>
    <row r="3897">
      <c r="A3897" s="1" t="s">
        <v>21161</v>
      </c>
      <c r="B3897" s="2">
        <v>1.0</v>
      </c>
    </row>
    <row r="3898">
      <c r="A3898" s="1" t="s">
        <v>21162</v>
      </c>
      <c r="B3898" s="2">
        <v>1.0</v>
      </c>
    </row>
    <row r="3899">
      <c r="A3899" s="1" t="s">
        <v>21163</v>
      </c>
      <c r="B3899" s="2">
        <v>0.0</v>
      </c>
    </row>
    <row r="3900">
      <c r="A3900" s="1" t="s">
        <v>21164</v>
      </c>
      <c r="B3900" s="2">
        <v>0.0</v>
      </c>
    </row>
    <row r="3901">
      <c r="A3901" s="1" t="s">
        <v>21165</v>
      </c>
      <c r="B3901" s="2">
        <v>0.0</v>
      </c>
    </row>
    <row r="3902">
      <c r="A3902" s="1" t="s">
        <v>21166</v>
      </c>
      <c r="B3902" s="2">
        <v>1.0</v>
      </c>
    </row>
    <row r="3903">
      <c r="A3903" s="1" t="s">
        <v>21167</v>
      </c>
      <c r="B3903" s="2">
        <v>1.0</v>
      </c>
    </row>
    <row r="3904">
      <c r="A3904" s="1" t="s">
        <v>21168</v>
      </c>
      <c r="B3904" s="2">
        <v>1.0</v>
      </c>
    </row>
    <row r="3905">
      <c r="A3905" s="1" t="s">
        <v>21169</v>
      </c>
      <c r="B3905" s="2">
        <v>1.0</v>
      </c>
    </row>
    <row r="3906">
      <c r="A3906" s="1" t="s">
        <v>20437</v>
      </c>
      <c r="B3906" s="2">
        <v>1.0</v>
      </c>
    </row>
    <row r="3907">
      <c r="A3907" s="1" t="s">
        <v>21170</v>
      </c>
      <c r="B3907" s="2">
        <v>1.0</v>
      </c>
    </row>
    <row r="3908">
      <c r="A3908" s="1" t="s">
        <v>21171</v>
      </c>
      <c r="B3908" s="2">
        <v>1.0</v>
      </c>
    </row>
    <row r="3909">
      <c r="A3909" s="1" t="s">
        <v>21172</v>
      </c>
      <c r="B3909" s="2">
        <v>0.0</v>
      </c>
    </row>
    <row r="3910">
      <c r="A3910" s="1" t="s">
        <v>21173</v>
      </c>
      <c r="B3910" s="2">
        <v>0.0</v>
      </c>
    </row>
    <row r="3911">
      <c r="A3911" s="1" t="s">
        <v>21174</v>
      </c>
      <c r="B3911" s="2">
        <v>0.0</v>
      </c>
    </row>
    <row r="3912">
      <c r="A3912" s="1" t="s">
        <v>21175</v>
      </c>
      <c r="B3912" s="2">
        <v>1.0</v>
      </c>
    </row>
    <row r="3913">
      <c r="A3913" s="1" t="s">
        <v>21176</v>
      </c>
      <c r="B3913" s="2">
        <v>0.0</v>
      </c>
    </row>
    <row r="3914">
      <c r="A3914" s="1" t="s">
        <v>21177</v>
      </c>
      <c r="B3914" s="2">
        <v>1.0</v>
      </c>
    </row>
    <row r="3915">
      <c r="A3915" s="1" t="s">
        <v>21178</v>
      </c>
      <c r="B3915" s="2">
        <v>0.0</v>
      </c>
    </row>
    <row r="3916">
      <c r="A3916" s="1" t="s">
        <v>21179</v>
      </c>
      <c r="B3916" s="2">
        <v>0.0</v>
      </c>
    </row>
    <row r="3917">
      <c r="A3917" s="1" t="s">
        <v>21180</v>
      </c>
      <c r="B3917" s="2">
        <v>1.0</v>
      </c>
    </row>
    <row r="3918">
      <c r="A3918" s="1" t="s">
        <v>21181</v>
      </c>
    </row>
    <row r="3919">
      <c r="A3919" s="1" t="s">
        <v>6836</v>
      </c>
    </row>
    <row r="3920">
      <c r="A3920" s="1" t="s">
        <v>6837</v>
      </c>
      <c r="B3920" s="2">
        <v>1.0</v>
      </c>
    </row>
    <row r="3921">
      <c r="A3921" s="1" t="s">
        <v>21182</v>
      </c>
    </row>
    <row r="3922">
      <c r="A3922" s="7"/>
    </row>
    <row r="3923">
      <c r="A3923" s="1" t="s">
        <v>21183</v>
      </c>
      <c r="B3923" s="2">
        <v>1.0</v>
      </c>
    </row>
    <row r="3924">
      <c r="A3924" s="1" t="s">
        <v>21184</v>
      </c>
      <c r="B3924" s="2">
        <v>1.0</v>
      </c>
    </row>
    <row r="3925">
      <c r="A3925" s="1" t="s">
        <v>21185</v>
      </c>
      <c r="B3925" s="2">
        <v>1.0</v>
      </c>
    </row>
    <row r="3926">
      <c r="A3926" s="1" t="s">
        <v>392</v>
      </c>
    </row>
    <row r="3927">
      <c r="A3927" s="1" t="s">
        <v>21186</v>
      </c>
    </row>
    <row r="3928">
      <c r="A3928" s="1" t="s">
        <v>21187</v>
      </c>
      <c r="B3928" s="2">
        <v>1.0</v>
      </c>
    </row>
    <row r="3929">
      <c r="A3929" s="1" t="s">
        <v>21188</v>
      </c>
      <c r="B3929" s="2">
        <v>0.0</v>
      </c>
    </row>
    <row r="3930">
      <c r="A3930" s="1" t="s">
        <v>21189</v>
      </c>
      <c r="B3930" s="2">
        <v>1.0</v>
      </c>
    </row>
    <row r="3931">
      <c r="A3931" s="1" t="s">
        <v>21190</v>
      </c>
      <c r="B3931" s="2">
        <v>0.0</v>
      </c>
    </row>
    <row r="3932">
      <c r="A3932" s="1" t="s">
        <v>21191</v>
      </c>
      <c r="B3932" s="2">
        <v>0.0</v>
      </c>
    </row>
    <row r="3933">
      <c r="A3933" s="1" t="s">
        <v>21192</v>
      </c>
    </row>
    <row r="3934">
      <c r="A3934" s="1" t="s">
        <v>21193</v>
      </c>
      <c r="B3934" s="2">
        <v>0.0</v>
      </c>
    </row>
    <row r="3935">
      <c r="A3935" s="1" t="s">
        <v>21194</v>
      </c>
      <c r="B3935" s="2">
        <v>1.0</v>
      </c>
    </row>
    <row r="3936">
      <c r="A3936" s="1" t="s">
        <v>21195</v>
      </c>
      <c r="B3936" s="2">
        <v>0.0</v>
      </c>
    </row>
    <row r="3937">
      <c r="A3937" s="1" t="s">
        <v>21196</v>
      </c>
      <c r="B3937" s="2">
        <v>0.0</v>
      </c>
    </row>
    <row r="3938">
      <c r="A3938" s="1" t="s">
        <v>21197</v>
      </c>
      <c r="B3938" s="2">
        <v>0.0</v>
      </c>
    </row>
    <row r="3939">
      <c r="A3939" s="1" t="s">
        <v>21198</v>
      </c>
      <c r="B3939" s="2">
        <v>0.0</v>
      </c>
    </row>
    <row r="3940">
      <c r="A3940" s="1" t="s">
        <v>21199</v>
      </c>
      <c r="B3940" s="2">
        <v>0.0</v>
      </c>
    </row>
    <row r="3941">
      <c r="A3941" s="1" t="s">
        <v>21200</v>
      </c>
      <c r="B3941" s="2">
        <v>1.0</v>
      </c>
    </row>
    <row r="3942">
      <c r="A3942" s="1" t="s">
        <v>21201</v>
      </c>
      <c r="B3942" s="2">
        <v>0.0</v>
      </c>
    </row>
    <row r="3943">
      <c r="A3943" s="1" t="s">
        <v>21202</v>
      </c>
      <c r="B3943" s="2">
        <v>0.0</v>
      </c>
    </row>
    <row r="3944">
      <c r="A3944" s="1" t="s">
        <v>21203</v>
      </c>
      <c r="B3944" s="2">
        <v>0.0</v>
      </c>
    </row>
    <row r="3945">
      <c r="A3945" s="1" t="s">
        <v>21204</v>
      </c>
      <c r="B3945" s="2">
        <v>0.0</v>
      </c>
    </row>
    <row r="3946">
      <c r="A3946" s="1" t="s">
        <v>21205</v>
      </c>
      <c r="B3946" s="2">
        <v>1.0</v>
      </c>
    </row>
    <row r="3947">
      <c r="A3947" s="1" t="s">
        <v>21206</v>
      </c>
      <c r="B3947" s="2">
        <v>1.0</v>
      </c>
    </row>
    <row r="3948">
      <c r="A3948" s="1" t="s">
        <v>21207</v>
      </c>
      <c r="B3948" s="2">
        <v>0.0</v>
      </c>
    </row>
    <row r="3949">
      <c r="A3949" s="1" t="s">
        <v>21208</v>
      </c>
      <c r="B3949" s="2">
        <v>1.0</v>
      </c>
    </row>
    <row r="3950">
      <c r="A3950" s="1" t="s">
        <v>21209</v>
      </c>
      <c r="B3950" s="2">
        <v>0.0</v>
      </c>
    </row>
    <row r="3951">
      <c r="A3951" s="1" t="s">
        <v>21210</v>
      </c>
      <c r="B3951" s="2">
        <v>0.0</v>
      </c>
    </row>
    <row r="3952">
      <c r="A3952" s="1" t="s">
        <v>21211</v>
      </c>
      <c r="B3952" s="2">
        <v>0.0</v>
      </c>
    </row>
    <row r="3953">
      <c r="A3953" s="1" t="s">
        <v>21212</v>
      </c>
      <c r="B3953" s="2">
        <v>1.0</v>
      </c>
    </row>
    <row r="3954">
      <c r="A3954" s="1" t="s">
        <v>21213</v>
      </c>
      <c r="B3954" s="2">
        <v>1.0</v>
      </c>
    </row>
    <row r="3955">
      <c r="A3955" s="1" t="s">
        <v>21214</v>
      </c>
      <c r="B3955" s="2">
        <v>0.0</v>
      </c>
    </row>
    <row r="3956">
      <c r="A3956" s="1" t="s">
        <v>21215</v>
      </c>
    </row>
    <row r="3957">
      <c r="A3957" s="7"/>
    </row>
    <row r="3958">
      <c r="A3958" s="1" t="s">
        <v>21216</v>
      </c>
    </row>
    <row r="3959">
      <c r="A3959" s="7"/>
    </row>
    <row r="3960">
      <c r="A3960" s="1" t="s">
        <v>21217</v>
      </c>
      <c r="B3960" s="2">
        <v>0.0</v>
      </c>
    </row>
    <row r="3961">
      <c r="A3961" s="1" t="s">
        <v>21218</v>
      </c>
      <c r="B3961" s="2">
        <v>1.0</v>
      </c>
    </row>
    <row r="3962">
      <c r="A3962" s="1" t="s">
        <v>21219</v>
      </c>
      <c r="B3962" s="2">
        <v>1.0</v>
      </c>
    </row>
    <row r="3963">
      <c r="A3963" s="1" t="s">
        <v>21220</v>
      </c>
      <c r="B3963" s="2">
        <v>0.0</v>
      </c>
    </row>
    <row r="3964">
      <c r="A3964" s="1" t="s">
        <v>21221</v>
      </c>
    </row>
    <row r="3965">
      <c r="A3965" s="7"/>
    </row>
    <row r="3966">
      <c r="A3966" s="1" t="s">
        <v>21222</v>
      </c>
    </row>
    <row r="3967">
      <c r="A3967" s="1" t="s">
        <v>7084</v>
      </c>
      <c r="B3967" s="2">
        <v>1.0</v>
      </c>
    </row>
    <row r="3968">
      <c r="A3968" s="1" t="s">
        <v>21223</v>
      </c>
      <c r="B3968" s="2">
        <v>0.0</v>
      </c>
    </row>
    <row r="3969">
      <c r="A3969" s="1" t="s">
        <v>21224</v>
      </c>
      <c r="B3969" s="2">
        <v>1.0</v>
      </c>
    </row>
    <row r="3970">
      <c r="A3970" s="1" t="s">
        <v>21225</v>
      </c>
      <c r="B3970" s="2">
        <v>1.0</v>
      </c>
    </row>
    <row r="3971">
      <c r="A3971" s="1" t="s">
        <v>21226</v>
      </c>
      <c r="B3971" s="2">
        <v>0.0</v>
      </c>
    </row>
    <row r="3972">
      <c r="A3972" s="1" t="s">
        <v>21227</v>
      </c>
      <c r="B3972" s="2">
        <v>1.0</v>
      </c>
    </row>
    <row r="3973">
      <c r="A3973" s="1" t="s">
        <v>21228</v>
      </c>
      <c r="B3973" s="2">
        <v>0.0</v>
      </c>
    </row>
    <row r="3974">
      <c r="A3974" s="1" t="s">
        <v>9232</v>
      </c>
    </row>
    <row r="3975">
      <c r="A3975" s="7"/>
    </row>
    <row r="3976">
      <c r="A3976" s="1" t="s">
        <v>21229</v>
      </c>
      <c r="B3976" s="2">
        <v>0.0</v>
      </c>
    </row>
    <row r="3977">
      <c r="A3977" s="1" t="s">
        <v>21230</v>
      </c>
      <c r="B3977" s="2">
        <v>1.0</v>
      </c>
    </row>
    <row r="3978">
      <c r="A3978" s="1" t="s">
        <v>21231</v>
      </c>
      <c r="B3978" s="2">
        <v>0.0</v>
      </c>
    </row>
    <row r="3979">
      <c r="A3979" s="1" t="s">
        <v>21232</v>
      </c>
    </row>
    <row r="3980">
      <c r="A3980" s="1" t="s">
        <v>21233</v>
      </c>
    </row>
    <row r="3981">
      <c r="A3981" s="1" t="s">
        <v>21234</v>
      </c>
      <c r="B3981" s="2">
        <v>0.0</v>
      </c>
    </row>
    <row r="3982">
      <c r="A3982" s="1" t="s">
        <v>21235</v>
      </c>
      <c r="B3982" s="2">
        <v>1.0</v>
      </c>
    </row>
    <row r="3983">
      <c r="A3983" s="1" t="s">
        <v>21236</v>
      </c>
      <c r="B3983" s="2">
        <v>0.0</v>
      </c>
    </row>
    <row r="3984">
      <c r="A3984" s="1" t="s">
        <v>21237</v>
      </c>
      <c r="B3984" s="2">
        <v>0.0</v>
      </c>
    </row>
    <row r="3985">
      <c r="A3985" s="1" t="s">
        <v>21238</v>
      </c>
      <c r="B3985" s="2">
        <v>1.0</v>
      </c>
    </row>
    <row r="3986">
      <c r="A3986" s="1" t="s">
        <v>21239</v>
      </c>
      <c r="B3986" s="2">
        <v>0.0</v>
      </c>
    </row>
    <row r="3987">
      <c r="A3987" s="1" t="s">
        <v>21240</v>
      </c>
      <c r="B3987" s="2">
        <v>0.0</v>
      </c>
    </row>
    <row r="3988">
      <c r="A3988" s="1" t="s">
        <v>21241</v>
      </c>
      <c r="B3988" s="2">
        <v>0.0</v>
      </c>
    </row>
    <row r="3989">
      <c r="A3989" s="1" t="s">
        <v>21242</v>
      </c>
    </row>
    <row r="3990">
      <c r="A3990" s="7"/>
    </row>
    <row r="3991">
      <c r="A3991" s="1" t="s">
        <v>7224</v>
      </c>
      <c r="B3991" s="2">
        <v>0.0</v>
      </c>
    </row>
    <row r="3992">
      <c r="A3992" s="1" t="s">
        <v>21243</v>
      </c>
      <c r="B3992" s="2">
        <v>0.0</v>
      </c>
    </row>
    <row r="3993">
      <c r="A3993" s="1" t="s">
        <v>21244</v>
      </c>
      <c r="B3993" s="2">
        <v>0.0</v>
      </c>
    </row>
    <row r="3994">
      <c r="A3994" s="1" t="s">
        <v>21245</v>
      </c>
      <c r="B3994" s="2">
        <v>1.0</v>
      </c>
    </row>
    <row r="3995">
      <c r="A3995" s="1" t="s">
        <v>19038</v>
      </c>
      <c r="B3995" s="2">
        <v>1.0</v>
      </c>
    </row>
    <row r="3996">
      <c r="A3996" s="1" t="s">
        <v>21246</v>
      </c>
      <c r="B3996" s="2">
        <v>0.0</v>
      </c>
    </row>
    <row r="3997">
      <c r="A3997" s="1" t="s">
        <v>21247</v>
      </c>
      <c r="B3997" s="2">
        <v>1.0</v>
      </c>
    </row>
    <row r="3998">
      <c r="A3998" s="1" t="s">
        <v>21248</v>
      </c>
      <c r="B3998" s="2">
        <v>1.0</v>
      </c>
    </row>
    <row r="3999">
      <c r="A3999" s="1" t="s">
        <v>21249</v>
      </c>
      <c r="B3999" s="2">
        <v>0.0</v>
      </c>
    </row>
    <row r="4000">
      <c r="A4000" s="1" t="s">
        <v>21250</v>
      </c>
      <c r="B4000" s="2">
        <v>1.0</v>
      </c>
    </row>
    <row r="4001">
      <c r="A4001" s="1" t="s">
        <v>21251</v>
      </c>
      <c r="B4001" s="2">
        <v>1.0</v>
      </c>
    </row>
    <row r="4002">
      <c r="A4002" s="1" t="s">
        <v>21252</v>
      </c>
    </row>
    <row r="4003">
      <c r="A4003" s="1" t="s">
        <v>4784</v>
      </c>
      <c r="B4003" s="2">
        <v>1.0</v>
      </c>
    </row>
    <row r="4004">
      <c r="A4004" s="1" t="s">
        <v>21253</v>
      </c>
      <c r="B4004" s="2">
        <v>1.0</v>
      </c>
    </row>
    <row r="4005">
      <c r="A4005" s="1" t="s">
        <v>21254</v>
      </c>
      <c r="B4005" s="2">
        <v>0.0</v>
      </c>
    </row>
    <row r="4006">
      <c r="A4006" s="1" t="s">
        <v>21255</v>
      </c>
    </row>
    <row r="4007">
      <c r="A4007" s="7"/>
    </row>
    <row r="4008">
      <c r="A4008" s="22" t="s">
        <v>21256</v>
      </c>
      <c r="B4008" s="2">
        <v>1.0</v>
      </c>
    </row>
    <row r="4009">
      <c r="A4009" s="1" t="s">
        <v>21257</v>
      </c>
      <c r="B4009" s="2">
        <v>0.0</v>
      </c>
    </row>
    <row r="4010">
      <c r="A4010" s="1" t="s">
        <v>21258</v>
      </c>
      <c r="B4010" s="2">
        <v>0.0</v>
      </c>
    </row>
    <row r="4011">
      <c r="A4011" s="1" t="s">
        <v>21259</v>
      </c>
      <c r="B4011" s="2">
        <v>0.0</v>
      </c>
    </row>
    <row r="4012">
      <c r="A4012" s="1" t="s">
        <v>21260</v>
      </c>
      <c r="B4012" s="2">
        <v>1.0</v>
      </c>
    </row>
    <row r="4013">
      <c r="A4013" s="1" t="s">
        <v>21261</v>
      </c>
      <c r="B4013" s="2">
        <v>1.0</v>
      </c>
    </row>
    <row r="4014">
      <c r="A4014" s="1" t="s">
        <v>21262</v>
      </c>
    </row>
    <row r="4015">
      <c r="A4015" s="1" t="s">
        <v>21263</v>
      </c>
      <c r="B4015" s="2">
        <v>1.0</v>
      </c>
    </row>
    <row r="4016">
      <c r="A4016" s="1" t="s">
        <v>21264</v>
      </c>
      <c r="B4016" s="2">
        <v>0.0</v>
      </c>
    </row>
    <row r="4017">
      <c r="A4017" s="1" t="s">
        <v>21265</v>
      </c>
      <c r="B4017" s="2">
        <v>1.0</v>
      </c>
    </row>
    <row r="4018">
      <c r="A4018" s="1" t="s">
        <v>21266</v>
      </c>
      <c r="B4018" s="2">
        <v>0.0</v>
      </c>
    </row>
    <row r="4019">
      <c r="A4019" s="1" t="s">
        <v>21267</v>
      </c>
      <c r="B4019" s="2">
        <v>1.0</v>
      </c>
    </row>
    <row r="4020">
      <c r="A4020" s="1" t="s">
        <v>21268</v>
      </c>
      <c r="B4020" s="2">
        <v>1.0</v>
      </c>
    </row>
    <row r="4021">
      <c r="A4021" s="1" t="s">
        <v>21269</v>
      </c>
      <c r="B4021" s="2">
        <v>1.0</v>
      </c>
    </row>
    <row r="4022">
      <c r="A4022" s="1" t="s">
        <v>21270</v>
      </c>
      <c r="B4022" s="2">
        <v>0.0</v>
      </c>
    </row>
    <row r="4023">
      <c r="A4023" s="1" t="s">
        <v>21271</v>
      </c>
      <c r="B4023" s="2">
        <v>0.0</v>
      </c>
    </row>
    <row r="4024">
      <c r="A4024" s="1" t="s">
        <v>21272</v>
      </c>
      <c r="B4024" s="2">
        <v>0.0</v>
      </c>
    </row>
    <row r="4025">
      <c r="A4025" s="1" t="s">
        <v>21273</v>
      </c>
      <c r="B4025" s="2">
        <v>1.0</v>
      </c>
    </row>
    <row r="4026">
      <c r="A4026" s="1" t="s">
        <v>21274</v>
      </c>
      <c r="B4026" s="2">
        <v>0.0</v>
      </c>
    </row>
    <row r="4027">
      <c r="A4027" s="1" t="s">
        <v>21275</v>
      </c>
      <c r="B4027" s="2">
        <v>0.0</v>
      </c>
    </row>
    <row r="4028">
      <c r="A4028" s="1" t="s">
        <v>21276</v>
      </c>
      <c r="B4028" s="2">
        <v>1.0</v>
      </c>
    </row>
    <row r="4029">
      <c r="A4029" s="1" t="s">
        <v>21277</v>
      </c>
    </row>
    <row r="4030">
      <c r="A4030" s="7"/>
    </row>
    <row r="4031">
      <c r="A4031" s="1" t="s">
        <v>21278</v>
      </c>
      <c r="B4031" s="2">
        <v>0.0</v>
      </c>
    </row>
    <row r="4032">
      <c r="A4032" s="1" t="s">
        <v>21279</v>
      </c>
      <c r="B4032" s="2">
        <v>1.0</v>
      </c>
    </row>
    <row r="4033">
      <c r="A4033" s="1" t="s">
        <v>21280</v>
      </c>
      <c r="B4033" s="2">
        <v>0.0</v>
      </c>
    </row>
    <row r="4034">
      <c r="A4034" s="1" t="s">
        <v>21281</v>
      </c>
      <c r="B4034" s="2">
        <v>0.0</v>
      </c>
    </row>
    <row r="4035">
      <c r="A4035" s="1" t="s">
        <v>21282</v>
      </c>
      <c r="B4035" s="2">
        <v>1.0</v>
      </c>
    </row>
    <row r="4036">
      <c r="A4036" s="1" t="s">
        <v>21283</v>
      </c>
      <c r="B4036" s="2">
        <v>1.0</v>
      </c>
    </row>
    <row r="4037">
      <c r="A4037" s="1" t="s">
        <v>21284</v>
      </c>
      <c r="B4037" s="2">
        <v>1.0</v>
      </c>
    </row>
    <row r="4038">
      <c r="A4038" s="1" t="s">
        <v>21285</v>
      </c>
      <c r="B4038" s="2">
        <v>1.0</v>
      </c>
    </row>
    <row r="4039">
      <c r="A4039" s="1" t="s">
        <v>21286</v>
      </c>
      <c r="B4039" s="2">
        <v>1.0</v>
      </c>
    </row>
    <row r="4040">
      <c r="A4040" s="1" t="s">
        <v>21287</v>
      </c>
      <c r="B4040" s="2">
        <v>0.0</v>
      </c>
    </row>
    <row r="4041">
      <c r="A4041" s="1" t="s">
        <v>21288</v>
      </c>
      <c r="B4041" s="2">
        <v>1.0</v>
      </c>
    </row>
    <row r="4042">
      <c r="A4042" s="1" t="s">
        <v>21289</v>
      </c>
      <c r="B4042" s="2">
        <v>1.0</v>
      </c>
    </row>
    <row r="4043">
      <c r="A4043" s="1" t="s">
        <v>21290</v>
      </c>
      <c r="B4043" s="2">
        <v>1.0</v>
      </c>
    </row>
    <row r="4044">
      <c r="A4044" s="1" t="s">
        <v>21291</v>
      </c>
      <c r="B4044" s="2">
        <v>0.0</v>
      </c>
    </row>
    <row r="4045">
      <c r="A4045" s="1" t="s">
        <v>21292</v>
      </c>
      <c r="B4045" s="2">
        <v>1.0</v>
      </c>
    </row>
    <row r="4046">
      <c r="A4046" s="1" t="s">
        <v>21293</v>
      </c>
      <c r="B4046" s="2">
        <v>0.0</v>
      </c>
    </row>
    <row r="4047">
      <c r="A4047" s="1" t="s">
        <v>21294</v>
      </c>
      <c r="B4047" s="2">
        <v>0.0</v>
      </c>
    </row>
    <row r="4048">
      <c r="A4048" s="1" t="s">
        <v>21295</v>
      </c>
      <c r="B4048" s="2">
        <v>0.0</v>
      </c>
    </row>
    <row r="4049">
      <c r="A4049" s="1" t="s">
        <v>21296</v>
      </c>
      <c r="B4049" s="2">
        <v>1.0</v>
      </c>
    </row>
    <row r="4050">
      <c r="A4050" s="1" t="s">
        <v>21297</v>
      </c>
      <c r="B4050" s="2">
        <v>0.0</v>
      </c>
    </row>
    <row r="4051">
      <c r="A4051" s="1" t="s">
        <v>21298</v>
      </c>
      <c r="B4051" s="2">
        <v>1.0</v>
      </c>
    </row>
    <row r="4052">
      <c r="A4052" s="1" t="s">
        <v>21299</v>
      </c>
      <c r="B4052" s="2">
        <v>1.0</v>
      </c>
    </row>
    <row r="4053">
      <c r="A4053" s="1" t="s">
        <v>21300</v>
      </c>
      <c r="B4053" s="2">
        <v>1.0</v>
      </c>
    </row>
    <row r="4054">
      <c r="A4054" s="1" t="s">
        <v>21301</v>
      </c>
      <c r="B4054" s="2">
        <v>0.0</v>
      </c>
    </row>
    <row r="4055">
      <c r="A4055" s="1" t="s">
        <v>7666</v>
      </c>
      <c r="B4055" s="2">
        <v>0.0</v>
      </c>
    </row>
    <row r="4056">
      <c r="A4056" s="1" t="s">
        <v>21302</v>
      </c>
      <c r="B4056" s="2">
        <v>1.0</v>
      </c>
    </row>
    <row r="4057">
      <c r="A4057" s="1" t="s">
        <v>21303</v>
      </c>
      <c r="B4057" s="2">
        <v>0.0</v>
      </c>
    </row>
    <row r="4058">
      <c r="A4058" s="1" t="s">
        <v>21304</v>
      </c>
      <c r="B4058" s="2">
        <v>1.0</v>
      </c>
    </row>
    <row r="4059">
      <c r="A4059" s="1" t="s">
        <v>21305</v>
      </c>
      <c r="B4059" s="2">
        <v>0.0</v>
      </c>
    </row>
    <row r="4060">
      <c r="A4060" s="1" t="s">
        <v>21306</v>
      </c>
      <c r="B4060" s="2">
        <v>0.0</v>
      </c>
    </row>
    <row r="4061">
      <c r="A4061" s="1" t="s">
        <v>21307</v>
      </c>
      <c r="B4061" s="2">
        <v>1.0</v>
      </c>
    </row>
    <row r="4062">
      <c r="A4062" s="1" t="s">
        <v>21308</v>
      </c>
      <c r="B4062" s="2">
        <v>1.0</v>
      </c>
    </row>
    <row r="4063">
      <c r="A4063" s="1" t="s">
        <v>21309</v>
      </c>
      <c r="B4063" s="2">
        <v>1.0</v>
      </c>
    </row>
    <row r="4064">
      <c r="A4064" s="1" t="s">
        <v>21310</v>
      </c>
      <c r="B4064" s="2">
        <v>0.0</v>
      </c>
    </row>
    <row r="4065">
      <c r="A4065" s="1" t="s">
        <v>21311</v>
      </c>
      <c r="B4065" s="2">
        <v>1.0</v>
      </c>
    </row>
    <row r="4066">
      <c r="A4066" s="1" t="s">
        <v>21312</v>
      </c>
      <c r="B4066" s="2">
        <v>1.0</v>
      </c>
    </row>
    <row r="4067">
      <c r="A4067" s="1" t="s">
        <v>21313</v>
      </c>
      <c r="B4067" s="2">
        <v>0.0</v>
      </c>
    </row>
    <row r="4068">
      <c r="A4068" s="1" t="s">
        <v>21314</v>
      </c>
      <c r="B4068" s="2">
        <v>1.0</v>
      </c>
    </row>
    <row r="4069">
      <c r="A4069" s="1" t="s">
        <v>21315</v>
      </c>
      <c r="B4069" s="2">
        <v>0.0</v>
      </c>
    </row>
    <row r="4070">
      <c r="A4070" s="1" t="s">
        <v>21316</v>
      </c>
      <c r="B4070" s="2">
        <v>0.0</v>
      </c>
    </row>
    <row r="4071">
      <c r="A4071" s="1" t="s">
        <v>21317</v>
      </c>
      <c r="B4071" s="2">
        <v>0.0</v>
      </c>
    </row>
    <row r="4072">
      <c r="A4072" s="1" t="s">
        <v>21318</v>
      </c>
      <c r="B4072" s="2">
        <v>1.0</v>
      </c>
    </row>
    <row r="4073">
      <c r="A4073" s="1" t="s">
        <v>21319</v>
      </c>
    </row>
    <row r="4074">
      <c r="A4074" s="1" t="s">
        <v>21320</v>
      </c>
    </row>
    <row r="4075">
      <c r="A4075" s="1" t="s">
        <v>21321</v>
      </c>
      <c r="B4075" s="2">
        <v>1.0</v>
      </c>
    </row>
    <row r="4076">
      <c r="A4076" s="1" t="s">
        <v>21322</v>
      </c>
      <c r="B4076" s="2">
        <v>0.0</v>
      </c>
    </row>
    <row r="4077">
      <c r="A4077" s="1" t="s">
        <v>21323</v>
      </c>
      <c r="B4077" s="2">
        <v>0.0</v>
      </c>
    </row>
    <row r="4078">
      <c r="A4078" s="1" t="s">
        <v>21324</v>
      </c>
      <c r="B4078" s="2">
        <v>0.0</v>
      </c>
    </row>
    <row r="4079">
      <c r="A4079" s="1" t="s">
        <v>21325</v>
      </c>
      <c r="B4079" s="2">
        <v>1.0</v>
      </c>
    </row>
    <row r="4080">
      <c r="A4080" s="1" t="s">
        <v>21326</v>
      </c>
      <c r="B4080" s="2">
        <v>0.0</v>
      </c>
    </row>
    <row r="4081">
      <c r="A4081" s="1" t="s">
        <v>21327</v>
      </c>
      <c r="B4081" s="2">
        <v>1.0</v>
      </c>
    </row>
    <row r="4082">
      <c r="A4082" s="1" t="s">
        <v>21328</v>
      </c>
      <c r="B4082" s="2">
        <v>0.0</v>
      </c>
    </row>
    <row r="4083">
      <c r="A4083" s="1" t="s">
        <v>21329</v>
      </c>
      <c r="B4083" s="2">
        <v>0.0</v>
      </c>
    </row>
    <row r="4084">
      <c r="A4084" s="1" t="s">
        <v>21330</v>
      </c>
    </row>
    <row r="4085">
      <c r="A4085" s="1" t="s">
        <v>4784</v>
      </c>
      <c r="B4085" s="2">
        <v>1.0</v>
      </c>
    </row>
    <row r="4086">
      <c r="A4086" s="1" t="s">
        <v>21331</v>
      </c>
      <c r="B4086" s="2">
        <v>0.0</v>
      </c>
    </row>
    <row r="4087">
      <c r="A4087" s="1" t="s">
        <v>21332</v>
      </c>
      <c r="B4087" s="2">
        <v>1.0</v>
      </c>
    </row>
    <row r="4088">
      <c r="A4088" s="1" t="s">
        <v>21333</v>
      </c>
      <c r="B4088" s="2">
        <v>0.0</v>
      </c>
    </row>
    <row r="4089">
      <c r="A4089" s="1" t="s">
        <v>21334</v>
      </c>
    </row>
    <row r="4090">
      <c r="A4090" s="1" t="s">
        <v>4438</v>
      </c>
      <c r="B4090" s="2">
        <v>0.0</v>
      </c>
    </row>
    <row r="4091">
      <c r="A4091" s="1" t="s">
        <v>21335</v>
      </c>
      <c r="B4091" s="2">
        <v>0.0</v>
      </c>
    </row>
    <row r="4092">
      <c r="A4092" s="1" t="s">
        <v>21336</v>
      </c>
      <c r="B4092" s="2">
        <v>0.0</v>
      </c>
    </row>
    <row r="4093">
      <c r="A4093" s="1" t="s">
        <v>21337</v>
      </c>
      <c r="B4093" s="2">
        <v>0.0</v>
      </c>
    </row>
    <row r="4094">
      <c r="A4094" s="1" t="s">
        <v>21338</v>
      </c>
      <c r="B4094" s="2">
        <v>0.0</v>
      </c>
    </row>
    <row r="4095">
      <c r="A4095" s="1" t="s">
        <v>21339</v>
      </c>
      <c r="B4095" s="2">
        <v>1.0</v>
      </c>
    </row>
    <row r="4096">
      <c r="A4096" s="1" t="s">
        <v>21340</v>
      </c>
      <c r="B4096" s="2">
        <v>1.0</v>
      </c>
    </row>
    <row r="4097">
      <c r="A4097" s="1" t="s">
        <v>21341</v>
      </c>
      <c r="B4097" s="2">
        <v>1.0</v>
      </c>
    </row>
    <row r="4098">
      <c r="A4098" s="1" t="s">
        <v>21342</v>
      </c>
      <c r="B4098" s="2">
        <v>0.0</v>
      </c>
    </row>
    <row r="4099">
      <c r="A4099" s="1" t="s">
        <v>21343</v>
      </c>
      <c r="B4099" s="2">
        <v>1.0</v>
      </c>
    </row>
    <row r="4100">
      <c r="A4100" s="1" t="s">
        <v>21344</v>
      </c>
      <c r="B4100" s="2">
        <v>1.0</v>
      </c>
    </row>
    <row r="4101">
      <c r="A4101" s="1" t="s">
        <v>21345</v>
      </c>
    </row>
    <row r="4102">
      <c r="A4102" s="7"/>
    </row>
    <row r="4103">
      <c r="A4103" s="1" t="s">
        <v>21346</v>
      </c>
      <c r="B4103" s="2">
        <v>0.0</v>
      </c>
    </row>
    <row r="4104">
      <c r="A4104" s="1" t="s">
        <v>21347</v>
      </c>
      <c r="B4104" s="2">
        <v>0.0</v>
      </c>
    </row>
    <row r="4105">
      <c r="A4105" s="1" t="s">
        <v>21348</v>
      </c>
      <c r="B4105" s="2">
        <v>1.0</v>
      </c>
    </row>
    <row r="4106">
      <c r="A4106" s="1" t="s">
        <v>21349</v>
      </c>
      <c r="B4106" s="2">
        <v>0.0</v>
      </c>
    </row>
    <row r="4107">
      <c r="A4107" s="1" t="s">
        <v>21350</v>
      </c>
      <c r="B4107" s="2">
        <v>1.0</v>
      </c>
    </row>
    <row r="4108">
      <c r="A4108" s="1" t="s">
        <v>21351</v>
      </c>
      <c r="B4108" s="2">
        <v>1.0</v>
      </c>
    </row>
    <row r="4109">
      <c r="A4109" s="1" t="s">
        <v>21352</v>
      </c>
      <c r="B4109" s="2">
        <v>1.0</v>
      </c>
    </row>
    <row r="4110">
      <c r="A4110" s="1" t="s">
        <v>21353</v>
      </c>
      <c r="B4110" s="2">
        <v>1.0</v>
      </c>
    </row>
    <row r="4111">
      <c r="A4111" s="1" t="s">
        <v>21354</v>
      </c>
      <c r="B4111" s="2">
        <v>0.0</v>
      </c>
    </row>
    <row r="4112">
      <c r="A4112" s="1" t="s">
        <v>21355</v>
      </c>
      <c r="B4112" s="2">
        <v>0.0</v>
      </c>
    </row>
    <row r="4113">
      <c r="A4113" s="1" t="s">
        <v>21356</v>
      </c>
      <c r="B4113" s="2">
        <v>0.0</v>
      </c>
    </row>
    <row r="4114">
      <c r="A4114" s="1" t="s">
        <v>21357</v>
      </c>
    </row>
    <row r="4115">
      <c r="A4115" s="7"/>
    </row>
    <row r="4116">
      <c r="A4116" s="1" t="s">
        <v>21358</v>
      </c>
      <c r="B4116" s="2">
        <v>0.0</v>
      </c>
    </row>
    <row r="4117">
      <c r="A4117" s="1" t="s">
        <v>21359</v>
      </c>
      <c r="B4117" s="2">
        <v>0.0</v>
      </c>
    </row>
    <row r="4118">
      <c r="A4118" s="1" t="s">
        <v>21360</v>
      </c>
      <c r="B4118" s="2">
        <v>0.0</v>
      </c>
    </row>
    <row r="4119">
      <c r="A4119" s="1" t="s">
        <v>21361</v>
      </c>
      <c r="B4119" s="2">
        <v>0.0</v>
      </c>
    </row>
    <row r="4120">
      <c r="A4120" s="1" t="s">
        <v>21362</v>
      </c>
      <c r="B4120" s="2">
        <v>0.0</v>
      </c>
    </row>
    <row r="4121">
      <c r="A4121" s="1" t="s">
        <v>21363</v>
      </c>
      <c r="B4121" s="2">
        <v>1.0</v>
      </c>
    </row>
    <row r="4122">
      <c r="A4122" s="1" t="s">
        <v>21364</v>
      </c>
      <c r="B4122" s="2">
        <v>1.0</v>
      </c>
    </row>
    <row r="4123">
      <c r="A4123" s="1" t="s">
        <v>21365</v>
      </c>
      <c r="B4123" s="2">
        <v>1.0</v>
      </c>
    </row>
    <row r="4124">
      <c r="A4124" s="1" t="s">
        <v>21366</v>
      </c>
      <c r="B4124" s="2">
        <v>0.0</v>
      </c>
    </row>
    <row r="4125">
      <c r="A4125" s="1" t="s">
        <v>21367</v>
      </c>
    </row>
    <row r="4126">
      <c r="A4126" s="7"/>
    </row>
    <row r="4127">
      <c r="A4127" s="1" t="s">
        <v>21368</v>
      </c>
    </row>
    <row r="4128">
      <c r="A4128" s="7"/>
    </row>
    <row r="4129">
      <c r="A4129" s="1" t="s">
        <v>21369</v>
      </c>
    </row>
    <row r="4130">
      <c r="A4130" s="7"/>
    </row>
    <row r="4131">
      <c r="A4131" s="1" t="s">
        <v>21370</v>
      </c>
      <c r="B4131" s="2">
        <v>0.0</v>
      </c>
    </row>
    <row r="4132">
      <c r="A4132" s="1" t="s">
        <v>21371</v>
      </c>
      <c r="B4132" s="2">
        <v>1.0</v>
      </c>
    </row>
    <row r="4133">
      <c r="A4133" s="1" t="s">
        <v>21372</v>
      </c>
      <c r="B4133" s="2">
        <v>0.0</v>
      </c>
    </row>
    <row r="4134">
      <c r="A4134" s="1" t="s">
        <v>21373</v>
      </c>
      <c r="B4134" s="2">
        <v>1.0</v>
      </c>
    </row>
    <row r="4135">
      <c r="A4135" s="1" t="s">
        <v>21374</v>
      </c>
      <c r="B4135" s="2">
        <v>1.0</v>
      </c>
    </row>
    <row r="4136">
      <c r="A4136" s="1" t="s">
        <v>21375</v>
      </c>
      <c r="B4136" s="2">
        <v>1.0</v>
      </c>
    </row>
    <row r="4137">
      <c r="A4137" s="1" t="s">
        <v>21376</v>
      </c>
      <c r="B4137" s="2">
        <v>1.0</v>
      </c>
    </row>
    <row r="4138">
      <c r="A4138" s="1" t="s">
        <v>21377</v>
      </c>
      <c r="B4138" s="2">
        <v>0.0</v>
      </c>
    </row>
    <row r="4139">
      <c r="A4139" s="1" t="s">
        <v>21378</v>
      </c>
      <c r="B4139" s="2">
        <v>1.0</v>
      </c>
    </row>
    <row r="4140">
      <c r="A4140" s="1" t="s">
        <v>21379</v>
      </c>
      <c r="B4140" s="2">
        <v>1.0</v>
      </c>
    </row>
    <row r="4141">
      <c r="A4141" s="1" t="s">
        <v>21380</v>
      </c>
      <c r="B4141" s="2">
        <v>0.0</v>
      </c>
    </row>
    <row r="4142">
      <c r="A4142" s="1" t="s">
        <v>21381</v>
      </c>
      <c r="B4142" s="2">
        <v>0.0</v>
      </c>
    </row>
    <row r="4143">
      <c r="A4143" s="1" t="s">
        <v>21382</v>
      </c>
      <c r="B4143" s="2">
        <v>1.0</v>
      </c>
    </row>
    <row r="4144">
      <c r="A4144" s="1" t="s">
        <v>21383</v>
      </c>
      <c r="B4144" s="2">
        <v>1.0</v>
      </c>
    </row>
    <row r="4145">
      <c r="A4145" s="1" t="s">
        <v>21384</v>
      </c>
      <c r="B4145" s="2">
        <v>1.0</v>
      </c>
    </row>
    <row r="4146">
      <c r="A4146" s="1" t="s">
        <v>21385</v>
      </c>
      <c r="B4146" s="2">
        <v>1.0</v>
      </c>
    </row>
    <row r="4147">
      <c r="A4147" s="1" t="s">
        <v>21386</v>
      </c>
      <c r="B4147" s="2">
        <v>0.0</v>
      </c>
    </row>
    <row r="4148">
      <c r="A4148" s="1" t="s">
        <v>21387</v>
      </c>
    </row>
    <row r="4149">
      <c r="A4149" s="1" t="s">
        <v>21388</v>
      </c>
    </row>
    <row r="4150">
      <c r="A4150" s="1" t="s">
        <v>21389</v>
      </c>
      <c r="B4150" s="2">
        <v>1.0</v>
      </c>
    </row>
    <row r="4151">
      <c r="A4151" s="1" t="s">
        <v>21390</v>
      </c>
      <c r="B4151" s="2">
        <v>1.0</v>
      </c>
    </row>
    <row r="4152">
      <c r="A4152" s="1" t="s">
        <v>21391</v>
      </c>
      <c r="B4152" s="2">
        <v>0.0</v>
      </c>
    </row>
    <row r="4153">
      <c r="A4153" s="1" t="s">
        <v>21392</v>
      </c>
      <c r="B4153" s="2">
        <v>0.0</v>
      </c>
    </row>
    <row r="4154">
      <c r="A4154" s="1" t="s">
        <v>21393</v>
      </c>
      <c r="B4154" s="2">
        <v>1.0</v>
      </c>
    </row>
    <row r="4155">
      <c r="A4155" s="1" t="s">
        <v>21394</v>
      </c>
      <c r="B4155" s="2">
        <v>0.0</v>
      </c>
    </row>
    <row r="4156">
      <c r="A4156" s="1" t="s">
        <v>21395</v>
      </c>
      <c r="B4156" s="2">
        <v>0.0</v>
      </c>
    </row>
    <row r="4157">
      <c r="A4157" s="1" t="s">
        <v>21396</v>
      </c>
      <c r="B4157" s="2">
        <v>0.0</v>
      </c>
    </row>
    <row r="4158">
      <c r="A4158" s="1" t="s">
        <v>4999</v>
      </c>
      <c r="B4158" s="2">
        <v>1.0</v>
      </c>
    </row>
    <row r="4159">
      <c r="A4159" s="1" t="s">
        <v>21397</v>
      </c>
    </row>
    <row r="4160">
      <c r="A4160" s="1" t="s">
        <v>21398</v>
      </c>
      <c r="B4160" s="2">
        <v>0.0</v>
      </c>
    </row>
    <row r="4161">
      <c r="A4161" s="1" t="s">
        <v>21399</v>
      </c>
      <c r="B4161" s="2">
        <v>1.0</v>
      </c>
    </row>
    <row r="4162">
      <c r="A4162" s="1" t="s">
        <v>21400</v>
      </c>
      <c r="B4162" s="2">
        <v>0.0</v>
      </c>
    </row>
    <row r="4163">
      <c r="A4163" s="1" t="s">
        <v>21401</v>
      </c>
      <c r="B4163" s="2">
        <v>1.0</v>
      </c>
    </row>
    <row r="4164">
      <c r="A4164" s="1" t="s">
        <v>21402</v>
      </c>
      <c r="B4164" s="2">
        <v>0.0</v>
      </c>
    </row>
    <row r="4165">
      <c r="A4165" s="1" t="s">
        <v>21403</v>
      </c>
      <c r="B4165" s="2">
        <v>1.0</v>
      </c>
    </row>
    <row r="4166">
      <c r="A4166" s="1" t="s">
        <v>21404</v>
      </c>
      <c r="B4166" s="2">
        <v>1.0</v>
      </c>
    </row>
    <row r="4167">
      <c r="A4167" s="1" t="s">
        <v>21405</v>
      </c>
      <c r="B4167" s="2">
        <v>0.0</v>
      </c>
    </row>
    <row r="4168">
      <c r="A4168" s="1" t="s">
        <v>21406</v>
      </c>
      <c r="B4168" s="2">
        <v>1.0</v>
      </c>
    </row>
    <row r="4169">
      <c r="A4169" s="1" t="s">
        <v>21407</v>
      </c>
      <c r="B4169" s="2">
        <v>0.0</v>
      </c>
    </row>
    <row r="4170">
      <c r="A4170" s="11" t="s">
        <v>21408</v>
      </c>
      <c r="B4170" s="2">
        <v>0.0</v>
      </c>
    </row>
    <row r="4171">
      <c r="A4171" s="1" t="s">
        <v>21409</v>
      </c>
    </row>
    <row r="4172">
      <c r="A4172" s="1" t="s">
        <v>21410</v>
      </c>
      <c r="B4172" s="2">
        <v>1.0</v>
      </c>
    </row>
    <row r="4173">
      <c r="A4173" s="1" t="s">
        <v>21411</v>
      </c>
      <c r="B4173" s="2">
        <v>1.0</v>
      </c>
    </row>
    <row r="4174">
      <c r="A4174" s="1" t="s">
        <v>21412</v>
      </c>
      <c r="B4174" s="2">
        <v>1.0</v>
      </c>
    </row>
    <row r="4175">
      <c r="A4175" s="1" t="s">
        <v>21413</v>
      </c>
    </row>
    <row r="4176">
      <c r="A4176" s="1" t="s">
        <v>12632</v>
      </c>
    </row>
    <row r="4177">
      <c r="A4177" s="1" t="s">
        <v>12633</v>
      </c>
    </row>
    <row r="4178">
      <c r="A4178" s="1" t="s">
        <v>12634</v>
      </c>
    </row>
    <row r="4179">
      <c r="A4179" s="1" t="s">
        <v>12635</v>
      </c>
    </row>
    <row r="4180">
      <c r="A4180" s="1" t="s">
        <v>21414</v>
      </c>
      <c r="B4180" s="2">
        <v>0.0</v>
      </c>
    </row>
    <row r="4181">
      <c r="A4181" s="1" t="s">
        <v>21415</v>
      </c>
      <c r="B4181" s="2">
        <v>1.0</v>
      </c>
    </row>
    <row r="4182">
      <c r="A4182" s="1" t="s">
        <v>21416</v>
      </c>
      <c r="B4182" s="2">
        <v>1.0</v>
      </c>
    </row>
    <row r="4183">
      <c r="A4183" s="1" t="s">
        <v>21417</v>
      </c>
      <c r="B4183" s="2">
        <v>1.0</v>
      </c>
    </row>
    <row r="4184">
      <c r="A4184" s="1" t="s">
        <v>21418</v>
      </c>
      <c r="B4184" s="2">
        <v>1.0</v>
      </c>
    </row>
    <row r="4185">
      <c r="A4185" s="1" t="s">
        <v>21419</v>
      </c>
    </row>
    <row r="4186">
      <c r="A4186" s="7"/>
    </row>
    <row r="4187">
      <c r="A4187" s="1" t="s">
        <v>21420</v>
      </c>
      <c r="B4187" s="2">
        <v>0.0</v>
      </c>
    </row>
    <row r="4188">
      <c r="A4188" s="1" t="s">
        <v>21421</v>
      </c>
      <c r="B4188" s="2">
        <v>1.0</v>
      </c>
    </row>
    <row r="4189">
      <c r="A4189" s="1" t="s">
        <v>21422</v>
      </c>
      <c r="B4189" s="2">
        <v>1.0</v>
      </c>
    </row>
    <row r="4190">
      <c r="A4190" s="1" t="s">
        <v>21423</v>
      </c>
    </row>
    <row r="4191">
      <c r="A4191" s="1" t="s">
        <v>9986</v>
      </c>
    </row>
    <row r="4192">
      <c r="A4192" s="1" t="s">
        <v>9987</v>
      </c>
    </row>
    <row r="4193">
      <c r="A4193" s="1" t="s">
        <v>7864</v>
      </c>
    </row>
    <row r="4194">
      <c r="A4194" s="1" t="s">
        <v>6854</v>
      </c>
    </row>
    <row r="4195">
      <c r="A4195" s="1" t="s">
        <v>9988</v>
      </c>
    </row>
    <row r="4196">
      <c r="A4196" s="1" t="s">
        <v>4939</v>
      </c>
      <c r="B4196" s="2">
        <v>0.0</v>
      </c>
    </row>
    <row r="4197">
      <c r="A4197" s="1" t="s">
        <v>21424</v>
      </c>
      <c r="B4197" s="2">
        <v>0.0</v>
      </c>
    </row>
    <row r="4198">
      <c r="A4198" s="1" t="s">
        <v>21425</v>
      </c>
      <c r="B4198" s="2">
        <v>1.0</v>
      </c>
    </row>
    <row r="4199">
      <c r="A4199" s="1" t="s">
        <v>21426</v>
      </c>
      <c r="B4199" s="2">
        <v>1.0</v>
      </c>
    </row>
    <row r="4200">
      <c r="A4200" s="1" t="s">
        <v>21427</v>
      </c>
      <c r="B4200" s="2">
        <v>1.0</v>
      </c>
    </row>
    <row r="4201">
      <c r="A4201" s="1" t="s">
        <v>21428</v>
      </c>
      <c r="B4201" s="2">
        <v>1.0</v>
      </c>
    </row>
    <row r="4202">
      <c r="A4202" s="1" t="s">
        <v>21429</v>
      </c>
      <c r="B4202" s="2">
        <v>1.0</v>
      </c>
    </row>
    <row r="4203">
      <c r="A4203" s="1" t="s">
        <v>21430</v>
      </c>
      <c r="B4203" s="2">
        <v>1.0</v>
      </c>
    </row>
    <row r="4204">
      <c r="A4204" s="1" t="s">
        <v>21431</v>
      </c>
      <c r="B4204" s="2">
        <v>0.0</v>
      </c>
    </row>
    <row r="4205">
      <c r="A4205" s="1" t="s">
        <v>21432</v>
      </c>
      <c r="B4205" s="2">
        <v>1.0</v>
      </c>
    </row>
    <row r="4206">
      <c r="A4206" s="1" t="s">
        <v>21433</v>
      </c>
      <c r="B4206" s="2">
        <v>1.0</v>
      </c>
    </row>
    <row r="4207">
      <c r="A4207" s="1" t="s">
        <v>21434</v>
      </c>
      <c r="B4207" s="2">
        <v>1.0</v>
      </c>
    </row>
    <row r="4208">
      <c r="A4208" s="1" t="s">
        <v>21435</v>
      </c>
      <c r="B4208" s="2">
        <v>0.0</v>
      </c>
    </row>
    <row r="4209">
      <c r="A4209" s="1" t="s">
        <v>21436</v>
      </c>
      <c r="B4209" s="2">
        <v>0.0</v>
      </c>
    </row>
    <row r="4210">
      <c r="A4210" s="1" t="s">
        <v>21437</v>
      </c>
      <c r="B4210" s="2">
        <v>0.0</v>
      </c>
    </row>
    <row r="4211">
      <c r="A4211" s="1" t="s">
        <v>21438</v>
      </c>
      <c r="B4211" s="2">
        <v>0.0</v>
      </c>
    </row>
    <row r="4212">
      <c r="A4212" s="1" t="s">
        <v>21439</v>
      </c>
      <c r="B4212" s="2">
        <v>1.0</v>
      </c>
    </row>
    <row r="4213">
      <c r="A4213" s="1" t="s">
        <v>21440</v>
      </c>
      <c r="B4213" s="2">
        <v>1.0</v>
      </c>
    </row>
    <row r="4214">
      <c r="A4214" s="1" t="s">
        <v>21441</v>
      </c>
      <c r="B4214" s="2">
        <v>0.0</v>
      </c>
    </row>
    <row r="4215">
      <c r="A4215" s="1" t="s">
        <v>21442</v>
      </c>
      <c r="B4215" s="2">
        <v>1.0</v>
      </c>
    </row>
    <row r="4216">
      <c r="A4216" s="1" t="s">
        <v>21443</v>
      </c>
      <c r="B4216" s="2">
        <v>1.0</v>
      </c>
    </row>
    <row r="4217">
      <c r="A4217" s="1" t="s">
        <v>21444</v>
      </c>
      <c r="B4217" s="2">
        <v>0.0</v>
      </c>
    </row>
    <row r="4218">
      <c r="A4218" s="1" t="s">
        <v>8692</v>
      </c>
      <c r="B4218" s="2">
        <v>0.0</v>
      </c>
    </row>
    <row r="4219">
      <c r="A4219" s="1" t="s">
        <v>21445</v>
      </c>
      <c r="B4219" s="2">
        <v>0.0</v>
      </c>
    </row>
    <row r="4220">
      <c r="A4220" s="1" t="s">
        <v>21446</v>
      </c>
    </row>
    <row r="4221">
      <c r="A4221" s="1" t="s">
        <v>4020</v>
      </c>
      <c r="B4221" s="2">
        <v>0.0</v>
      </c>
    </row>
    <row r="4222">
      <c r="A4222" s="1" t="s">
        <v>21447</v>
      </c>
      <c r="B4222" s="2">
        <v>1.0</v>
      </c>
    </row>
    <row r="4223">
      <c r="A4223" s="1" t="s">
        <v>21448</v>
      </c>
    </row>
    <row r="4224">
      <c r="A4224" s="1" t="s">
        <v>7224</v>
      </c>
      <c r="B4224" s="2">
        <v>0.0</v>
      </c>
    </row>
    <row r="4225">
      <c r="A4225" s="1" t="s">
        <v>21449</v>
      </c>
      <c r="B4225" s="2">
        <v>0.0</v>
      </c>
    </row>
    <row r="4226">
      <c r="A4226" s="1" t="s">
        <v>21450</v>
      </c>
      <c r="B4226" s="2">
        <v>1.0</v>
      </c>
    </row>
    <row r="4227">
      <c r="A4227" s="1" t="s">
        <v>21451</v>
      </c>
      <c r="B4227" s="2">
        <v>1.0</v>
      </c>
    </row>
    <row r="4228">
      <c r="A4228" s="1" t="s">
        <v>21452</v>
      </c>
      <c r="B4228" s="2">
        <v>0.0</v>
      </c>
    </row>
    <row r="4229">
      <c r="A4229" s="1" t="s">
        <v>21453</v>
      </c>
      <c r="B4229" s="2">
        <v>0.0</v>
      </c>
    </row>
    <row r="4230">
      <c r="A4230" s="1" t="s">
        <v>21454</v>
      </c>
      <c r="B4230" s="2">
        <v>0.0</v>
      </c>
    </row>
    <row r="4231">
      <c r="A4231" s="1" t="s">
        <v>21455</v>
      </c>
      <c r="B4231" s="2">
        <v>0.0</v>
      </c>
    </row>
    <row r="4232">
      <c r="A4232" s="1" t="s">
        <v>21456</v>
      </c>
      <c r="B4232" s="2">
        <v>1.0</v>
      </c>
    </row>
    <row r="4233">
      <c r="A4233" s="1" t="s">
        <v>21457</v>
      </c>
      <c r="B4233" s="2">
        <v>1.0</v>
      </c>
    </row>
    <row r="4234">
      <c r="A4234" s="1" t="s">
        <v>21458</v>
      </c>
    </row>
    <row r="4235">
      <c r="A4235" s="1" t="s">
        <v>21459</v>
      </c>
      <c r="B4235" s="2">
        <v>1.0</v>
      </c>
    </row>
    <row r="4236">
      <c r="A4236" s="1" t="s">
        <v>21460</v>
      </c>
      <c r="B4236" s="2">
        <v>0.0</v>
      </c>
    </row>
    <row r="4237">
      <c r="A4237" s="1" t="s">
        <v>21461</v>
      </c>
    </row>
    <row r="4238">
      <c r="A4238" s="1" t="s">
        <v>21462</v>
      </c>
      <c r="B4238" s="2">
        <v>0.0</v>
      </c>
    </row>
    <row r="4239">
      <c r="A4239" s="1" t="s">
        <v>21463</v>
      </c>
      <c r="B4239" s="2">
        <v>1.0</v>
      </c>
    </row>
    <row r="4240">
      <c r="A4240" s="1" t="s">
        <v>21464</v>
      </c>
    </row>
    <row r="4241">
      <c r="A4241" s="7"/>
    </row>
    <row r="4242">
      <c r="A4242" s="1" t="s">
        <v>21465</v>
      </c>
    </row>
    <row r="4243">
      <c r="A4243" s="1" t="s">
        <v>21466</v>
      </c>
    </row>
    <row r="4244">
      <c r="A4244" s="1" t="s">
        <v>21467</v>
      </c>
      <c r="B4244" s="2">
        <v>0.0</v>
      </c>
    </row>
    <row r="4245">
      <c r="A4245" s="1" t="s">
        <v>21468</v>
      </c>
      <c r="B4245" s="2">
        <v>1.0</v>
      </c>
    </row>
    <row r="4246">
      <c r="A4246" s="1" t="s">
        <v>21469</v>
      </c>
      <c r="B4246" s="2">
        <v>1.0</v>
      </c>
    </row>
    <row r="4247">
      <c r="A4247" s="1" t="s">
        <v>21470</v>
      </c>
    </row>
    <row r="4248">
      <c r="A4248" s="1" t="s">
        <v>21471</v>
      </c>
    </row>
    <row r="4249">
      <c r="A4249" s="1" t="s">
        <v>21472</v>
      </c>
    </row>
    <row r="4250">
      <c r="A4250" s="1" t="s">
        <v>21473</v>
      </c>
    </row>
    <row r="4251">
      <c r="A4251" s="7"/>
    </row>
    <row r="4252">
      <c r="A4252" s="1" t="s">
        <v>21474</v>
      </c>
    </row>
    <row r="4253">
      <c r="A4253" s="7"/>
    </row>
    <row r="4254">
      <c r="A4254" s="1" t="s">
        <v>21475</v>
      </c>
    </row>
    <row r="4255">
      <c r="A4255" s="1" t="s">
        <v>21476</v>
      </c>
    </row>
    <row r="4256">
      <c r="A4256" s="1" t="s">
        <v>4193</v>
      </c>
    </row>
    <row r="4257">
      <c r="A4257" s="1" t="s">
        <v>6333</v>
      </c>
    </row>
    <row r="4258">
      <c r="A4258" s="1" t="s">
        <v>16762</v>
      </c>
      <c r="B4258" s="2">
        <v>0.0</v>
      </c>
    </row>
    <row r="4259">
      <c r="A4259" s="1" t="s">
        <v>21477</v>
      </c>
      <c r="B4259" s="2">
        <v>1.0</v>
      </c>
    </row>
    <row r="4260">
      <c r="A4260" s="1" t="s">
        <v>21478</v>
      </c>
      <c r="B4260" s="2">
        <v>1.0</v>
      </c>
    </row>
    <row r="4261">
      <c r="A4261" s="1" t="s">
        <v>21479</v>
      </c>
      <c r="B4261" s="2">
        <v>1.0</v>
      </c>
    </row>
    <row r="4262">
      <c r="A4262" s="1" t="s">
        <v>21480</v>
      </c>
      <c r="B4262" s="2">
        <v>0.0</v>
      </c>
    </row>
    <row r="4263">
      <c r="A4263" s="1" t="s">
        <v>21481</v>
      </c>
      <c r="B4263" s="2">
        <v>0.0</v>
      </c>
    </row>
    <row r="4264">
      <c r="A4264" s="1" t="s">
        <v>21482</v>
      </c>
      <c r="B4264" s="2">
        <v>0.0</v>
      </c>
    </row>
    <row r="4265">
      <c r="A4265" s="1" t="s">
        <v>21483</v>
      </c>
      <c r="B4265" s="2">
        <v>0.0</v>
      </c>
    </row>
    <row r="4266">
      <c r="A4266" s="1" t="s">
        <v>21484</v>
      </c>
      <c r="B4266" s="2">
        <v>1.0</v>
      </c>
    </row>
    <row r="4267">
      <c r="A4267" s="1" t="s">
        <v>21485</v>
      </c>
      <c r="B4267" s="2">
        <v>0.0</v>
      </c>
    </row>
    <row r="4268">
      <c r="A4268" s="1" t="s">
        <v>21486</v>
      </c>
      <c r="B4268" s="2">
        <v>0.0</v>
      </c>
    </row>
    <row r="4269">
      <c r="A4269" s="1" t="s">
        <v>21487</v>
      </c>
      <c r="B4269" s="2">
        <v>0.0</v>
      </c>
    </row>
    <row r="4270">
      <c r="A4270" s="1" t="s">
        <v>21488</v>
      </c>
    </row>
    <row r="4271">
      <c r="A4271" s="1" t="s">
        <v>398</v>
      </c>
    </row>
    <row r="4272">
      <c r="A4272" s="1" t="s">
        <v>4299</v>
      </c>
      <c r="B4272" s="2">
        <v>0.0</v>
      </c>
    </row>
    <row r="4273">
      <c r="A4273" s="1" t="s">
        <v>21489</v>
      </c>
      <c r="B4273" s="2">
        <v>0.0</v>
      </c>
    </row>
    <row r="4274">
      <c r="A4274" s="1" t="s">
        <v>21490</v>
      </c>
      <c r="B4274" s="2">
        <v>1.0</v>
      </c>
    </row>
    <row r="4275">
      <c r="A4275" s="1" t="s">
        <v>21491</v>
      </c>
      <c r="B4275" s="2">
        <v>1.0</v>
      </c>
    </row>
    <row r="4276">
      <c r="A4276" s="1" t="s">
        <v>21492</v>
      </c>
      <c r="B4276" s="2">
        <v>0.0</v>
      </c>
    </row>
    <row r="4277">
      <c r="A4277" s="1" t="s">
        <v>21493</v>
      </c>
      <c r="B4277" s="2">
        <v>1.0</v>
      </c>
    </row>
    <row r="4278">
      <c r="A4278" s="1" t="s">
        <v>21494</v>
      </c>
      <c r="B4278" s="2">
        <v>1.0</v>
      </c>
    </row>
    <row r="4279">
      <c r="A4279" s="1" t="s">
        <v>21495</v>
      </c>
      <c r="B4279" s="2">
        <v>1.0</v>
      </c>
    </row>
    <row r="4280">
      <c r="A4280" s="1" t="s">
        <v>21496</v>
      </c>
      <c r="B4280" s="2">
        <v>0.0</v>
      </c>
    </row>
    <row r="4281">
      <c r="A4281" s="1" t="s">
        <v>21497</v>
      </c>
      <c r="B4281" s="2">
        <v>0.0</v>
      </c>
    </row>
    <row r="4282">
      <c r="A4282" s="1" t="s">
        <v>21498</v>
      </c>
      <c r="B4282" s="2">
        <v>0.0</v>
      </c>
    </row>
    <row r="4283">
      <c r="A4283" s="1" t="s">
        <v>21499</v>
      </c>
      <c r="B4283" s="2">
        <v>0.0</v>
      </c>
    </row>
    <row r="4284">
      <c r="A4284" s="1" t="s">
        <v>21500</v>
      </c>
      <c r="B4284" s="2">
        <v>1.0</v>
      </c>
    </row>
    <row r="4285">
      <c r="A4285" s="1" t="s">
        <v>21501</v>
      </c>
      <c r="B4285" s="2">
        <v>1.0</v>
      </c>
    </row>
    <row r="4286">
      <c r="A4286" s="1" t="s">
        <v>21502</v>
      </c>
      <c r="B4286" s="2">
        <v>1.0</v>
      </c>
    </row>
    <row r="4287">
      <c r="A4287" s="1" t="s">
        <v>21503</v>
      </c>
      <c r="B4287" s="2">
        <v>0.0</v>
      </c>
    </row>
    <row r="4288">
      <c r="A4288" s="1" t="s">
        <v>21504</v>
      </c>
      <c r="B4288" s="2">
        <v>1.0</v>
      </c>
    </row>
    <row r="4289">
      <c r="A4289" s="1" t="s">
        <v>21505</v>
      </c>
      <c r="B4289" s="2">
        <v>1.0</v>
      </c>
    </row>
    <row r="4290">
      <c r="A4290" s="1" t="s">
        <v>21506</v>
      </c>
      <c r="B4290" s="2">
        <v>1.0</v>
      </c>
    </row>
    <row r="4291">
      <c r="A4291" s="1" t="s">
        <v>21507</v>
      </c>
      <c r="B4291" s="2">
        <v>1.0</v>
      </c>
    </row>
    <row r="4292">
      <c r="A4292" s="1" t="s">
        <v>21508</v>
      </c>
      <c r="B4292" s="2">
        <v>0.0</v>
      </c>
    </row>
    <row r="4293">
      <c r="A4293" s="1" t="s">
        <v>21509</v>
      </c>
      <c r="B4293" s="2">
        <v>0.0</v>
      </c>
    </row>
    <row r="4294">
      <c r="A4294" s="1" t="s">
        <v>21510</v>
      </c>
      <c r="B4294" s="2">
        <v>0.0</v>
      </c>
    </row>
    <row r="4295">
      <c r="A4295" s="1" t="s">
        <v>21511</v>
      </c>
      <c r="B4295" s="2">
        <v>0.0</v>
      </c>
    </row>
    <row r="4296">
      <c r="A4296" s="1" t="s">
        <v>21512</v>
      </c>
      <c r="B4296" s="2">
        <v>0.0</v>
      </c>
    </row>
    <row r="4297">
      <c r="A4297" s="1" t="s">
        <v>21513</v>
      </c>
      <c r="B4297" s="2">
        <v>0.0</v>
      </c>
    </row>
    <row r="4298">
      <c r="A4298" s="1" t="s">
        <v>21514</v>
      </c>
    </row>
    <row r="4299">
      <c r="A4299" s="1" t="s">
        <v>21515</v>
      </c>
    </row>
    <row r="4300">
      <c r="A4300" s="1" t="s">
        <v>21516</v>
      </c>
    </row>
    <row r="4301">
      <c r="A4301" s="7"/>
    </row>
    <row r="4302">
      <c r="A4302" s="1" t="s">
        <v>8747</v>
      </c>
      <c r="B4302" s="2">
        <v>1.0</v>
      </c>
    </row>
    <row r="4303">
      <c r="A4303" s="1" t="s">
        <v>21517</v>
      </c>
      <c r="B4303" s="2">
        <v>0.0</v>
      </c>
    </row>
    <row r="4304">
      <c r="A4304" s="1" t="s">
        <v>21518</v>
      </c>
      <c r="B4304" s="2">
        <v>1.0</v>
      </c>
    </row>
    <row r="4305">
      <c r="A4305" s="1" t="s">
        <v>21519</v>
      </c>
      <c r="B4305" s="2">
        <v>0.0</v>
      </c>
    </row>
    <row r="4306">
      <c r="A4306" s="1" t="s">
        <v>21520</v>
      </c>
      <c r="B4306" s="2">
        <v>1.0</v>
      </c>
    </row>
    <row r="4307">
      <c r="A4307" s="1" t="s">
        <v>8200</v>
      </c>
      <c r="B4307" s="2">
        <v>0.0</v>
      </c>
    </row>
    <row r="4308">
      <c r="A4308" s="1" t="s">
        <v>21521</v>
      </c>
      <c r="B4308" s="2">
        <v>1.0</v>
      </c>
    </row>
    <row r="4309">
      <c r="A4309" s="1" t="s">
        <v>21522</v>
      </c>
      <c r="B4309" s="2">
        <v>0.0</v>
      </c>
    </row>
    <row r="4310">
      <c r="A4310" s="1" t="s">
        <v>21523</v>
      </c>
      <c r="B4310" s="2">
        <v>1.0</v>
      </c>
    </row>
    <row r="4311">
      <c r="A4311" s="1" t="s">
        <v>21524</v>
      </c>
      <c r="B4311" s="2">
        <v>1.0</v>
      </c>
    </row>
    <row r="4312">
      <c r="A4312" s="1" t="s">
        <v>21525</v>
      </c>
      <c r="B4312" s="2">
        <v>0.0</v>
      </c>
    </row>
    <row r="4313">
      <c r="A4313" s="1" t="s">
        <v>21526</v>
      </c>
      <c r="B4313" s="2">
        <v>1.0</v>
      </c>
    </row>
    <row r="4314">
      <c r="A4314" s="1" t="s">
        <v>21527</v>
      </c>
      <c r="B4314" s="2">
        <v>0.0</v>
      </c>
    </row>
    <row r="4315">
      <c r="A4315" s="1" t="s">
        <v>21528</v>
      </c>
      <c r="B4315" s="2">
        <v>0.0</v>
      </c>
    </row>
    <row r="4316">
      <c r="A4316" s="1" t="s">
        <v>21529</v>
      </c>
      <c r="B4316" s="2">
        <v>1.0</v>
      </c>
    </row>
    <row r="4317">
      <c r="A4317" s="1" t="s">
        <v>21530</v>
      </c>
      <c r="B4317" s="2">
        <v>1.0</v>
      </c>
    </row>
    <row r="4318">
      <c r="A4318" s="1" t="s">
        <v>18539</v>
      </c>
    </row>
    <row r="4319">
      <c r="A4319" s="1" t="s">
        <v>18540</v>
      </c>
    </row>
    <row r="4320">
      <c r="A4320" s="1" t="s">
        <v>18541</v>
      </c>
    </row>
    <row r="4321">
      <c r="A4321" s="1" t="s">
        <v>21531</v>
      </c>
    </row>
    <row r="4322">
      <c r="A4322" s="1" t="s">
        <v>18543</v>
      </c>
      <c r="B4322" s="2">
        <v>0.0</v>
      </c>
    </row>
    <row r="4323">
      <c r="A4323" s="1" t="s">
        <v>21532</v>
      </c>
      <c r="B4323" s="2">
        <v>1.0</v>
      </c>
    </row>
    <row r="4324">
      <c r="A4324" s="1" t="s">
        <v>21533</v>
      </c>
      <c r="B4324" s="2">
        <v>0.0</v>
      </c>
    </row>
    <row r="4325">
      <c r="A4325" s="1" t="s">
        <v>21534</v>
      </c>
      <c r="B4325" s="2">
        <v>1.0</v>
      </c>
    </row>
    <row r="4326">
      <c r="A4326" s="1" t="s">
        <v>21535</v>
      </c>
      <c r="B4326" s="2">
        <v>1.0</v>
      </c>
    </row>
    <row r="4327">
      <c r="A4327" s="1" t="s">
        <v>21536</v>
      </c>
      <c r="B4327" s="2">
        <v>0.0</v>
      </c>
    </row>
    <row r="4328">
      <c r="A4328" s="1" t="s">
        <v>21537</v>
      </c>
      <c r="B4328" s="2">
        <v>0.0</v>
      </c>
    </row>
    <row r="4329">
      <c r="A4329" s="1" t="s">
        <v>21538</v>
      </c>
      <c r="B4329" s="2">
        <v>0.0</v>
      </c>
    </row>
    <row r="4330">
      <c r="A4330" s="1" t="s">
        <v>21539</v>
      </c>
      <c r="B4330" s="2">
        <v>1.0</v>
      </c>
    </row>
    <row r="4331">
      <c r="A4331" s="1" t="s">
        <v>21540</v>
      </c>
      <c r="B4331" s="2">
        <v>1.0</v>
      </c>
    </row>
    <row r="4332">
      <c r="A4332" s="1" t="s">
        <v>21541</v>
      </c>
      <c r="B4332" s="2">
        <v>0.0</v>
      </c>
    </row>
    <row r="4333">
      <c r="A4333" s="1" t="s">
        <v>21542</v>
      </c>
      <c r="B4333" s="2">
        <v>0.0</v>
      </c>
    </row>
    <row r="4334">
      <c r="A4334" s="1" t="s">
        <v>21543</v>
      </c>
    </row>
    <row r="4335">
      <c r="A4335" s="7"/>
    </row>
    <row r="4336">
      <c r="A4336" s="1" t="s">
        <v>14667</v>
      </c>
      <c r="B4336" s="2">
        <v>1.0</v>
      </c>
    </row>
    <row r="4337">
      <c r="A4337" s="1" t="s">
        <v>21544</v>
      </c>
      <c r="B4337" s="2">
        <v>0.0</v>
      </c>
    </row>
    <row r="4338">
      <c r="A4338" s="1" t="s">
        <v>21545</v>
      </c>
      <c r="B4338" s="2">
        <v>1.0</v>
      </c>
    </row>
    <row r="4339">
      <c r="A4339" s="1" t="s">
        <v>21546</v>
      </c>
    </row>
    <row r="4340">
      <c r="A4340" s="1" t="s">
        <v>21547</v>
      </c>
      <c r="B4340" s="2">
        <v>0.0</v>
      </c>
    </row>
    <row r="4341">
      <c r="A4341" s="1" t="s">
        <v>21548</v>
      </c>
      <c r="B4341" s="2">
        <v>1.0</v>
      </c>
    </row>
    <row r="4342">
      <c r="A4342" s="1" t="s">
        <v>21549</v>
      </c>
      <c r="B4342" s="2">
        <v>1.0</v>
      </c>
    </row>
    <row r="4343">
      <c r="A4343" s="1" t="s">
        <v>21550</v>
      </c>
      <c r="B4343" s="2">
        <v>0.0</v>
      </c>
    </row>
    <row r="4344">
      <c r="A4344" s="1" t="s">
        <v>21551</v>
      </c>
      <c r="B4344" s="2">
        <v>0.0</v>
      </c>
    </row>
    <row r="4345">
      <c r="A4345" s="1" t="s">
        <v>21552</v>
      </c>
      <c r="B4345" s="2">
        <v>1.0</v>
      </c>
    </row>
    <row r="4346">
      <c r="A4346" s="1" t="s">
        <v>21553</v>
      </c>
      <c r="B4346" s="2">
        <v>0.0</v>
      </c>
    </row>
    <row r="4347">
      <c r="A4347" s="1" t="s">
        <v>21554</v>
      </c>
    </row>
    <row r="4348">
      <c r="A4348" s="1" t="s">
        <v>21555</v>
      </c>
      <c r="B4348" s="2">
        <v>1.0</v>
      </c>
    </row>
    <row r="4349">
      <c r="A4349" s="1" t="s">
        <v>21556</v>
      </c>
      <c r="B4349" s="2">
        <v>0.0</v>
      </c>
    </row>
    <row r="4350">
      <c r="A4350" s="1" t="s">
        <v>21557</v>
      </c>
      <c r="B4350" s="2">
        <v>0.0</v>
      </c>
    </row>
    <row r="4351">
      <c r="A4351" s="1" t="s">
        <v>21558</v>
      </c>
      <c r="B4351" s="2">
        <v>1.0</v>
      </c>
    </row>
    <row r="4352">
      <c r="A4352" s="1" t="s">
        <v>21559</v>
      </c>
      <c r="B4352" s="2">
        <v>0.0</v>
      </c>
    </row>
    <row r="4353">
      <c r="A4353" s="1" t="s">
        <v>21560</v>
      </c>
      <c r="B4353" s="2">
        <v>1.0</v>
      </c>
    </row>
    <row r="4354">
      <c r="A4354" s="1" t="s">
        <v>21561</v>
      </c>
      <c r="B4354" s="2">
        <v>0.0</v>
      </c>
    </row>
    <row r="4355">
      <c r="A4355" s="1" t="s">
        <v>21562</v>
      </c>
      <c r="B4355" s="2">
        <v>0.0</v>
      </c>
    </row>
    <row r="4356">
      <c r="A4356" s="1" t="s">
        <v>21563</v>
      </c>
      <c r="B4356" s="2">
        <v>0.0</v>
      </c>
    </row>
    <row r="4357">
      <c r="A4357" s="1" t="s">
        <v>21564</v>
      </c>
      <c r="B4357" s="2">
        <v>1.0</v>
      </c>
    </row>
    <row r="4358">
      <c r="A4358" s="1" t="s">
        <v>21565</v>
      </c>
      <c r="B4358" s="2">
        <v>0.0</v>
      </c>
    </row>
    <row r="4359">
      <c r="A4359" s="1" t="s">
        <v>21566</v>
      </c>
      <c r="B4359" s="2">
        <v>1.0</v>
      </c>
    </row>
    <row r="4360">
      <c r="A4360" s="1" t="s">
        <v>21567</v>
      </c>
      <c r="B4360" s="2">
        <v>0.0</v>
      </c>
    </row>
    <row r="4361">
      <c r="A4361" s="1" t="s">
        <v>21568</v>
      </c>
      <c r="B4361" s="2">
        <v>0.0</v>
      </c>
    </row>
    <row r="4362">
      <c r="A4362" s="11" t="s">
        <v>21569</v>
      </c>
      <c r="B4362" s="2">
        <v>1.0</v>
      </c>
    </row>
    <row r="4363">
      <c r="A4363" s="1" t="s">
        <v>21570</v>
      </c>
      <c r="B4363" s="2">
        <v>1.0</v>
      </c>
    </row>
    <row r="4364">
      <c r="A4364" s="1" t="s">
        <v>21571</v>
      </c>
      <c r="B4364" s="2">
        <v>0.0</v>
      </c>
    </row>
    <row r="4365">
      <c r="A4365" s="1" t="s">
        <v>21572</v>
      </c>
    </row>
    <row r="4366">
      <c r="A4366" s="1" t="s">
        <v>3210</v>
      </c>
    </row>
    <row r="4367">
      <c r="A4367" s="1" t="s">
        <v>21573</v>
      </c>
    </row>
    <row r="4368">
      <c r="A4368" s="1" t="s">
        <v>21574</v>
      </c>
    </row>
    <row r="4369">
      <c r="A4369" s="1" t="s">
        <v>21575</v>
      </c>
    </row>
    <row r="4370">
      <c r="A4370" s="7"/>
    </row>
    <row r="4371">
      <c r="A4371" s="1" t="s">
        <v>21576</v>
      </c>
      <c r="B4371" s="2">
        <v>1.0</v>
      </c>
    </row>
    <row r="4372">
      <c r="A4372" s="1" t="s">
        <v>21577</v>
      </c>
      <c r="B4372" s="2">
        <v>1.0</v>
      </c>
    </row>
    <row r="4373">
      <c r="A4373" s="1" t="s">
        <v>21578</v>
      </c>
      <c r="B4373" s="2">
        <v>0.0</v>
      </c>
    </row>
    <row r="4374">
      <c r="A4374" s="1" t="s">
        <v>21579</v>
      </c>
      <c r="B4374" s="2">
        <v>1.0</v>
      </c>
    </row>
    <row r="4375">
      <c r="A4375" s="1" t="s">
        <v>21580</v>
      </c>
      <c r="B4375" s="2">
        <v>1.0</v>
      </c>
    </row>
    <row r="4376">
      <c r="A4376" s="1" t="s">
        <v>21581</v>
      </c>
      <c r="B4376" s="2">
        <v>0.0</v>
      </c>
    </row>
    <row r="4377">
      <c r="A4377" s="1" t="s">
        <v>21582</v>
      </c>
      <c r="B4377" s="2">
        <v>0.0</v>
      </c>
    </row>
    <row r="4378">
      <c r="A4378" s="1" t="s">
        <v>21583</v>
      </c>
      <c r="B4378" s="2">
        <v>0.0</v>
      </c>
    </row>
    <row r="4379">
      <c r="A4379" s="1" t="s">
        <v>21584</v>
      </c>
      <c r="B4379" s="2">
        <v>0.0</v>
      </c>
    </row>
    <row r="4380">
      <c r="A4380" s="1" t="s">
        <v>21585</v>
      </c>
      <c r="B4380" s="2">
        <v>1.0</v>
      </c>
    </row>
    <row r="4381">
      <c r="A4381" s="1" t="s">
        <v>21586</v>
      </c>
      <c r="B4381" s="2">
        <v>0.0</v>
      </c>
    </row>
    <row r="4382">
      <c r="A4382" s="1" t="s">
        <v>21587</v>
      </c>
      <c r="B4382" s="2">
        <v>0.0</v>
      </c>
    </row>
    <row r="4383">
      <c r="A4383" s="1" t="s">
        <v>21588</v>
      </c>
      <c r="B4383" s="2">
        <v>1.0</v>
      </c>
    </row>
    <row r="4384">
      <c r="A4384" s="1" t="s">
        <v>21589</v>
      </c>
    </row>
    <row r="4385">
      <c r="A4385" s="7"/>
    </row>
    <row r="4386">
      <c r="A4386" s="1" t="s">
        <v>4784</v>
      </c>
      <c r="B4386" s="2">
        <v>1.0</v>
      </c>
    </row>
    <row r="4387">
      <c r="A4387" s="1" t="s">
        <v>21590</v>
      </c>
      <c r="B4387" s="2">
        <v>0.0</v>
      </c>
    </row>
    <row r="4388">
      <c r="A4388" s="1" t="s">
        <v>21591</v>
      </c>
      <c r="B4388" s="2">
        <v>1.0</v>
      </c>
    </row>
    <row r="4389">
      <c r="A4389" s="1" t="s">
        <v>21592</v>
      </c>
      <c r="B4389" s="2">
        <v>1.0</v>
      </c>
    </row>
    <row r="4390">
      <c r="A4390" s="1" t="s">
        <v>21593</v>
      </c>
      <c r="B4390" s="2">
        <v>1.0</v>
      </c>
    </row>
    <row r="4391">
      <c r="A4391" s="1" t="s">
        <v>21594</v>
      </c>
      <c r="B4391" s="2">
        <v>1.0</v>
      </c>
    </row>
    <row r="4392">
      <c r="A4392" s="1" t="s">
        <v>21595</v>
      </c>
      <c r="B4392" s="2">
        <v>0.0</v>
      </c>
    </row>
    <row r="4393">
      <c r="A4393" s="1" t="s">
        <v>21596</v>
      </c>
      <c r="B4393" s="2">
        <v>1.0</v>
      </c>
    </row>
    <row r="4394">
      <c r="A4394" s="1" t="s">
        <v>21597</v>
      </c>
      <c r="B4394" s="2">
        <v>1.0</v>
      </c>
    </row>
    <row r="4395">
      <c r="A4395" s="1" t="s">
        <v>21598</v>
      </c>
      <c r="B4395" s="2">
        <v>0.0</v>
      </c>
    </row>
    <row r="4396">
      <c r="A4396" s="1" t="s">
        <v>21599</v>
      </c>
      <c r="B4396" s="2">
        <v>1.0</v>
      </c>
    </row>
    <row r="4397">
      <c r="A4397" s="1" t="s">
        <v>21600</v>
      </c>
      <c r="B4397" s="2">
        <v>0.0</v>
      </c>
    </row>
    <row r="4398">
      <c r="A4398" s="1" t="s">
        <v>21601</v>
      </c>
      <c r="B4398" s="2">
        <v>0.0</v>
      </c>
    </row>
    <row r="4399">
      <c r="A4399" s="1" t="s">
        <v>21602</v>
      </c>
      <c r="B4399" s="2">
        <v>1.0</v>
      </c>
    </row>
    <row r="4400">
      <c r="A4400" s="1" t="s">
        <v>21603</v>
      </c>
      <c r="B4400" s="2">
        <v>0.0</v>
      </c>
    </row>
    <row r="4401">
      <c r="A4401" s="1" t="s">
        <v>21604</v>
      </c>
      <c r="B4401" s="2">
        <v>0.0</v>
      </c>
    </row>
    <row r="4402">
      <c r="A4402" s="1" t="s">
        <v>21605</v>
      </c>
      <c r="B4402" s="2">
        <v>1.0</v>
      </c>
    </row>
    <row r="4403">
      <c r="A4403" s="1" t="s">
        <v>21606</v>
      </c>
    </row>
    <row r="4404">
      <c r="A4404" s="1" t="s">
        <v>21607</v>
      </c>
      <c r="B4404" s="2">
        <v>0.0</v>
      </c>
    </row>
    <row r="4405">
      <c r="A4405" s="1" t="s">
        <v>21608</v>
      </c>
      <c r="B4405" s="2">
        <v>0.0</v>
      </c>
    </row>
    <row r="4406">
      <c r="A4406" s="1" t="s">
        <v>21609</v>
      </c>
    </row>
    <row r="4407">
      <c r="A4407" s="1" t="s">
        <v>21610</v>
      </c>
    </row>
    <row r="4408">
      <c r="A4408" s="1" t="s">
        <v>7906</v>
      </c>
    </row>
    <row r="4409">
      <c r="A4409" s="1" t="s">
        <v>7907</v>
      </c>
    </row>
    <row r="4410">
      <c r="A4410" s="1" t="s">
        <v>21611</v>
      </c>
    </row>
    <row r="4411">
      <c r="A4411" s="7"/>
    </row>
    <row r="4412">
      <c r="A4412" s="1" t="s">
        <v>21612</v>
      </c>
      <c r="B4412" s="2">
        <v>0.0</v>
      </c>
    </row>
    <row r="4413">
      <c r="A4413" s="1" t="s">
        <v>21613</v>
      </c>
      <c r="B4413" s="2">
        <v>0.0</v>
      </c>
    </row>
    <row r="4414">
      <c r="A4414" s="1" t="s">
        <v>21614</v>
      </c>
      <c r="B4414" s="2">
        <v>0.0</v>
      </c>
    </row>
    <row r="4415">
      <c r="A4415" s="1" t="s">
        <v>21615</v>
      </c>
      <c r="B4415" s="2">
        <v>1.0</v>
      </c>
    </row>
    <row r="4416">
      <c r="A4416" s="1" t="s">
        <v>21616</v>
      </c>
      <c r="B4416" s="2">
        <v>1.0</v>
      </c>
    </row>
    <row r="4417">
      <c r="A4417" s="1" t="s">
        <v>21617</v>
      </c>
      <c r="B4417" s="2">
        <v>0.0</v>
      </c>
    </row>
    <row r="4418">
      <c r="A4418" s="1" t="s">
        <v>21618</v>
      </c>
    </row>
    <row r="4419">
      <c r="A4419" s="1" t="s">
        <v>10861</v>
      </c>
    </row>
    <row r="4420">
      <c r="A4420" s="1" t="s">
        <v>12140</v>
      </c>
    </row>
    <row r="4421">
      <c r="A4421" s="1" t="s">
        <v>12141</v>
      </c>
    </row>
    <row r="4422">
      <c r="A4422" s="1" t="s">
        <v>12142</v>
      </c>
    </row>
    <row r="4423">
      <c r="A4423" s="7"/>
    </row>
    <row r="4424">
      <c r="A4424" s="1" t="s">
        <v>21619</v>
      </c>
      <c r="B4424" s="2">
        <v>0.0</v>
      </c>
    </row>
    <row r="4425">
      <c r="A4425" s="1" t="s">
        <v>21620</v>
      </c>
      <c r="B4425" s="2">
        <v>1.0</v>
      </c>
    </row>
    <row r="4426">
      <c r="A4426" s="1" t="s">
        <v>21621</v>
      </c>
      <c r="B4426" s="2">
        <v>0.0</v>
      </c>
    </row>
    <row r="4427">
      <c r="A4427" s="1" t="s">
        <v>21622</v>
      </c>
      <c r="B4427" s="2">
        <v>0.0</v>
      </c>
    </row>
    <row r="4428">
      <c r="A4428" s="1" t="s">
        <v>21623</v>
      </c>
      <c r="B4428" s="2">
        <v>0.0</v>
      </c>
    </row>
    <row r="4429">
      <c r="A4429" s="1" t="s">
        <v>21624</v>
      </c>
      <c r="B4429" s="2">
        <v>0.0</v>
      </c>
    </row>
    <row r="4430">
      <c r="A4430" s="1" t="s">
        <v>21625</v>
      </c>
      <c r="B4430" s="2">
        <v>0.0</v>
      </c>
    </row>
    <row r="4431">
      <c r="A4431" s="1" t="s">
        <v>21626</v>
      </c>
    </row>
    <row r="4432">
      <c r="A4432" s="1" t="s">
        <v>6133</v>
      </c>
    </row>
    <row r="4433">
      <c r="A4433" s="1" t="s">
        <v>11752</v>
      </c>
    </row>
    <row r="4434">
      <c r="A4434" s="1" t="s">
        <v>5691</v>
      </c>
    </row>
    <row r="4435">
      <c r="A4435" s="1" t="s">
        <v>8115</v>
      </c>
    </row>
    <row r="4436">
      <c r="A4436" s="1" t="s">
        <v>21627</v>
      </c>
      <c r="B4436" s="2">
        <v>0.0</v>
      </c>
    </row>
    <row r="4437">
      <c r="A4437" s="1" t="s">
        <v>21628</v>
      </c>
      <c r="B4437" s="2">
        <v>0.0</v>
      </c>
    </row>
    <row r="4438">
      <c r="A4438" s="1" t="s">
        <v>21629</v>
      </c>
      <c r="B4438" s="2">
        <v>0.0</v>
      </c>
    </row>
    <row r="4439">
      <c r="A4439" s="1" t="s">
        <v>21630</v>
      </c>
      <c r="B4439" s="2">
        <v>1.0</v>
      </c>
    </row>
    <row r="4440">
      <c r="A4440" s="1" t="s">
        <v>21631</v>
      </c>
      <c r="B4440" s="2">
        <v>1.0</v>
      </c>
    </row>
    <row r="4441">
      <c r="A4441" s="1" t="s">
        <v>21632</v>
      </c>
      <c r="B4441" s="2">
        <v>0.0</v>
      </c>
    </row>
    <row r="4442">
      <c r="A4442" s="1" t="s">
        <v>21633</v>
      </c>
      <c r="B4442" s="2">
        <v>1.0</v>
      </c>
    </row>
    <row r="4443">
      <c r="A4443" s="1" t="s">
        <v>21634</v>
      </c>
      <c r="B4443" s="2">
        <v>1.0</v>
      </c>
    </row>
    <row r="4444">
      <c r="A4444" s="1" t="s">
        <v>21635</v>
      </c>
      <c r="B4444" s="2">
        <v>1.0</v>
      </c>
    </row>
    <row r="4445">
      <c r="A4445" s="1" t="s">
        <v>21636</v>
      </c>
      <c r="B4445" s="2">
        <v>0.0</v>
      </c>
    </row>
    <row r="4446">
      <c r="A4446" s="1" t="s">
        <v>21637</v>
      </c>
      <c r="B4446" s="2">
        <v>1.0</v>
      </c>
    </row>
    <row r="4447">
      <c r="A4447" s="1" t="s">
        <v>21638</v>
      </c>
      <c r="B4447" s="2">
        <v>0.0</v>
      </c>
    </row>
    <row r="4448">
      <c r="A4448" s="1" t="s">
        <v>21639</v>
      </c>
      <c r="B4448" s="2">
        <v>0.0</v>
      </c>
    </row>
    <row r="4449">
      <c r="A4449" s="1" t="s">
        <v>21640</v>
      </c>
      <c r="B4449" s="2">
        <v>0.0</v>
      </c>
    </row>
    <row r="4450">
      <c r="A4450" s="1" t="s">
        <v>21641</v>
      </c>
      <c r="B4450" s="2">
        <v>0.0</v>
      </c>
    </row>
    <row r="4451">
      <c r="A4451" s="1" t="s">
        <v>21642</v>
      </c>
      <c r="B4451" s="2">
        <v>1.0</v>
      </c>
    </row>
    <row r="4452">
      <c r="A4452" s="1" t="s">
        <v>21643</v>
      </c>
      <c r="B4452" s="2">
        <v>0.0</v>
      </c>
    </row>
    <row r="4453">
      <c r="A4453" s="1" t="s">
        <v>21644</v>
      </c>
      <c r="B4453" s="2">
        <v>1.0</v>
      </c>
    </row>
    <row r="4454">
      <c r="A4454" s="1" t="s">
        <v>21645</v>
      </c>
      <c r="B4454" s="2">
        <v>0.0</v>
      </c>
    </row>
    <row r="4455">
      <c r="A4455" s="1" t="s">
        <v>21646</v>
      </c>
    </row>
    <row r="4456">
      <c r="A4456" s="1" t="s">
        <v>21647</v>
      </c>
      <c r="B4456" s="2">
        <v>0.0</v>
      </c>
    </row>
    <row r="4457">
      <c r="A4457" s="1" t="s">
        <v>21648</v>
      </c>
      <c r="B4457" s="2">
        <v>1.0</v>
      </c>
    </row>
    <row r="4458">
      <c r="A4458" s="1" t="s">
        <v>21618</v>
      </c>
    </row>
    <row r="4459">
      <c r="A4459" s="1" t="s">
        <v>21649</v>
      </c>
    </row>
    <row r="4460">
      <c r="A4460" s="1" t="s">
        <v>12140</v>
      </c>
    </row>
    <row r="4461">
      <c r="A4461" s="1" t="s">
        <v>15616</v>
      </c>
    </row>
    <row r="4462">
      <c r="A4462" s="1" t="s">
        <v>12142</v>
      </c>
    </row>
    <row r="4463">
      <c r="A4463" s="7"/>
    </row>
    <row r="4464">
      <c r="A4464" s="1" t="s">
        <v>21650</v>
      </c>
      <c r="B4464" s="2">
        <v>0.0</v>
      </c>
    </row>
    <row r="4465">
      <c r="A4465" s="1" t="s">
        <v>21651</v>
      </c>
    </row>
    <row r="4466">
      <c r="A4466" s="7"/>
    </row>
    <row r="4467">
      <c r="A4467" s="1" t="s">
        <v>5123</v>
      </c>
      <c r="B4467" s="2">
        <v>1.0</v>
      </c>
    </row>
    <row r="4468">
      <c r="A4468" s="1" t="s">
        <v>21652</v>
      </c>
      <c r="B4468" s="2">
        <v>0.0</v>
      </c>
    </row>
    <row r="4469">
      <c r="A4469" s="1" t="s">
        <v>21653</v>
      </c>
      <c r="B4469" s="2">
        <v>0.0</v>
      </c>
    </row>
    <row r="4470">
      <c r="A4470" s="1" t="s">
        <v>21654</v>
      </c>
      <c r="B4470" s="2">
        <v>1.0</v>
      </c>
    </row>
    <row r="4471">
      <c r="A4471" s="1" t="s">
        <v>21655</v>
      </c>
      <c r="B4471" s="2">
        <v>0.0</v>
      </c>
    </row>
    <row r="4472">
      <c r="A4472" s="1" t="s">
        <v>21656</v>
      </c>
      <c r="B4472" s="2">
        <v>1.0</v>
      </c>
    </row>
    <row r="4473">
      <c r="A4473" s="1" t="s">
        <v>21657</v>
      </c>
      <c r="B4473" s="2">
        <v>0.0</v>
      </c>
    </row>
    <row r="4474">
      <c r="A4474" s="1" t="s">
        <v>21658</v>
      </c>
      <c r="B4474" s="2">
        <v>0.0</v>
      </c>
    </row>
    <row r="4475">
      <c r="A4475" s="1" t="s">
        <v>21659</v>
      </c>
      <c r="B4475" s="2">
        <v>1.0</v>
      </c>
    </row>
    <row r="4476">
      <c r="A4476" s="1" t="s">
        <v>21660</v>
      </c>
      <c r="B4476" s="2">
        <v>0.0</v>
      </c>
    </row>
    <row r="4477">
      <c r="A4477" s="1" t="s">
        <v>21661</v>
      </c>
      <c r="B4477" s="2">
        <v>1.0</v>
      </c>
    </row>
    <row r="4478">
      <c r="A4478" s="1" t="s">
        <v>21662</v>
      </c>
      <c r="B4478" s="2">
        <v>1.0</v>
      </c>
    </row>
    <row r="4479">
      <c r="A4479" s="1" t="s">
        <v>6806</v>
      </c>
    </row>
    <row r="4480">
      <c r="A4480" s="7"/>
    </row>
    <row r="4481">
      <c r="A4481" s="1" t="s">
        <v>21663</v>
      </c>
    </row>
    <row r="4482">
      <c r="A4482" s="7"/>
    </row>
    <row r="4483">
      <c r="A4483" s="1" t="s">
        <v>21664</v>
      </c>
    </row>
    <row r="4484">
      <c r="A4484" s="1" t="s">
        <v>5363</v>
      </c>
      <c r="B4484" s="2">
        <v>1.0</v>
      </c>
    </row>
    <row r="4485">
      <c r="A4485" s="1" t="s">
        <v>21665</v>
      </c>
      <c r="B4485" s="2">
        <v>1.0</v>
      </c>
    </row>
    <row r="4486">
      <c r="A4486" s="1" t="s">
        <v>21666</v>
      </c>
      <c r="B4486" s="2">
        <v>1.0</v>
      </c>
    </row>
    <row r="4487">
      <c r="A4487" s="1" t="s">
        <v>21667</v>
      </c>
      <c r="B4487" s="2">
        <v>1.0</v>
      </c>
    </row>
    <row r="4488">
      <c r="A4488" s="1" t="s">
        <v>21668</v>
      </c>
      <c r="B4488" s="2">
        <v>1.0</v>
      </c>
    </row>
    <row r="4489">
      <c r="A4489" s="1" t="s">
        <v>21669</v>
      </c>
      <c r="B4489" s="2">
        <v>0.0</v>
      </c>
    </row>
    <row r="4490">
      <c r="A4490" s="1" t="s">
        <v>21670</v>
      </c>
      <c r="B4490" s="2">
        <v>1.0</v>
      </c>
    </row>
    <row r="4491">
      <c r="A4491" s="1" t="s">
        <v>21671</v>
      </c>
      <c r="B4491" s="2">
        <v>1.0</v>
      </c>
    </row>
    <row r="4492">
      <c r="A4492" s="1" t="s">
        <v>21672</v>
      </c>
      <c r="B4492" s="2">
        <v>1.0</v>
      </c>
    </row>
    <row r="4493">
      <c r="A4493" s="1" t="s">
        <v>21673</v>
      </c>
      <c r="B4493" s="2">
        <v>0.0</v>
      </c>
    </row>
    <row r="4494">
      <c r="A4494" s="1" t="s">
        <v>21674</v>
      </c>
      <c r="B4494" s="2">
        <v>1.0</v>
      </c>
    </row>
    <row r="4495">
      <c r="A4495" s="1" t="s">
        <v>21675</v>
      </c>
      <c r="B4495" s="2">
        <v>1.0</v>
      </c>
    </row>
    <row r="4496">
      <c r="A4496" s="1" t="s">
        <v>21676</v>
      </c>
      <c r="B4496" s="2">
        <v>1.0</v>
      </c>
    </row>
    <row r="4497">
      <c r="A4497" s="1" t="s">
        <v>21677</v>
      </c>
      <c r="B4497" s="2">
        <v>0.0</v>
      </c>
    </row>
    <row r="4498">
      <c r="A4498" s="1" t="s">
        <v>21678</v>
      </c>
      <c r="B4498" s="2">
        <v>1.0</v>
      </c>
    </row>
    <row r="4499">
      <c r="A4499" s="1" t="s">
        <v>21679</v>
      </c>
      <c r="B4499" s="2">
        <v>1.0</v>
      </c>
    </row>
    <row r="4500">
      <c r="A4500" s="1" t="s">
        <v>21680</v>
      </c>
      <c r="B4500" s="2">
        <v>1.0</v>
      </c>
    </row>
    <row r="4501">
      <c r="A4501" s="1" t="s">
        <v>21681</v>
      </c>
      <c r="B4501" s="2">
        <v>1.0</v>
      </c>
    </row>
    <row r="4502">
      <c r="A4502" s="1" t="s">
        <v>21682</v>
      </c>
      <c r="B4502" s="2">
        <v>0.0</v>
      </c>
    </row>
    <row r="4503">
      <c r="A4503" s="1" t="s">
        <v>21683</v>
      </c>
      <c r="B4503" s="2">
        <v>0.0</v>
      </c>
    </row>
    <row r="4504">
      <c r="A4504" s="1" t="s">
        <v>21684</v>
      </c>
      <c r="B4504" s="2">
        <v>0.0</v>
      </c>
    </row>
    <row r="4505">
      <c r="A4505" s="1" t="s">
        <v>21685</v>
      </c>
      <c r="B4505" s="2">
        <v>0.0</v>
      </c>
    </row>
    <row r="4506">
      <c r="A4506" s="1" t="s">
        <v>21686</v>
      </c>
      <c r="B4506" s="2">
        <v>1.0</v>
      </c>
    </row>
    <row r="4507">
      <c r="A4507" s="1" t="s">
        <v>21687</v>
      </c>
    </row>
    <row r="4508">
      <c r="A4508" s="1" t="s">
        <v>21688</v>
      </c>
    </row>
    <row r="4509">
      <c r="A4509" s="7"/>
    </row>
    <row r="4510">
      <c r="A4510" s="22" t="s">
        <v>21689</v>
      </c>
      <c r="B4510" s="2">
        <v>1.0</v>
      </c>
    </row>
    <row r="4511">
      <c r="A4511" s="1" t="s">
        <v>21690</v>
      </c>
      <c r="B4511" s="2">
        <v>0.0</v>
      </c>
    </row>
    <row r="4512">
      <c r="A4512" s="1" t="s">
        <v>21691</v>
      </c>
      <c r="B4512" s="2">
        <v>0.0</v>
      </c>
    </row>
    <row r="4513">
      <c r="A4513" s="1" t="s">
        <v>21692</v>
      </c>
      <c r="B4513" s="2">
        <v>0.0</v>
      </c>
    </row>
    <row r="4514">
      <c r="A4514" s="1" t="s">
        <v>21693</v>
      </c>
      <c r="B4514" s="2">
        <v>0.0</v>
      </c>
    </row>
    <row r="4515">
      <c r="A4515" s="1" t="s">
        <v>21694</v>
      </c>
      <c r="B4515" s="2">
        <v>0.0</v>
      </c>
    </row>
    <row r="4516">
      <c r="A4516" s="1" t="s">
        <v>21695</v>
      </c>
      <c r="B4516" s="2">
        <v>1.0</v>
      </c>
    </row>
    <row r="4517">
      <c r="A4517" s="1" t="s">
        <v>21696</v>
      </c>
      <c r="B4517" s="2">
        <v>0.0</v>
      </c>
    </row>
    <row r="4518">
      <c r="A4518" s="1" t="s">
        <v>21697</v>
      </c>
      <c r="B4518" s="2">
        <v>0.0</v>
      </c>
    </row>
    <row r="4519">
      <c r="A4519" s="1" t="s">
        <v>21698</v>
      </c>
      <c r="B4519" s="2">
        <v>0.0</v>
      </c>
    </row>
    <row r="4520">
      <c r="A4520" s="1" t="s">
        <v>21699</v>
      </c>
      <c r="B4520" s="2">
        <v>0.0</v>
      </c>
    </row>
    <row r="4521">
      <c r="A4521" s="1" t="s">
        <v>21700</v>
      </c>
      <c r="B4521" s="2">
        <v>1.0</v>
      </c>
    </row>
    <row r="4522">
      <c r="A4522" s="1" t="s">
        <v>21701</v>
      </c>
      <c r="B4522" s="2">
        <v>0.0</v>
      </c>
    </row>
    <row r="4523">
      <c r="A4523" s="1" t="s">
        <v>21702</v>
      </c>
      <c r="B4523" s="2">
        <v>1.0</v>
      </c>
    </row>
    <row r="4524">
      <c r="A4524" s="1" t="s">
        <v>21703</v>
      </c>
      <c r="B4524" s="2">
        <v>0.0</v>
      </c>
    </row>
    <row r="4525">
      <c r="A4525" s="1" t="s">
        <v>21704</v>
      </c>
      <c r="B4525" s="2">
        <v>1.0</v>
      </c>
    </row>
    <row r="4526">
      <c r="A4526" s="1" t="s">
        <v>21705</v>
      </c>
      <c r="B4526" s="2">
        <v>0.0</v>
      </c>
    </row>
    <row r="4527">
      <c r="A4527" s="1" t="s">
        <v>21706</v>
      </c>
      <c r="B4527" s="2">
        <v>1.0</v>
      </c>
    </row>
    <row r="4528">
      <c r="A4528" s="1" t="s">
        <v>21707</v>
      </c>
      <c r="B4528" s="2">
        <v>0.0</v>
      </c>
    </row>
    <row r="4529">
      <c r="A4529" s="1" t="s">
        <v>21708</v>
      </c>
      <c r="B4529" s="2">
        <v>1.0</v>
      </c>
    </row>
    <row r="4530">
      <c r="A4530" s="1" t="s">
        <v>21709</v>
      </c>
      <c r="B4530" s="2">
        <v>1.0</v>
      </c>
    </row>
    <row r="4531">
      <c r="A4531" s="1" t="s">
        <v>21710</v>
      </c>
    </row>
    <row r="4532">
      <c r="A4532" s="1" t="s">
        <v>21711</v>
      </c>
    </row>
    <row r="4533">
      <c r="A4533" s="1" t="s">
        <v>21712</v>
      </c>
    </row>
    <row r="4534">
      <c r="A4534" s="1" t="s">
        <v>21713</v>
      </c>
    </row>
    <row r="4535">
      <c r="A4535" s="1" t="s">
        <v>4299</v>
      </c>
      <c r="B4535" s="2">
        <v>1.0</v>
      </c>
    </row>
    <row r="4536">
      <c r="A4536" s="1" t="s">
        <v>21714</v>
      </c>
      <c r="B4536" s="2">
        <v>1.0</v>
      </c>
    </row>
    <row r="4537">
      <c r="A4537" s="1" t="s">
        <v>21715</v>
      </c>
      <c r="B4537" s="2">
        <v>1.0</v>
      </c>
    </row>
    <row r="4538">
      <c r="A4538" s="1" t="s">
        <v>21716</v>
      </c>
      <c r="B4538" s="2">
        <v>1.0</v>
      </c>
    </row>
    <row r="4539">
      <c r="A4539" s="1" t="s">
        <v>21717</v>
      </c>
      <c r="B4539" s="2">
        <v>0.0</v>
      </c>
    </row>
    <row r="4540">
      <c r="A4540" s="1" t="s">
        <v>21718</v>
      </c>
    </row>
    <row r="4541">
      <c r="A4541" s="1" t="s">
        <v>5372</v>
      </c>
      <c r="B4541" s="2">
        <v>0.0</v>
      </c>
    </row>
    <row r="4542">
      <c r="A4542" s="1" t="s">
        <v>21719</v>
      </c>
      <c r="B4542" s="2">
        <v>1.0</v>
      </c>
    </row>
    <row r="4543">
      <c r="A4543" s="1" t="s">
        <v>21720</v>
      </c>
      <c r="B4543" s="2">
        <v>0.0</v>
      </c>
    </row>
    <row r="4544">
      <c r="A4544" s="1" t="s">
        <v>21721</v>
      </c>
      <c r="B4544" s="2">
        <v>0.0</v>
      </c>
    </row>
    <row r="4545">
      <c r="A4545" s="1" t="s">
        <v>21722</v>
      </c>
      <c r="B4545" s="2">
        <v>0.0</v>
      </c>
    </row>
    <row r="4546">
      <c r="A4546" s="1" t="s">
        <v>21723</v>
      </c>
      <c r="B4546" s="2">
        <v>0.0</v>
      </c>
    </row>
    <row r="4547">
      <c r="A4547" s="1" t="s">
        <v>21724</v>
      </c>
      <c r="B4547" s="2">
        <v>0.0</v>
      </c>
    </row>
    <row r="4548">
      <c r="A4548" s="1" t="s">
        <v>21725</v>
      </c>
      <c r="B4548" s="2">
        <v>0.0</v>
      </c>
    </row>
    <row r="4549">
      <c r="A4549" s="1" t="s">
        <v>21726</v>
      </c>
      <c r="B4549" s="2">
        <v>0.0</v>
      </c>
    </row>
    <row r="4550">
      <c r="A4550" s="1" t="s">
        <v>21727</v>
      </c>
      <c r="B4550" s="2">
        <v>0.0</v>
      </c>
    </row>
    <row r="4551">
      <c r="A4551" s="1" t="s">
        <v>21728</v>
      </c>
      <c r="B4551" s="2">
        <v>1.0</v>
      </c>
    </row>
    <row r="4552">
      <c r="A4552" s="1" t="s">
        <v>21729</v>
      </c>
      <c r="B4552" s="2">
        <v>0.0</v>
      </c>
    </row>
    <row r="4553">
      <c r="A4553" s="1" t="s">
        <v>12139</v>
      </c>
    </row>
    <row r="4554">
      <c r="A4554" s="1" t="s">
        <v>21649</v>
      </c>
    </row>
    <row r="4555">
      <c r="A4555" s="1" t="s">
        <v>12140</v>
      </c>
    </row>
    <row r="4556">
      <c r="A4556" s="1" t="s">
        <v>15616</v>
      </c>
    </row>
    <row r="4557">
      <c r="A4557" s="1" t="s">
        <v>12142</v>
      </c>
    </row>
    <row r="4558">
      <c r="A4558" s="7"/>
    </row>
    <row r="4559">
      <c r="A4559" s="1" t="s">
        <v>21730</v>
      </c>
      <c r="B4559" s="2">
        <v>0.0</v>
      </c>
    </row>
    <row r="4560">
      <c r="A4560" s="1" t="s">
        <v>21731</v>
      </c>
      <c r="B4560" s="2">
        <v>0.0</v>
      </c>
    </row>
    <row r="4561">
      <c r="A4561" s="1" t="s">
        <v>21732</v>
      </c>
      <c r="B4561" s="2">
        <v>1.0</v>
      </c>
    </row>
    <row r="4562">
      <c r="A4562" s="1" t="s">
        <v>21733</v>
      </c>
      <c r="B4562" s="2">
        <v>1.0</v>
      </c>
    </row>
    <row r="4563">
      <c r="A4563" s="1" t="s">
        <v>21734</v>
      </c>
      <c r="B4563" s="2">
        <v>0.0</v>
      </c>
    </row>
    <row r="4564">
      <c r="A4564" s="1" t="s">
        <v>21735</v>
      </c>
      <c r="B4564" s="2">
        <v>0.0</v>
      </c>
    </row>
    <row r="4565">
      <c r="A4565" s="1" t="s">
        <v>21736</v>
      </c>
      <c r="B4565" s="2">
        <v>1.0</v>
      </c>
    </row>
    <row r="4566">
      <c r="A4566" s="1" t="s">
        <v>21737</v>
      </c>
      <c r="B4566" s="2">
        <v>1.0</v>
      </c>
    </row>
    <row r="4567">
      <c r="A4567" s="1" t="s">
        <v>21738</v>
      </c>
      <c r="B4567" s="2">
        <v>1.0</v>
      </c>
    </row>
    <row r="4568">
      <c r="A4568" s="1" t="s">
        <v>21739</v>
      </c>
      <c r="B4568" s="2">
        <v>0.0</v>
      </c>
    </row>
    <row r="4569">
      <c r="A4569" s="1" t="s">
        <v>21740</v>
      </c>
      <c r="B4569" s="2">
        <v>0.0</v>
      </c>
    </row>
    <row r="4570">
      <c r="A4570" s="1" t="s">
        <v>21741</v>
      </c>
    </row>
    <row r="4571">
      <c r="A4571" s="1" t="s">
        <v>21742</v>
      </c>
      <c r="B4571" s="2">
        <v>1.0</v>
      </c>
    </row>
    <row r="4572">
      <c r="A4572" s="1" t="s">
        <v>21743</v>
      </c>
      <c r="B4572" s="2">
        <v>0.0</v>
      </c>
    </row>
    <row r="4573">
      <c r="A4573" s="1" t="s">
        <v>21744</v>
      </c>
      <c r="B4573" s="2">
        <v>0.0</v>
      </c>
    </row>
    <row r="4574">
      <c r="A4574" s="1" t="s">
        <v>21745</v>
      </c>
      <c r="B4574" s="2">
        <v>1.0</v>
      </c>
    </row>
    <row r="4575">
      <c r="A4575" s="1" t="s">
        <v>21746</v>
      </c>
      <c r="B4575" s="2">
        <v>0.0</v>
      </c>
    </row>
    <row r="4576">
      <c r="A4576" s="1" t="s">
        <v>21747</v>
      </c>
      <c r="B4576" s="2">
        <v>1.0</v>
      </c>
    </row>
    <row r="4577">
      <c r="A4577" s="1" t="s">
        <v>21748</v>
      </c>
    </row>
    <row r="4578">
      <c r="A4578" s="1" t="s">
        <v>21749</v>
      </c>
      <c r="B4578" s="2">
        <v>1.0</v>
      </c>
    </row>
    <row r="4579">
      <c r="A4579" s="1" t="s">
        <v>21750</v>
      </c>
      <c r="B4579" s="2">
        <v>0.0</v>
      </c>
    </row>
    <row r="4580">
      <c r="A4580" s="1" t="s">
        <v>21751</v>
      </c>
      <c r="B4580" s="2">
        <v>0.0</v>
      </c>
    </row>
    <row r="4581">
      <c r="A4581" s="1" t="s">
        <v>21752</v>
      </c>
      <c r="B4581" s="2">
        <v>0.0</v>
      </c>
    </row>
    <row r="4582">
      <c r="A4582" s="1" t="s">
        <v>21753</v>
      </c>
    </row>
    <row r="4583">
      <c r="A4583" s="7"/>
    </row>
    <row r="4584">
      <c r="A4584" s="1" t="s">
        <v>21754</v>
      </c>
      <c r="B4584" s="2">
        <v>0.0</v>
      </c>
    </row>
    <row r="4585">
      <c r="A4585" s="1" t="s">
        <v>21755</v>
      </c>
    </row>
    <row r="4586">
      <c r="A4586" s="1" t="s">
        <v>21756</v>
      </c>
    </row>
    <row r="4587">
      <c r="A4587" s="7"/>
    </row>
    <row r="4588">
      <c r="A4588" s="1" t="s">
        <v>21757</v>
      </c>
      <c r="B4588" s="2">
        <v>1.0</v>
      </c>
    </row>
    <row r="4589">
      <c r="A4589" s="1" t="s">
        <v>21758</v>
      </c>
      <c r="B4589" s="2">
        <v>1.0</v>
      </c>
    </row>
    <row r="4590">
      <c r="A4590" s="1" t="s">
        <v>21759</v>
      </c>
      <c r="B4590" s="2">
        <v>1.0</v>
      </c>
    </row>
    <row r="4591">
      <c r="A4591" s="1" t="s">
        <v>21760</v>
      </c>
      <c r="B4591" s="2">
        <v>0.0</v>
      </c>
    </row>
    <row r="4592">
      <c r="A4592" s="1" t="s">
        <v>15559</v>
      </c>
    </row>
    <row r="4593">
      <c r="A4593" s="7"/>
    </row>
    <row r="4594">
      <c r="A4594" s="1" t="s">
        <v>21761</v>
      </c>
      <c r="B4594" s="2">
        <v>0.0</v>
      </c>
    </row>
    <row r="4595">
      <c r="A4595" s="1" t="s">
        <v>21762</v>
      </c>
      <c r="B4595" s="2">
        <v>1.0</v>
      </c>
    </row>
    <row r="4596">
      <c r="A4596" s="1" t="s">
        <v>21763</v>
      </c>
      <c r="B4596" s="2">
        <v>0.0</v>
      </c>
    </row>
    <row r="4597">
      <c r="A4597" s="1" t="s">
        <v>21764</v>
      </c>
      <c r="B4597" s="2">
        <v>0.0</v>
      </c>
    </row>
    <row r="4598">
      <c r="A4598" s="1" t="s">
        <v>21765</v>
      </c>
      <c r="B4598" s="2">
        <v>1.0</v>
      </c>
    </row>
    <row r="4599">
      <c r="A4599" s="1" t="s">
        <v>21766</v>
      </c>
      <c r="B4599" s="2">
        <v>0.0</v>
      </c>
    </row>
    <row r="4600">
      <c r="A4600" s="1" t="s">
        <v>21767</v>
      </c>
      <c r="B4600" s="2">
        <v>1.0</v>
      </c>
    </row>
    <row r="4601">
      <c r="A4601" s="1" t="s">
        <v>21768</v>
      </c>
    </row>
    <row r="4602">
      <c r="A4602" s="7"/>
    </row>
    <row r="4603">
      <c r="A4603" s="1" t="s">
        <v>21769</v>
      </c>
    </row>
    <row r="4604">
      <c r="A4604" s="7"/>
    </row>
    <row r="4605">
      <c r="A4605" s="1" t="s">
        <v>21770</v>
      </c>
      <c r="B4605" s="2">
        <v>0.0</v>
      </c>
    </row>
    <row r="4606">
      <c r="A4606" s="1" t="s">
        <v>21771</v>
      </c>
      <c r="B4606" s="2">
        <v>1.0</v>
      </c>
    </row>
    <row r="4607">
      <c r="A4607" s="1" t="s">
        <v>21772</v>
      </c>
    </row>
    <row r="4608">
      <c r="A4608" s="1" t="s">
        <v>21773</v>
      </c>
      <c r="B4608" s="2">
        <v>0.0</v>
      </c>
    </row>
    <row r="4609">
      <c r="A4609" s="1" t="s">
        <v>21774</v>
      </c>
      <c r="B4609" s="2">
        <v>1.0</v>
      </c>
    </row>
    <row r="4610">
      <c r="A4610" s="1" t="s">
        <v>21775</v>
      </c>
      <c r="B4610" s="2">
        <v>0.0</v>
      </c>
    </row>
    <row r="4611">
      <c r="A4611" s="1" t="s">
        <v>21776</v>
      </c>
    </row>
    <row r="4612">
      <c r="A4612" s="1" t="s">
        <v>21777</v>
      </c>
    </row>
    <row r="4613">
      <c r="A4613" s="1" t="s">
        <v>21778</v>
      </c>
    </row>
    <row r="4614">
      <c r="A4614" s="1" t="s">
        <v>21779</v>
      </c>
    </row>
    <row r="4615">
      <c r="A4615" s="1" t="s">
        <v>21780</v>
      </c>
      <c r="B4615" s="2">
        <v>1.0</v>
      </c>
    </row>
    <row r="4616">
      <c r="A4616" s="1" t="s">
        <v>21781</v>
      </c>
      <c r="B4616" s="2">
        <v>0.0</v>
      </c>
    </row>
    <row r="4617">
      <c r="A4617" s="1" t="s">
        <v>21782</v>
      </c>
    </row>
    <row r="4618">
      <c r="A4618" s="1" t="s">
        <v>21783</v>
      </c>
      <c r="B4618" s="2">
        <v>0.0</v>
      </c>
    </row>
    <row r="4619">
      <c r="A4619" s="1" t="s">
        <v>21784</v>
      </c>
      <c r="B4619" s="2">
        <v>1.0</v>
      </c>
    </row>
    <row r="4620">
      <c r="A4620" s="1" t="s">
        <v>21785</v>
      </c>
      <c r="B4620" s="2">
        <v>1.0</v>
      </c>
    </row>
    <row r="4621">
      <c r="A4621" s="1" t="s">
        <v>21786</v>
      </c>
      <c r="B4621" s="2">
        <v>0.0</v>
      </c>
    </row>
    <row r="4622">
      <c r="A4622" s="1" t="s">
        <v>21787</v>
      </c>
      <c r="B4622" s="2">
        <v>1.0</v>
      </c>
    </row>
    <row r="4623">
      <c r="A4623" s="1" t="s">
        <v>21788</v>
      </c>
      <c r="B4623" s="2">
        <v>0.0</v>
      </c>
    </row>
    <row r="4624">
      <c r="A4624" s="1" t="s">
        <v>14704</v>
      </c>
      <c r="B4624" s="2">
        <v>0.0</v>
      </c>
    </row>
    <row r="4625">
      <c r="A4625" s="1" t="s">
        <v>21789</v>
      </c>
      <c r="B4625" s="2">
        <v>1.0</v>
      </c>
    </row>
    <row r="4626">
      <c r="A4626" s="1" t="s">
        <v>21790</v>
      </c>
      <c r="B4626" s="2">
        <v>0.0</v>
      </c>
    </row>
    <row r="4627">
      <c r="A4627" s="1" t="s">
        <v>21791</v>
      </c>
      <c r="B4627" s="2">
        <v>1.0</v>
      </c>
    </row>
    <row r="4628">
      <c r="A4628" s="1" t="s">
        <v>21792</v>
      </c>
      <c r="B4628" s="2">
        <v>1.0</v>
      </c>
    </row>
    <row r="4629">
      <c r="A4629" s="1" t="s">
        <v>21793</v>
      </c>
      <c r="B4629" s="2">
        <v>0.0</v>
      </c>
    </row>
    <row r="4630">
      <c r="A4630" s="1" t="s">
        <v>21794</v>
      </c>
      <c r="B4630" s="2">
        <v>0.0</v>
      </c>
    </row>
    <row r="4631">
      <c r="A4631" s="1" t="s">
        <v>21795</v>
      </c>
      <c r="B4631" s="2">
        <v>0.0</v>
      </c>
    </row>
    <row r="4632">
      <c r="A4632" s="1" t="s">
        <v>21796</v>
      </c>
      <c r="B4632" s="2">
        <v>1.0</v>
      </c>
    </row>
    <row r="4633">
      <c r="A4633" s="1" t="s">
        <v>21797</v>
      </c>
      <c r="B4633" s="2">
        <v>0.0</v>
      </c>
    </row>
    <row r="4634">
      <c r="A4634" s="1" t="s">
        <v>21798</v>
      </c>
      <c r="B4634" s="2">
        <v>1.0</v>
      </c>
    </row>
    <row r="4635">
      <c r="A4635" s="1" t="s">
        <v>21799</v>
      </c>
      <c r="B4635" s="2">
        <v>0.0</v>
      </c>
    </row>
    <row r="4636">
      <c r="A4636" s="1" t="s">
        <v>21800</v>
      </c>
      <c r="B4636" s="2">
        <v>0.0</v>
      </c>
    </row>
    <row r="4637">
      <c r="A4637" s="1" t="s">
        <v>21801</v>
      </c>
      <c r="B4637" s="2">
        <v>0.0</v>
      </c>
    </row>
    <row r="4638">
      <c r="A4638" s="1" t="s">
        <v>21802</v>
      </c>
      <c r="B4638" s="2">
        <v>0.0</v>
      </c>
    </row>
    <row r="4639">
      <c r="A4639" s="1" t="s">
        <v>21803</v>
      </c>
      <c r="B4639" s="2">
        <v>0.0</v>
      </c>
    </row>
    <row r="4640">
      <c r="A4640" s="1" t="s">
        <v>21804</v>
      </c>
      <c r="B4640" s="2">
        <v>0.0</v>
      </c>
    </row>
    <row r="4641">
      <c r="A4641" s="1" t="s">
        <v>21805</v>
      </c>
    </row>
    <row r="4642">
      <c r="A4642" s="7"/>
    </row>
    <row r="4643">
      <c r="A4643" s="1" t="s">
        <v>21806</v>
      </c>
    </row>
    <row r="4644">
      <c r="A4644" s="7"/>
    </row>
    <row r="4645">
      <c r="A4645" s="1" t="s">
        <v>21807</v>
      </c>
    </row>
    <row r="4646">
      <c r="A4646" s="7"/>
    </row>
    <row r="4647">
      <c r="A4647" s="1" t="s">
        <v>21808</v>
      </c>
      <c r="B4647" s="2">
        <v>0.0</v>
      </c>
    </row>
    <row r="4648">
      <c r="A4648" s="1" t="s">
        <v>398</v>
      </c>
    </row>
    <row r="4649">
      <c r="A4649" s="1" t="s">
        <v>21809</v>
      </c>
    </row>
    <row r="4650">
      <c r="A4650" s="1" t="s">
        <v>21810</v>
      </c>
      <c r="B4650" s="2">
        <v>0.0</v>
      </c>
    </row>
    <row r="4651">
      <c r="A4651" s="1" t="s">
        <v>21811</v>
      </c>
      <c r="B4651" s="2">
        <v>1.0</v>
      </c>
    </row>
    <row r="4652">
      <c r="A4652" s="1" t="s">
        <v>9232</v>
      </c>
    </row>
    <row r="4653">
      <c r="A4653" s="7"/>
    </row>
    <row r="4654">
      <c r="A4654" s="1" t="s">
        <v>21812</v>
      </c>
      <c r="B4654" s="2">
        <v>0.0</v>
      </c>
    </row>
    <row r="4655">
      <c r="A4655" s="1" t="s">
        <v>21813</v>
      </c>
      <c r="B4655" s="2">
        <v>1.0</v>
      </c>
    </row>
    <row r="4656">
      <c r="A4656" s="1" t="s">
        <v>21814</v>
      </c>
    </row>
    <row r="4657">
      <c r="A4657" s="1" t="s">
        <v>21815</v>
      </c>
    </row>
    <row r="4658">
      <c r="A4658" s="1" t="s">
        <v>21816</v>
      </c>
    </row>
    <row r="4659">
      <c r="A4659" s="7"/>
    </row>
    <row r="4660">
      <c r="A4660" s="1" t="s">
        <v>21817</v>
      </c>
    </row>
    <row r="4661">
      <c r="A4661" s="1" t="s">
        <v>21818</v>
      </c>
    </row>
    <row r="4662">
      <c r="A4662" s="1" t="s">
        <v>21819</v>
      </c>
    </row>
    <row r="4663">
      <c r="A4663" s="7"/>
    </row>
    <row r="4664">
      <c r="A4664" s="1" t="s">
        <v>21820</v>
      </c>
    </row>
    <row r="4665">
      <c r="A4665" s="1" t="s">
        <v>21821</v>
      </c>
    </row>
    <row r="4666">
      <c r="A4666" s="1" t="s">
        <v>5195</v>
      </c>
      <c r="B4666" s="2">
        <v>1.0</v>
      </c>
    </row>
    <row r="4667">
      <c r="A4667" s="1" t="s">
        <v>21822</v>
      </c>
      <c r="B4667" s="2">
        <v>0.0</v>
      </c>
    </row>
    <row r="4668">
      <c r="A4668" s="1" t="s">
        <v>21823</v>
      </c>
      <c r="B4668" s="2">
        <v>1.0</v>
      </c>
    </row>
    <row r="4669">
      <c r="A4669" s="1" t="s">
        <v>21824</v>
      </c>
      <c r="B4669" s="2">
        <v>1.0</v>
      </c>
    </row>
    <row r="4670">
      <c r="A4670" s="1" t="s">
        <v>21825</v>
      </c>
      <c r="B4670" s="2">
        <v>1.0</v>
      </c>
    </row>
    <row r="4671">
      <c r="A4671" s="1" t="s">
        <v>21826</v>
      </c>
      <c r="B4671" s="2">
        <v>0.0</v>
      </c>
    </row>
    <row r="4672">
      <c r="A4672" s="1" t="s">
        <v>21827</v>
      </c>
      <c r="B4672" s="2">
        <v>0.0</v>
      </c>
    </row>
    <row r="4673">
      <c r="A4673" s="1" t="s">
        <v>21828</v>
      </c>
      <c r="B4673" s="2">
        <v>1.0</v>
      </c>
    </row>
    <row r="4674">
      <c r="A4674" s="1" t="s">
        <v>21829</v>
      </c>
      <c r="B4674" s="2">
        <v>0.0</v>
      </c>
    </row>
    <row r="4675">
      <c r="A4675" s="1" t="s">
        <v>21830</v>
      </c>
      <c r="B4675" s="2">
        <v>0.0</v>
      </c>
    </row>
    <row r="4676">
      <c r="A4676" s="1" t="s">
        <v>21831</v>
      </c>
      <c r="B4676" s="2">
        <v>1.0</v>
      </c>
    </row>
    <row r="4677">
      <c r="A4677" s="1" t="s">
        <v>21832</v>
      </c>
      <c r="B4677" s="2">
        <v>1.0</v>
      </c>
    </row>
    <row r="4678">
      <c r="A4678" s="11" t="s">
        <v>21833</v>
      </c>
      <c r="B4678" s="2">
        <v>0.0</v>
      </c>
    </row>
    <row r="4679">
      <c r="A4679" s="1" t="s">
        <v>21834</v>
      </c>
      <c r="B4679" s="2">
        <v>1.0</v>
      </c>
    </row>
    <row r="4680">
      <c r="A4680" s="1" t="s">
        <v>21835</v>
      </c>
      <c r="B4680" s="2">
        <v>1.0</v>
      </c>
    </row>
    <row r="4681">
      <c r="A4681" s="1" t="s">
        <v>21836</v>
      </c>
      <c r="B4681" s="2">
        <v>1.0</v>
      </c>
    </row>
    <row r="4682">
      <c r="A4682" s="1" t="s">
        <v>17429</v>
      </c>
      <c r="B4682" s="2">
        <v>1.0</v>
      </c>
    </row>
    <row r="4683">
      <c r="A4683" s="1" t="s">
        <v>21837</v>
      </c>
      <c r="B4683" s="2">
        <v>1.0</v>
      </c>
    </row>
    <row r="4684">
      <c r="A4684" s="1" t="s">
        <v>21838</v>
      </c>
      <c r="B4684" s="2">
        <v>0.0</v>
      </c>
    </row>
    <row r="4685">
      <c r="A4685" s="1" t="s">
        <v>21839</v>
      </c>
      <c r="B4685" s="2">
        <v>1.0</v>
      </c>
    </row>
    <row r="4686">
      <c r="A4686" s="1" t="s">
        <v>21840</v>
      </c>
      <c r="B4686" s="2">
        <v>0.0</v>
      </c>
    </row>
    <row r="4687">
      <c r="A4687" s="1" t="s">
        <v>21841</v>
      </c>
      <c r="B4687" s="2">
        <v>1.0</v>
      </c>
    </row>
    <row r="4688">
      <c r="A4688" s="1" t="s">
        <v>21842</v>
      </c>
      <c r="B4688" s="2">
        <v>1.0</v>
      </c>
    </row>
    <row r="4689">
      <c r="A4689" s="1" t="s">
        <v>21843</v>
      </c>
      <c r="B4689" s="2">
        <v>0.0</v>
      </c>
    </row>
    <row r="4690">
      <c r="A4690" s="1" t="s">
        <v>8090</v>
      </c>
    </row>
    <row r="4691">
      <c r="A4691" s="1" t="s">
        <v>8091</v>
      </c>
    </row>
    <row r="4692">
      <c r="A4692" s="1" t="s">
        <v>8408</v>
      </c>
    </row>
    <row r="4693">
      <c r="A4693" s="1" t="s">
        <v>8409</v>
      </c>
    </row>
    <row r="4694">
      <c r="A4694" s="1" t="s">
        <v>8094</v>
      </c>
    </row>
    <row r="4695">
      <c r="A4695" s="7"/>
    </row>
    <row r="4696">
      <c r="A4696" s="1" t="s">
        <v>21844</v>
      </c>
      <c r="B4696" s="2">
        <v>0.0</v>
      </c>
    </row>
    <row r="4697">
      <c r="A4697" s="1" t="s">
        <v>21845</v>
      </c>
      <c r="B4697" s="2">
        <v>1.0</v>
      </c>
    </row>
    <row r="4698">
      <c r="A4698" s="1" t="s">
        <v>21846</v>
      </c>
    </row>
    <row r="4699">
      <c r="A4699" s="1" t="s">
        <v>5925</v>
      </c>
      <c r="B4699" s="2">
        <v>1.0</v>
      </c>
    </row>
    <row r="4700">
      <c r="A4700" s="1" t="s">
        <v>21847</v>
      </c>
      <c r="B4700" s="2">
        <v>0.0</v>
      </c>
    </row>
    <row r="4701">
      <c r="A4701" s="1" t="s">
        <v>21848</v>
      </c>
      <c r="B4701" s="2">
        <v>0.0</v>
      </c>
    </row>
    <row r="4702">
      <c r="A4702" s="1" t="s">
        <v>21849</v>
      </c>
      <c r="B4702" s="2">
        <v>0.0</v>
      </c>
    </row>
    <row r="4703">
      <c r="A4703" s="1" t="s">
        <v>21850</v>
      </c>
      <c r="B4703" s="2">
        <v>0.0</v>
      </c>
    </row>
    <row r="4704">
      <c r="A4704" s="1" t="s">
        <v>21851</v>
      </c>
    </row>
    <row r="4705">
      <c r="A4705" s="7"/>
    </row>
    <row r="4706">
      <c r="A4706" s="1" t="s">
        <v>4762</v>
      </c>
      <c r="B4706" s="2">
        <v>1.0</v>
      </c>
    </row>
    <row r="4707">
      <c r="A4707" s="1" t="s">
        <v>21852</v>
      </c>
      <c r="B4707" s="2">
        <v>1.0</v>
      </c>
    </row>
    <row r="4708">
      <c r="A4708" s="1" t="s">
        <v>21853</v>
      </c>
      <c r="B4708" s="2">
        <v>1.0</v>
      </c>
    </row>
    <row r="4709">
      <c r="A4709" s="1" t="s">
        <v>21854</v>
      </c>
      <c r="B4709" s="2">
        <v>0.0</v>
      </c>
    </row>
    <row r="4710">
      <c r="A4710" s="1" t="s">
        <v>21855</v>
      </c>
      <c r="B4710" s="2">
        <v>0.0</v>
      </c>
    </row>
    <row r="4711">
      <c r="A4711" s="1" t="s">
        <v>21856</v>
      </c>
      <c r="B4711" s="2">
        <v>0.0</v>
      </c>
    </row>
    <row r="4712">
      <c r="A4712" s="1" t="s">
        <v>21857</v>
      </c>
      <c r="B4712" s="2">
        <v>0.0</v>
      </c>
    </row>
    <row r="4713">
      <c r="A4713" s="1" t="s">
        <v>21858</v>
      </c>
      <c r="B4713" s="2">
        <v>1.0</v>
      </c>
    </row>
    <row r="4714">
      <c r="A4714" s="1" t="s">
        <v>21859</v>
      </c>
      <c r="B4714" s="2">
        <v>1.0</v>
      </c>
    </row>
    <row r="4715">
      <c r="A4715" s="1" t="s">
        <v>21860</v>
      </c>
      <c r="B4715" s="2">
        <v>0.0</v>
      </c>
    </row>
    <row r="4716">
      <c r="A4716" s="1" t="s">
        <v>21861</v>
      </c>
      <c r="B4716" s="2">
        <v>0.0</v>
      </c>
    </row>
    <row r="4717">
      <c r="A4717" s="1" t="s">
        <v>21862</v>
      </c>
      <c r="B4717" s="2">
        <v>0.0</v>
      </c>
    </row>
    <row r="4718">
      <c r="A4718" s="1" t="s">
        <v>21863</v>
      </c>
    </row>
    <row r="4719">
      <c r="A4719" s="1" t="s">
        <v>4150</v>
      </c>
      <c r="B4719" s="2">
        <v>0.0</v>
      </c>
    </row>
    <row r="4720">
      <c r="A4720" s="1" t="s">
        <v>21864</v>
      </c>
      <c r="B4720" s="2">
        <v>1.0</v>
      </c>
    </row>
    <row r="4721">
      <c r="A4721" s="1" t="s">
        <v>21865</v>
      </c>
      <c r="B4721" s="2">
        <v>1.0</v>
      </c>
    </row>
    <row r="4722">
      <c r="A4722" s="1" t="s">
        <v>21866</v>
      </c>
      <c r="B4722" s="2">
        <v>0.0</v>
      </c>
    </row>
    <row r="4723">
      <c r="A4723" s="1" t="s">
        <v>21867</v>
      </c>
      <c r="B4723" s="2">
        <v>0.0</v>
      </c>
    </row>
    <row r="4724">
      <c r="A4724" s="1" t="s">
        <v>21868</v>
      </c>
      <c r="B4724" s="2">
        <v>1.0</v>
      </c>
    </row>
    <row r="4725">
      <c r="A4725" s="1" t="s">
        <v>21869</v>
      </c>
      <c r="B4725" s="2">
        <v>0.0</v>
      </c>
    </row>
    <row r="4726">
      <c r="A4726" s="1" t="s">
        <v>21870</v>
      </c>
      <c r="B4726" s="2">
        <v>0.0</v>
      </c>
    </row>
    <row r="4727">
      <c r="A4727" s="1" t="s">
        <v>6969</v>
      </c>
    </row>
    <row r="4728">
      <c r="A4728" s="1" t="s">
        <v>18790</v>
      </c>
    </row>
    <row r="4729">
      <c r="A4729" s="7"/>
    </row>
    <row r="4730">
      <c r="A4730" s="1" t="s">
        <v>21871</v>
      </c>
      <c r="B4730" s="2">
        <v>0.0</v>
      </c>
    </row>
    <row r="4731">
      <c r="A4731" s="1" t="s">
        <v>21872</v>
      </c>
      <c r="B4731" s="2">
        <v>0.0</v>
      </c>
    </row>
    <row r="4732">
      <c r="A4732" s="1" t="s">
        <v>21873</v>
      </c>
      <c r="B4732" s="2">
        <v>1.0</v>
      </c>
    </row>
    <row r="4733">
      <c r="A4733" s="22" t="s">
        <v>21874</v>
      </c>
    </row>
    <row r="4734">
      <c r="A4734" s="7"/>
    </row>
    <row r="4735">
      <c r="A4735" s="1" t="s">
        <v>21875</v>
      </c>
      <c r="B4735" s="2">
        <v>0.0</v>
      </c>
    </row>
    <row r="4736">
      <c r="A4736" s="1" t="s">
        <v>21876</v>
      </c>
      <c r="B4736" s="2">
        <v>1.0</v>
      </c>
    </row>
    <row r="4737">
      <c r="A4737" s="1" t="s">
        <v>21877</v>
      </c>
      <c r="B4737" s="2">
        <v>0.0</v>
      </c>
    </row>
    <row r="4738">
      <c r="A4738" s="1" t="s">
        <v>21878</v>
      </c>
      <c r="B4738" s="2">
        <v>0.0</v>
      </c>
    </row>
    <row r="4739">
      <c r="A4739" s="1" t="s">
        <v>21879</v>
      </c>
      <c r="B4739" s="2">
        <v>0.0</v>
      </c>
    </row>
    <row r="4740">
      <c r="A4740" s="1" t="s">
        <v>21880</v>
      </c>
    </row>
    <row r="4741">
      <c r="A4741" s="7"/>
    </row>
    <row r="4742">
      <c r="A4742" s="1" t="s">
        <v>21881</v>
      </c>
      <c r="B4742" s="2">
        <v>1.0</v>
      </c>
    </row>
    <row r="4743">
      <c r="A4743" s="1" t="s">
        <v>21882</v>
      </c>
      <c r="B4743" s="2">
        <v>0.0</v>
      </c>
    </row>
    <row r="4744">
      <c r="A4744" s="1" t="s">
        <v>21883</v>
      </c>
      <c r="B4744" s="2">
        <v>0.0</v>
      </c>
    </row>
    <row r="4745">
      <c r="A4745" s="1" t="s">
        <v>21884</v>
      </c>
      <c r="B4745" s="2">
        <v>1.0</v>
      </c>
    </row>
    <row r="4746">
      <c r="A4746" s="1" t="s">
        <v>21885</v>
      </c>
      <c r="B4746" s="2">
        <v>0.0</v>
      </c>
    </row>
    <row r="4747">
      <c r="A4747" s="1" t="s">
        <v>21886</v>
      </c>
      <c r="B4747" s="2">
        <v>1.0</v>
      </c>
    </row>
    <row r="4748">
      <c r="A4748" s="1" t="s">
        <v>21887</v>
      </c>
      <c r="B4748" s="2">
        <v>0.0</v>
      </c>
    </row>
    <row r="4749">
      <c r="A4749" s="1" t="s">
        <v>21888</v>
      </c>
      <c r="B4749" s="2">
        <v>1.0</v>
      </c>
    </row>
    <row r="4750">
      <c r="A4750" s="1" t="s">
        <v>21889</v>
      </c>
      <c r="B4750" s="2">
        <v>1.0</v>
      </c>
    </row>
    <row r="4751">
      <c r="A4751" s="1" t="s">
        <v>21890</v>
      </c>
      <c r="B4751" s="2">
        <v>0.0</v>
      </c>
    </row>
    <row r="4752">
      <c r="A4752" s="1" t="s">
        <v>21891</v>
      </c>
    </row>
    <row r="4753">
      <c r="A4753" s="7"/>
    </row>
    <row r="4754">
      <c r="A4754" s="1" t="s">
        <v>5981</v>
      </c>
      <c r="B4754" s="2">
        <v>0.0</v>
      </c>
    </row>
    <row r="4755">
      <c r="A4755" s="1" t="s">
        <v>21892</v>
      </c>
      <c r="B4755" s="2">
        <v>0.0</v>
      </c>
    </row>
    <row r="4756">
      <c r="A4756" s="1" t="s">
        <v>21893</v>
      </c>
      <c r="B4756" s="2">
        <v>0.0</v>
      </c>
    </row>
    <row r="4757">
      <c r="A4757" s="1" t="s">
        <v>21894</v>
      </c>
      <c r="B4757" s="2">
        <v>1.0</v>
      </c>
    </row>
    <row r="4758">
      <c r="A4758" s="1" t="s">
        <v>21895</v>
      </c>
      <c r="B4758" s="2">
        <v>1.0</v>
      </c>
    </row>
    <row r="4759">
      <c r="A4759" s="1" t="s">
        <v>21896</v>
      </c>
      <c r="B4759" s="2">
        <v>1.0</v>
      </c>
    </row>
    <row r="4760">
      <c r="A4760" s="1" t="s">
        <v>21897</v>
      </c>
      <c r="B4760" s="2">
        <v>1.0</v>
      </c>
    </row>
    <row r="4761">
      <c r="A4761" s="1" t="s">
        <v>21898</v>
      </c>
      <c r="B4761" s="2">
        <v>1.0</v>
      </c>
    </row>
    <row r="4762">
      <c r="A4762" s="1" t="s">
        <v>21899</v>
      </c>
      <c r="B4762" s="2">
        <v>1.0</v>
      </c>
    </row>
    <row r="4763">
      <c r="A4763" s="1" t="s">
        <v>21900</v>
      </c>
      <c r="B4763" s="2">
        <v>1.0</v>
      </c>
    </row>
    <row r="4764">
      <c r="A4764" s="1" t="s">
        <v>21901</v>
      </c>
      <c r="B4764" s="2">
        <v>0.0</v>
      </c>
    </row>
    <row r="4765">
      <c r="A4765" s="1" t="s">
        <v>21902</v>
      </c>
      <c r="B4765" s="2">
        <v>0.0</v>
      </c>
    </row>
    <row r="4766">
      <c r="A4766" s="1" t="s">
        <v>21903</v>
      </c>
      <c r="B4766" s="2">
        <v>0.0</v>
      </c>
    </row>
    <row r="4767">
      <c r="A4767" s="1" t="s">
        <v>21904</v>
      </c>
      <c r="B4767" s="2">
        <v>0.0</v>
      </c>
    </row>
    <row r="4768">
      <c r="A4768" s="1" t="s">
        <v>21905</v>
      </c>
      <c r="B4768" s="2">
        <v>0.0</v>
      </c>
    </row>
    <row r="4769">
      <c r="A4769" s="1" t="s">
        <v>21906</v>
      </c>
      <c r="B4769" s="2">
        <v>0.0</v>
      </c>
    </row>
    <row r="4770">
      <c r="A4770" s="1" t="s">
        <v>21907</v>
      </c>
      <c r="B4770" s="2">
        <v>0.0</v>
      </c>
    </row>
    <row r="4771">
      <c r="A4771" s="1" t="s">
        <v>21908</v>
      </c>
      <c r="B4771" s="2">
        <v>0.0</v>
      </c>
    </row>
    <row r="4772">
      <c r="A4772" s="1" t="s">
        <v>21909</v>
      </c>
    </row>
    <row r="4773">
      <c r="A4773" s="1" t="s">
        <v>3728</v>
      </c>
    </row>
    <row r="4774">
      <c r="A4774" s="1" t="s">
        <v>6447</v>
      </c>
    </row>
    <row r="4775">
      <c r="A4775" s="7"/>
    </row>
    <row r="4776">
      <c r="A4776" s="1" t="s">
        <v>21910</v>
      </c>
      <c r="B4776" s="2">
        <v>1.0</v>
      </c>
    </row>
    <row r="4777">
      <c r="A4777" s="1" t="s">
        <v>21911</v>
      </c>
      <c r="B4777" s="2">
        <v>1.0</v>
      </c>
    </row>
    <row r="4778">
      <c r="A4778" s="1" t="s">
        <v>21912</v>
      </c>
      <c r="B4778" s="2">
        <v>0.0</v>
      </c>
    </row>
    <row r="4779">
      <c r="A4779" s="1" t="s">
        <v>21913</v>
      </c>
      <c r="B4779" s="2">
        <v>1.0</v>
      </c>
    </row>
    <row r="4780">
      <c r="A4780" s="1" t="s">
        <v>21914</v>
      </c>
    </row>
    <row r="4781">
      <c r="A4781" s="1" t="s">
        <v>5195</v>
      </c>
      <c r="B4781" s="2">
        <v>0.0</v>
      </c>
    </row>
    <row r="4782">
      <c r="A4782" s="1" t="s">
        <v>21915</v>
      </c>
      <c r="B4782" s="2">
        <v>1.0</v>
      </c>
    </row>
    <row r="4783">
      <c r="A4783" s="1" t="s">
        <v>21916</v>
      </c>
    </row>
    <row r="4784">
      <c r="A4784" s="1" t="s">
        <v>21917</v>
      </c>
      <c r="B4784" s="2">
        <v>1.0</v>
      </c>
    </row>
    <row r="4785">
      <c r="A4785" s="1" t="s">
        <v>21918</v>
      </c>
      <c r="B4785" s="2">
        <v>0.0</v>
      </c>
    </row>
    <row r="4786">
      <c r="A4786" s="1" t="s">
        <v>21919</v>
      </c>
      <c r="B4786" s="2">
        <v>0.0</v>
      </c>
    </row>
    <row r="4787">
      <c r="A4787" s="1" t="s">
        <v>21920</v>
      </c>
      <c r="B4787" s="2">
        <v>1.0</v>
      </c>
    </row>
    <row r="4788">
      <c r="A4788" s="1" t="s">
        <v>20541</v>
      </c>
      <c r="B4788" s="2">
        <v>1.0</v>
      </c>
    </row>
    <row r="4789">
      <c r="A4789" s="1" t="s">
        <v>21921</v>
      </c>
      <c r="B4789" s="2">
        <v>1.0</v>
      </c>
    </row>
    <row r="4790">
      <c r="A4790" s="1" t="s">
        <v>21922</v>
      </c>
      <c r="B4790" s="2">
        <v>1.0</v>
      </c>
    </row>
    <row r="4791">
      <c r="A4791" s="1" t="s">
        <v>21923</v>
      </c>
      <c r="B4791" s="2">
        <v>0.0</v>
      </c>
    </row>
    <row r="4792">
      <c r="A4792" s="1" t="s">
        <v>21924</v>
      </c>
      <c r="B4792" s="2">
        <v>1.0</v>
      </c>
    </row>
    <row r="4793">
      <c r="A4793" s="1" t="s">
        <v>21925</v>
      </c>
      <c r="B4793" s="2">
        <v>1.0</v>
      </c>
    </row>
    <row r="4794">
      <c r="A4794" s="1" t="s">
        <v>21926</v>
      </c>
      <c r="B4794" s="2">
        <v>1.0</v>
      </c>
    </row>
    <row r="4795">
      <c r="A4795" s="1" t="s">
        <v>21927</v>
      </c>
      <c r="B4795" s="2">
        <v>1.0</v>
      </c>
    </row>
    <row r="4796">
      <c r="A4796" s="1" t="s">
        <v>21928</v>
      </c>
      <c r="B4796" s="2">
        <v>1.0</v>
      </c>
    </row>
    <row r="4797">
      <c r="A4797" s="11" t="s">
        <v>21929</v>
      </c>
      <c r="B4797" s="2">
        <v>0.0</v>
      </c>
    </row>
    <row r="4798">
      <c r="A4798" s="1" t="s">
        <v>21930</v>
      </c>
      <c r="B4798" s="2">
        <v>0.0</v>
      </c>
    </row>
    <row r="4799">
      <c r="A4799" s="1" t="s">
        <v>21931</v>
      </c>
      <c r="B4799" s="2">
        <v>1.0</v>
      </c>
    </row>
    <row r="4800">
      <c r="A4800" s="1" t="s">
        <v>21932</v>
      </c>
      <c r="B4800" s="2">
        <v>1.0</v>
      </c>
    </row>
    <row r="4801">
      <c r="A4801" s="1" t="s">
        <v>21933</v>
      </c>
      <c r="B4801" s="2">
        <v>0.0</v>
      </c>
    </row>
    <row r="4802">
      <c r="A4802" s="1" t="s">
        <v>21934</v>
      </c>
      <c r="B4802" s="2">
        <v>0.0</v>
      </c>
    </row>
    <row r="4803">
      <c r="A4803" s="1" t="s">
        <v>20397</v>
      </c>
      <c r="B4803" s="2">
        <v>1.0</v>
      </c>
    </row>
    <row r="4804">
      <c r="A4804" s="1" t="s">
        <v>21935</v>
      </c>
      <c r="B4804" s="2">
        <v>0.0</v>
      </c>
    </row>
    <row r="4805">
      <c r="A4805" s="1" t="s">
        <v>21936</v>
      </c>
      <c r="B4805" s="2">
        <v>1.0</v>
      </c>
    </row>
    <row r="4806">
      <c r="A4806" s="1" t="s">
        <v>21937</v>
      </c>
      <c r="B4806" s="2">
        <v>1.0</v>
      </c>
    </row>
    <row r="4807">
      <c r="A4807" s="1" t="s">
        <v>21938</v>
      </c>
      <c r="B4807" s="2">
        <v>0.0</v>
      </c>
    </row>
    <row r="4808">
      <c r="A4808" s="1" t="s">
        <v>21939</v>
      </c>
    </row>
    <row r="4809">
      <c r="A4809" s="1" t="s">
        <v>21940</v>
      </c>
    </row>
    <row r="4810">
      <c r="A4810" s="1" t="s">
        <v>21941</v>
      </c>
    </row>
    <row r="4811">
      <c r="A4811" s="1" t="s">
        <v>21942</v>
      </c>
      <c r="B4811" s="2">
        <v>0.0</v>
      </c>
    </row>
    <row r="4812">
      <c r="A4812" s="1" t="s">
        <v>21943</v>
      </c>
      <c r="B4812" s="2">
        <v>1.0</v>
      </c>
    </row>
    <row r="4813">
      <c r="A4813" s="1" t="s">
        <v>21944</v>
      </c>
      <c r="B4813" s="2">
        <v>0.0</v>
      </c>
    </row>
    <row r="4814">
      <c r="A4814" s="1" t="s">
        <v>21945</v>
      </c>
      <c r="B4814" s="2">
        <v>0.0</v>
      </c>
    </row>
    <row r="4815">
      <c r="A4815" s="1" t="s">
        <v>21946</v>
      </c>
      <c r="B4815" s="2">
        <v>0.0</v>
      </c>
    </row>
    <row r="4816">
      <c r="A4816" s="1" t="s">
        <v>21947</v>
      </c>
    </row>
    <row r="4817">
      <c r="A4817" s="1" t="s">
        <v>21948</v>
      </c>
    </row>
    <row r="4818">
      <c r="A4818" s="7"/>
    </row>
    <row r="4819">
      <c r="A4819" s="1" t="s">
        <v>21949</v>
      </c>
      <c r="B4819" s="2">
        <v>1.0</v>
      </c>
    </row>
    <row r="4820">
      <c r="A4820" s="1" t="s">
        <v>21950</v>
      </c>
      <c r="B4820" s="2">
        <v>1.0</v>
      </c>
    </row>
    <row r="4821">
      <c r="A4821" s="1" t="s">
        <v>21951</v>
      </c>
      <c r="B4821" s="2">
        <v>0.0</v>
      </c>
    </row>
    <row r="4822">
      <c r="A4822" s="1" t="s">
        <v>21952</v>
      </c>
      <c r="B4822" s="2">
        <v>1.0</v>
      </c>
    </row>
    <row r="4823">
      <c r="A4823" s="1" t="s">
        <v>21953</v>
      </c>
      <c r="B4823" s="2">
        <v>1.0</v>
      </c>
    </row>
    <row r="4824">
      <c r="A4824" s="1" t="s">
        <v>21954</v>
      </c>
      <c r="B4824" s="2">
        <v>0.0</v>
      </c>
    </row>
    <row r="4825">
      <c r="A4825" s="1" t="s">
        <v>21955</v>
      </c>
      <c r="B4825" s="2">
        <v>1.0</v>
      </c>
    </row>
    <row r="4826">
      <c r="A4826" s="1" t="s">
        <v>21956</v>
      </c>
      <c r="B4826" s="2">
        <v>0.0</v>
      </c>
    </row>
    <row r="4827">
      <c r="A4827" s="1" t="s">
        <v>21957</v>
      </c>
      <c r="B4827" s="2">
        <v>0.0</v>
      </c>
    </row>
    <row r="4828">
      <c r="A4828" s="1" t="s">
        <v>21958</v>
      </c>
      <c r="B4828" s="2">
        <v>1.0</v>
      </c>
    </row>
    <row r="4829">
      <c r="A4829" s="1" t="s">
        <v>21959</v>
      </c>
      <c r="B4829" s="2">
        <v>1.0</v>
      </c>
    </row>
    <row r="4830">
      <c r="A4830" s="1" t="s">
        <v>21960</v>
      </c>
      <c r="B4830" s="2">
        <v>0.0</v>
      </c>
    </row>
    <row r="4831">
      <c r="A4831" s="1" t="s">
        <v>21961</v>
      </c>
      <c r="B4831" s="2">
        <v>1.0</v>
      </c>
    </row>
    <row r="4832">
      <c r="A4832" s="1" t="s">
        <v>21962</v>
      </c>
      <c r="B4832" s="2">
        <v>0.0</v>
      </c>
    </row>
    <row r="4833">
      <c r="A4833" s="1" t="s">
        <v>21963</v>
      </c>
      <c r="B4833" s="2">
        <v>1.0</v>
      </c>
    </row>
    <row r="4834">
      <c r="A4834" s="1" t="s">
        <v>21964</v>
      </c>
      <c r="B4834" s="2">
        <v>1.0</v>
      </c>
    </row>
    <row r="4835">
      <c r="A4835" s="1" t="s">
        <v>21965</v>
      </c>
      <c r="B4835" s="2">
        <v>0.0</v>
      </c>
    </row>
    <row r="4836">
      <c r="A4836" s="1" t="s">
        <v>21966</v>
      </c>
      <c r="B4836" s="2">
        <v>0.0</v>
      </c>
    </row>
    <row r="4837">
      <c r="A4837" s="1" t="s">
        <v>5615</v>
      </c>
      <c r="B4837" s="2">
        <v>0.0</v>
      </c>
    </row>
    <row r="4838">
      <c r="A4838" s="1" t="s">
        <v>21967</v>
      </c>
      <c r="B4838" s="2">
        <v>0.0</v>
      </c>
    </row>
    <row r="4839">
      <c r="A4839" s="1" t="s">
        <v>21968</v>
      </c>
      <c r="B4839" s="2">
        <v>0.0</v>
      </c>
    </row>
    <row r="4840">
      <c r="A4840" s="1" t="s">
        <v>21969</v>
      </c>
      <c r="B4840" s="2">
        <v>1.0</v>
      </c>
    </row>
    <row r="4841">
      <c r="A4841" s="1" t="s">
        <v>21970</v>
      </c>
      <c r="B4841" s="2">
        <v>0.0</v>
      </c>
    </row>
    <row r="4842">
      <c r="A4842" s="1" t="s">
        <v>21971</v>
      </c>
      <c r="B4842" s="2">
        <v>1.0</v>
      </c>
    </row>
    <row r="4843">
      <c r="A4843" s="1" t="s">
        <v>21972</v>
      </c>
      <c r="B4843" s="2">
        <v>0.0</v>
      </c>
    </row>
    <row r="4844">
      <c r="A4844" s="1" t="s">
        <v>21973</v>
      </c>
      <c r="B4844" s="2">
        <v>1.0</v>
      </c>
    </row>
    <row r="4845">
      <c r="A4845" s="1" t="s">
        <v>21974</v>
      </c>
      <c r="B4845" s="2">
        <v>0.0</v>
      </c>
    </row>
    <row r="4846">
      <c r="A4846" s="1" t="s">
        <v>21975</v>
      </c>
      <c r="B4846" s="2">
        <v>0.0</v>
      </c>
    </row>
    <row r="4847">
      <c r="A4847" s="1" t="s">
        <v>21976</v>
      </c>
    </row>
    <row r="4848">
      <c r="A4848" s="1" t="s">
        <v>21977</v>
      </c>
    </row>
    <row r="4849">
      <c r="A4849" s="1" t="s">
        <v>21978</v>
      </c>
    </row>
    <row r="4850">
      <c r="A4850" s="1" t="s">
        <v>21979</v>
      </c>
    </row>
    <row r="4851">
      <c r="A4851" s="1" t="s">
        <v>21980</v>
      </c>
    </row>
    <row r="4852">
      <c r="A4852" s="1" t="s">
        <v>21981</v>
      </c>
      <c r="B4852" s="2">
        <v>0.0</v>
      </c>
    </row>
    <row r="4853">
      <c r="A4853" s="1" t="s">
        <v>21982</v>
      </c>
    </row>
    <row r="4854">
      <c r="A4854" s="7"/>
    </row>
    <row r="4855">
      <c r="A4855" s="1" t="s">
        <v>4545</v>
      </c>
      <c r="B4855" s="2">
        <v>0.0</v>
      </c>
    </row>
    <row r="4856">
      <c r="A4856" s="1" t="s">
        <v>21983</v>
      </c>
    </row>
    <row r="4857">
      <c r="A4857" s="1" t="s">
        <v>21984</v>
      </c>
      <c r="B4857" s="2">
        <v>0.0</v>
      </c>
    </row>
    <row r="4858">
      <c r="A4858" s="1" t="s">
        <v>6240</v>
      </c>
    </row>
    <row r="4859">
      <c r="A4859" s="7"/>
    </row>
    <row r="4860">
      <c r="A4860" s="1" t="s">
        <v>21985</v>
      </c>
    </row>
    <row r="4861">
      <c r="A4861" s="1" t="s">
        <v>21986</v>
      </c>
      <c r="B4861" s="2">
        <v>0.0</v>
      </c>
    </row>
    <row r="4862">
      <c r="A4862" s="1" t="s">
        <v>21987</v>
      </c>
      <c r="B4862" s="2">
        <v>1.0</v>
      </c>
    </row>
    <row r="4863">
      <c r="A4863" s="1" t="s">
        <v>21988</v>
      </c>
      <c r="B4863" s="2">
        <v>1.0</v>
      </c>
    </row>
    <row r="4864">
      <c r="A4864" s="1" t="s">
        <v>21989</v>
      </c>
      <c r="B4864" s="2">
        <v>0.0</v>
      </c>
    </row>
    <row r="4865">
      <c r="A4865" s="1" t="s">
        <v>21990</v>
      </c>
      <c r="B4865" s="2">
        <v>1.0</v>
      </c>
    </row>
    <row r="4866">
      <c r="A4866" s="1" t="s">
        <v>21991</v>
      </c>
    </row>
    <row r="4867">
      <c r="A4867" s="1" t="s">
        <v>21992</v>
      </c>
    </row>
    <row r="4868">
      <c r="A4868" s="1" t="s">
        <v>21993</v>
      </c>
    </row>
    <row r="4869">
      <c r="A4869" s="1" t="s">
        <v>21994</v>
      </c>
      <c r="B4869" s="2">
        <v>0.0</v>
      </c>
    </row>
    <row r="4870">
      <c r="A4870" s="1" t="s">
        <v>21995</v>
      </c>
      <c r="B4870" s="2">
        <v>0.0</v>
      </c>
    </row>
    <row r="4871">
      <c r="A4871" s="1" t="s">
        <v>21996</v>
      </c>
      <c r="B4871" s="2">
        <v>0.0</v>
      </c>
    </row>
    <row r="4872">
      <c r="A4872" s="1" t="s">
        <v>21997</v>
      </c>
      <c r="B4872" s="2">
        <v>0.0</v>
      </c>
    </row>
    <row r="4873">
      <c r="A4873" s="1" t="s">
        <v>21998</v>
      </c>
      <c r="B4873" s="2">
        <v>1.0</v>
      </c>
    </row>
    <row r="4874">
      <c r="A4874" s="1" t="s">
        <v>21999</v>
      </c>
      <c r="B4874" s="2">
        <v>0.0</v>
      </c>
    </row>
    <row r="4875">
      <c r="A4875" s="1" t="s">
        <v>18043</v>
      </c>
      <c r="B4875" s="2">
        <v>1.0</v>
      </c>
    </row>
    <row r="4876">
      <c r="A4876" s="1" t="s">
        <v>22000</v>
      </c>
      <c r="B4876" s="2">
        <v>1.0</v>
      </c>
    </row>
    <row r="4877">
      <c r="A4877" s="1" t="s">
        <v>22001</v>
      </c>
      <c r="B4877" s="2">
        <v>0.0</v>
      </c>
    </row>
    <row r="4878">
      <c r="A4878" s="1" t="s">
        <v>22002</v>
      </c>
      <c r="B4878" s="2">
        <v>0.0</v>
      </c>
    </row>
    <row r="4879">
      <c r="A4879" s="1" t="s">
        <v>22003</v>
      </c>
      <c r="B4879" s="2">
        <v>1.0</v>
      </c>
    </row>
    <row r="4880">
      <c r="A4880" s="1" t="s">
        <v>22004</v>
      </c>
      <c r="B4880" s="2">
        <v>0.0</v>
      </c>
    </row>
    <row r="4881">
      <c r="A4881" s="1" t="s">
        <v>22005</v>
      </c>
      <c r="B4881" s="2">
        <v>1.0</v>
      </c>
    </row>
    <row r="4882">
      <c r="A4882" s="1" t="s">
        <v>22006</v>
      </c>
      <c r="B4882" s="2">
        <v>1.0</v>
      </c>
    </row>
    <row r="4883">
      <c r="A4883" s="1" t="s">
        <v>22007</v>
      </c>
      <c r="B4883" s="2">
        <v>0.0</v>
      </c>
    </row>
    <row r="4884">
      <c r="A4884" s="1" t="s">
        <v>22008</v>
      </c>
      <c r="B4884" s="2">
        <v>0.0</v>
      </c>
    </row>
    <row r="4885">
      <c r="A4885" s="1" t="s">
        <v>22009</v>
      </c>
      <c r="B4885" s="2">
        <v>0.0</v>
      </c>
    </row>
    <row r="4886">
      <c r="A4886" s="1" t="s">
        <v>22010</v>
      </c>
      <c r="B4886" s="2">
        <v>1.0</v>
      </c>
    </row>
    <row r="4887">
      <c r="A4887" s="1" t="s">
        <v>22011</v>
      </c>
      <c r="B4887" s="2">
        <v>1.0</v>
      </c>
    </row>
    <row r="4888">
      <c r="A4888" s="1" t="s">
        <v>22012</v>
      </c>
      <c r="B4888" s="2">
        <v>0.0</v>
      </c>
    </row>
    <row r="4889">
      <c r="A4889" s="1" t="s">
        <v>11182</v>
      </c>
    </row>
    <row r="4890">
      <c r="A4890" s="1" t="s">
        <v>22013</v>
      </c>
    </row>
    <row r="4891">
      <c r="A4891" s="1" t="s">
        <v>22014</v>
      </c>
      <c r="B4891" s="2">
        <v>1.0</v>
      </c>
    </row>
    <row r="4892">
      <c r="A4892" s="1" t="s">
        <v>22015</v>
      </c>
      <c r="B4892" s="2">
        <v>0.0</v>
      </c>
    </row>
    <row r="4893">
      <c r="A4893" s="1" t="s">
        <v>22016</v>
      </c>
      <c r="B4893" s="2">
        <v>1.0</v>
      </c>
    </row>
    <row r="4894">
      <c r="A4894" s="1" t="s">
        <v>22017</v>
      </c>
      <c r="B4894" s="2">
        <v>0.0</v>
      </c>
    </row>
    <row r="4895">
      <c r="A4895" s="1" t="s">
        <v>22018</v>
      </c>
      <c r="B4895" s="2">
        <v>0.0</v>
      </c>
    </row>
    <row r="4896">
      <c r="A4896" s="1" t="s">
        <v>22019</v>
      </c>
    </row>
    <row r="4897">
      <c r="A4897" s="22" t="s">
        <v>22020</v>
      </c>
    </row>
    <row r="4898">
      <c r="A4898" s="1" t="s">
        <v>22021</v>
      </c>
      <c r="B4898" s="2">
        <v>0.0</v>
      </c>
    </row>
    <row r="4899">
      <c r="A4899" s="1" t="s">
        <v>13869</v>
      </c>
    </row>
    <row r="4900">
      <c r="A4900" s="1" t="s">
        <v>5407</v>
      </c>
    </row>
    <row r="4901">
      <c r="A4901" s="7"/>
    </row>
    <row r="4902">
      <c r="A4902" s="1" t="s">
        <v>22022</v>
      </c>
      <c r="B4902" s="2">
        <v>0.0</v>
      </c>
    </row>
    <row r="4903">
      <c r="A4903" s="1" t="s">
        <v>22023</v>
      </c>
      <c r="B4903" s="2">
        <v>1.0</v>
      </c>
    </row>
    <row r="4904">
      <c r="A4904" s="1" t="s">
        <v>22024</v>
      </c>
      <c r="B4904" s="2">
        <v>0.0</v>
      </c>
    </row>
    <row r="4905">
      <c r="A4905" s="1" t="s">
        <v>22025</v>
      </c>
      <c r="B4905" s="2">
        <v>0.0</v>
      </c>
    </row>
    <row r="4906">
      <c r="A4906" s="1" t="s">
        <v>22026</v>
      </c>
      <c r="B4906" s="2">
        <v>1.0</v>
      </c>
    </row>
    <row r="4907">
      <c r="A4907" s="1" t="s">
        <v>22027</v>
      </c>
      <c r="B4907" s="2">
        <v>0.0</v>
      </c>
    </row>
    <row r="4908">
      <c r="A4908" s="1" t="s">
        <v>22028</v>
      </c>
      <c r="B4908" s="2">
        <v>1.0</v>
      </c>
    </row>
    <row r="4909">
      <c r="A4909" s="1" t="s">
        <v>22029</v>
      </c>
      <c r="B4909" s="2">
        <v>1.0</v>
      </c>
    </row>
    <row r="4910">
      <c r="A4910" s="1" t="s">
        <v>22030</v>
      </c>
      <c r="B4910" s="2">
        <v>1.0</v>
      </c>
    </row>
    <row r="4911">
      <c r="A4911" s="1" t="s">
        <v>22031</v>
      </c>
      <c r="B4911" s="2">
        <v>0.0</v>
      </c>
    </row>
    <row r="4912">
      <c r="A4912" s="1" t="s">
        <v>22032</v>
      </c>
      <c r="B4912" s="2">
        <v>0.0</v>
      </c>
    </row>
    <row r="4913">
      <c r="A4913" s="1" t="s">
        <v>22033</v>
      </c>
      <c r="B4913" s="2">
        <v>1.0</v>
      </c>
    </row>
    <row r="4914">
      <c r="A4914" s="1" t="s">
        <v>22034</v>
      </c>
      <c r="B4914" s="2">
        <v>1.0</v>
      </c>
    </row>
    <row r="4915">
      <c r="A4915" s="1" t="s">
        <v>22035</v>
      </c>
    </row>
    <row r="4916">
      <c r="A4916" s="1" t="s">
        <v>22036</v>
      </c>
      <c r="B4916" s="2">
        <v>1.0</v>
      </c>
    </row>
    <row r="4917">
      <c r="A4917" s="1" t="s">
        <v>22037</v>
      </c>
    </row>
    <row r="4918">
      <c r="A4918" s="22" t="s">
        <v>22038</v>
      </c>
    </row>
    <row r="4919">
      <c r="A4919" s="1" t="s">
        <v>4337</v>
      </c>
      <c r="B4919" s="2">
        <v>0.0</v>
      </c>
    </row>
    <row r="4920">
      <c r="A4920" s="1" t="s">
        <v>22039</v>
      </c>
      <c r="B4920" s="2">
        <v>0.0</v>
      </c>
    </row>
    <row r="4921">
      <c r="A4921" s="1" t="s">
        <v>22040</v>
      </c>
      <c r="B4921" s="2">
        <v>0.0</v>
      </c>
    </row>
    <row r="4922">
      <c r="A4922" s="1" t="s">
        <v>22041</v>
      </c>
      <c r="B4922" s="2">
        <v>1.0</v>
      </c>
    </row>
    <row r="4923">
      <c r="A4923" s="1" t="s">
        <v>22042</v>
      </c>
      <c r="B4923" s="2">
        <v>0.0</v>
      </c>
    </row>
    <row r="4924">
      <c r="A4924" s="1" t="s">
        <v>7259</v>
      </c>
      <c r="B4924" s="2">
        <v>1.0</v>
      </c>
    </row>
    <row r="4925">
      <c r="A4925" s="1" t="s">
        <v>22043</v>
      </c>
      <c r="B4925" s="2">
        <v>0.0</v>
      </c>
    </row>
    <row r="4926">
      <c r="A4926" s="1" t="s">
        <v>22044</v>
      </c>
      <c r="B4926" s="2">
        <v>0.0</v>
      </c>
    </row>
    <row r="4927">
      <c r="A4927" s="1" t="s">
        <v>22045</v>
      </c>
      <c r="B4927" s="2">
        <v>1.0</v>
      </c>
    </row>
    <row r="4928">
      <c r="A4928" s="1" t="s">
        <v>22046</v>
      </c>
      <c r="B4928" s="2">
        <v>0.0</v>
      </c>
    </row>
    <row r="4929">
      <c r="A4929" s="1" t="s">
        <v>22047</v>
      </c>
      <c r="B4929" s="2">
        <v>1.0</v>
      </c>
    </row>
    <row r="4930">
      <c r="A4930" s="1" t="s">
        <v>22048</v>
      </c>
      <c r="B4930" s="2">
        <v>1.0</v>
      </c>
    </row>
    <row r="4931">
      <c r="A4931" s="1" t="s">
        <v>22049</v>
      </c>
      <c r="B4931" s="2">
        <v>1.0</v>
      </c>
    </row>
    <row r="4932">
      <c r="A4932" s="1" t="s">
        <v>22050</v>
      </c>
      <c r="B4932" s="2">
        <v>1.0</v>
      </c>
    </row>
    <row r="4933">
      <c r="A4933" s="1" t="s">
        <v>22051</v>
      </c>
      <c r="B4933" s="2">
        <v>1.0</v>
      </c>
    </row>
    <row r="4934">
      <c r="A4934" s="1" t="s">
        <v>22052</v>
      </c>
      <c r="B4934" s="2">
        <v>0.0</v>
      </c>
    </row>
    <row r="4935">
      <c r="A4935" s="1" t="s">
        <v>22053</v>
      </c>
      <c r="B4935" s="2">
        <v>0.0</v>
      </c>
    </row>
    <row r="4936">
      <c r="A4936" s="1" t="s">
        <v>22054</v>
      </c>
      <c r="B4936" s="2">
        <v>1.0</v>
      </c>
    </row>
    <row r="4937">
      <c r="A4937" s="1" t="s">
        <v>22055</v>
      </c>
      <c r="B4937" s="2">
        <v>1.0</v>
      </c>
    </row>
    <row r="4938">
      <c r="A4938" s="1" t="s">
        <v>22056</v>
      </c>
      <c r="B4938" s="2">
        <v>0.0</v>
      </c>
    </row>
    <row r="4939">
      <c r="A4939" s="1" t="s">
        <v>22057</v>
      </c>
      <c r="B4939" s="2">
        <v>1.0</v>
      </c>
    </row>
    <row r="4940">
      <c r="A4940" s="1" t="s">
        <v>22058</v>
      </c>
      <c r="B4940" s="2">
        <v>0.0</v>
      </c>
    </row>
    <row r="4941">
      <c r="A4941" s="1" t="s">
        <v>22059</v>
      </c>
      <c r="B4941" s="2">
        <v>1.0</v>
      </c>
    </row>
    <row r="4942">
      <c r="A4942" s="1" t="s">
        <v>22060</v>
      </c>
      <c r="B4942" s="2">
        <v>0.0</v>
      </c>
    </row>
    <row r="4943">
      <c r="A4943" s="1" t="s">
        <v>22061</v>
      </c>
      <c r="B4943" s="2">
        <v>1.0</v>
      </c>
    </row>
    <row r="4944">
      <c r="A4944" s="1" t="s">
        <v>22062</v>
      </c>
      <c r="B4944" s="2">
        <v>1.0</v>
      </c>
    </row>
    <row r="4945">
      <c r="A4945" s="1" t="s">
        <v>13529</v>
      </c>
      <c r="B4945" s="2">
        <v>1.0</v>
      </c>
    </row>
    <row r="4946">
      <c r="A4946" s="1" t="s">
        <v>22063</v>
      </c>
      <c r="B4946" s="2">
        <v>1.0</v>
      </c>
    </row>
    <row r="4947">
      <c r="A4947" s="1" t="s">
        <v>22064</v>
      </c>
      <c r="B4947" s="2">
        <v>1.0</v>
      </c>
    </row>
    <row r="4948">
      <c r="A4948" s="1" t="s">
        <v>22065</v>
      </c>
      <c r="B4948" s="2">
        <v>1.0</v>
      </c>
    </row>
    <row r="4949">
      <c r="A4949" s="1" t="s">
        <v>22066</v>
      </c>
      <c r="B4949" s="2">
        <v>0.0</v>
      </c>
    </row>
    <row r="4950">
      <c r="A4950" s="1" t="s">
        <v>22067</v>
      </c>
      <c r="B4950" s="2">
        <v>0.0</v>
      </c>
    </row>
    <row r="4951">
      <c r="A4951" s="1" t="s">
        <v>22068</v>
      </c>
    </row>
    <row r="4952">
      <c r="A4952" s="1" t="s">
        <v>22069</v>
      </c>
    </row>
    <row r="4953">
      <c r="A4953" s="7"/>
    </row>
    <row r="4954">
      <c r="A4954" s="1" t="s">
        <v>22070</v>
      </c>
    </row>
    <row r="4955">
      <c r="A4955" s="1" t="s">
        <v>9986</v>
      </c>
    </row>
    <row r="4956">
      <c r="A4956" s="1" t="s">
        <v>9987</v>
      </c>
    </row>
    <row r="4957">
      <c r="A4957" s="1" t="s">
        <v>7864</v>
      </c>
    </row>
    <row r="4958">
      <c r="A4958" s="7"/>
    </row>
    <row r="4959">
      <c r="A4959" s="1" t="s">
        <v>22071</v>
      </c>
    </row>
    <row r="4960">
      <c r="A4960" s="1" t="s">
        <v>22072</v>
      </c>
    </row>
    <row r="4961">
      <c r="A4961" s="1" t="s">
        <v>22073</v>
      </c>
    </row>
    <row r="4962">
      <c r="A4962" s="1" t="s">
        <v>22074</v>
      </c>
      <c r="B4962" s="2">
        <v>0.0</v>
      </c>
    </row>
    <row r="4963">
      <c r="A4963" s="1" t="s">
        <v>22075</v>
      </c>
      <c r="B4963" s="2">
        <v>0.0</v>
      </c>
    </row>
    <row r="4964">
      <c r="A4964" s="1" t="s">
        <v>22076</v>
      </c>
      <c r="B4964" s="2">
        <v>0.0</v>
      </c>
    </row>
    <row r="4965">
      <c r="A4965" s="1" t="s">
        <v>22077</v>
      </c>
      <c r="B4965" s="2">
        <v>0.0</v>
      </c>
    </row>
    <row r="4966">
      <c r="A4966" s="1" t="s">
        <v>22078</v>
      </c>
      <c r="B4966" s="2">
        <v>0.0</v>
      </c>
    </row>
    <row r="4967">
      <c r="A4967" s="1" t="s">
        <v>22079</v>
      </c>
      <c r="B4967" s="2">
        <v>0.0</v>
      </c>
    </row>
    <row r="4968">
      <c r="A4968" s="1" t="s">
        <v>22080</v>
      </c>
      <c r="B4968" s="2">
        <v>0.0</v>
      </c>
    </row>
    <row r="4969">
      <c r="A4969" s="1" t="s">
        <v>22081</v>
      </c>
      <c r="B4969" s="2">
        <v>1.0</v>
      </c>
    </row>
    <row r="4970">
      <c r="A4970" s="1" t="s">
        <v>22082</v>
      </c>
      <c r="B4970" s="2">
        <v>1.0</v>
      </c>
    </row>
    <row r="4971">
      <c r="A4971" s="1" t="s">
        <v>22083</v>
      </c>
      <c r="B4971" s="2">
        <v>0.0</v>
      </c>
    </row>
    <row r="4972">
      <c r="A4972" s="1" t="s">
        <v>22084</v>
      </c>
      <c r="B4972" s="2">
        <v>1.0</v>
      </c>
    </row>
    <row r="4973">
      <c r="A4973" s="1" t="s">
        <v>22085</v>
      </c>
      <c r="B4973" s="2">
        <v>1.0</v>
      </c>
    </row>
    <row r="4974">
      <c r="A4974" s="1" t="s">
        <v>22086</v>
      </c>
      <c r="B4974" s="2">
        <v>0.0</v>
      </c>
    </row>
    <row r="4975">
      <c r="A4975" s="1" t="s">
        <v>22087</v>
      </c>
      <c r="B4975" s="2">
        <v>1.0</v>
      </c>
    </row>
    <row r="4976">
      <c r="A4976" s="1" t="s">
        <v>21211</v>
      </c>
      <c r="B4976" s="2">
        <v>1.0</v>
      </c>
    </row>
    <row r="4977">
      <c r="A4977" s="1" t="s">
        <v>22088</v>
      </c>
      <c r="B4977" s="2">
        <v>0.0</v>
      </c>
    </row>
    <row r="4978">
      <c r="A4978" s="1" t="s">
        <v>22089</v>
      </c>
      <c r="B4978" s="2">
        <v>0.0</v>
      </c>
    </row>
    <row r="4979">
      <c r="A4979" s="1" t="s">
        <v>22090</v>
      </c>
      <c r="B4979" s="2">
        <v>0.0</v>
      </c>
    </row>
    <row r="4980">
      <c r="A4980" s="1" t="s">
        <v>22091</v>
      </c>
      <c r="B4980" s="2">
        <v>0.0</v>
      </c>
    </row>
    <row r="4981">
      <c r="A4981" s="1" t="s">
        <v>22092</v>
      </c>
      <c r="B4981" s="2">
        <v>0.0</v>
      </c>
    </row>
    <row r="4982">
      <c r="A4982" s="1" t="s">
        <v>22093</v>
      </c>
      <c r="B4982" s="2">
        <v>1.0</v>
      </c>
    </row>
    <row r="4983">
      <c r="A4983" s="1" t="s">
        <v>22094</v>
      </c>
      <c r="B4983" s="2">
        <v>0.0</v>
      </c>
    </row>
    <row r="4984">
      <c r="A4984" s="1" t="s">
        <v>22095</v>
      </c>
      <c r="B4984" s="2">
        <v>1.0</v>
      </c>
    </row>
    <row r="4985">
      <c r="A4985" s="1" t="s">
        <v>22096</v>
      </c>
      <c r="B4985" s="2">
        <v>1.0</v>
      </c>
    </row>
    <row r="4986">
      <c r="A4986" s="1" t="s">
        <v>22097</v>
      </c>
      <c r="B4986" s="2">
        <v>0.0</v>
      </c>
    </row>
    <row r="4987">
      <c r="A4987" s="1" t="s">
        <v>22098</v>
      </c>
      <c r="B4987" s="2">
        <v>0.0</v>
      </c>
    </row>
    <row r="4988">
      <c r="A4988" s="1" t="s">
        <v>22099</v>
      </c>
      <c r="B4988" s="2">
        <v>1.0</v>
      </c>
    </row>
    <row r="4989">
      <c r="A4989" s="1" t="s">
        <v>22100</v>
      </c>
      <c r="B4989" s="2">
        <v>0.0</v>
      </c>
    </row>
    <row r="4990">
      <c r="A4990" s="1" t="s">
        <v>5687</v>
      </c>
      <c r="B4990" s="2">
        <v>0.0</v>
      </c>
    </row>
    <row r="4991">
      <c r="A4991" s="1" t="s">
        <v>22101</v>
      </c>
      <c r="B4991" s="2">
        <v>1.0</v>
      </c>
    </row>
    <row r="4992">
      <c r="A4992" s="1" t="s">
        <v>22102</v>
      </c>
      <c r="B4992" s="2">
        <v>0.0</v>
      </c>
    </row>
    <row r="4993">
      <c r="A4993" s="1" t="s">
        <v>18789</v>
      </c>
    </row>
    <row r="4994">
      <c r="A4994" s="1" t="s">
        <v>18790</v>
      </c>
    </row>
    <row r="4995">
      <c r="A4995" s="7"/>
    </row>
    <row r="4996">
      <c r="A4996" s="1" t="s">
        <v>22103</v>
      </c>
      <c r="B4996" s="2">
        <v>0.0</v>
      </c>
    </row>
    <row r="4997">
      <c r="A4997" s="1" t="s">
        <v>22104</v>
      </c>
    </row>
    <row r="4998">
      <c r="A4998" s="1" t="s">
        <v>22105</v>
      </c>
    </row>
    <row r="4999">
      <c r="A4999" s="1" t="s">
        <v>22106</v>
      </c>
      <c r="B4999" s="2">
        <v>0.0</v>
      </c>
    </row>
    <row r="5000">
      <c r="A5000" s="1" t="s">
        <v>22107</v>
      </c>
      <c r="B5000" s="2">
        <v>0.0</v>
      </c>
    </row>
    <row r="5001">
      <c r="A5001" s="1" t="s">
        <v>22108</v>
      </c>
      <c r="B5001" s="2">
        <v>1.0</v>
      </c>
    </row>
    <row r="5002">
      <c r="A5002" s="1" t="s">
        <v>22109</v>
      </c>
      <c r="B5002" s="2">
        <v>1.0</v>
      </c>
    </row>
    <row r="5003">
      <c r="A5003" s="1" t="s">
        <v>22110</v>
      </c>
      <c r="B5003" s="2">
        <v>0.0</v>
      </c>
    </row>
    <row r="5004">
      <c r="A5004" s="1" t="s">
        <v>22111</v>
      </c>
      <c r="B5004" s="2">
        <v>0.0</v>
      </c>
    </row>
    <row r="5005">
      <c r="A5005" s="1" t="s">
        <v>22112</v>
      </c>
      <c r="B5005" s="2">
        <v>0.0</v>
      </c>
    </row>
    <row r="5006">
      <c r="A5006" s="1" t="s">
        <v>22113</v>
      </c>
      <c r="B5006" s="2">
        <v>1.0</v>
      </c>
    </row>
    <row r="5007">
      <c r="A5007" s="1" t="s">
        <v>22114</v>
      </c>
      <c r="B5007" s="2">
        <v>1.0</v>
      </c>
    </row>
    <row r="5008">
      <c r="A5008" s="1" t="s">
        <v>22115</v>
      </c>
      <c r="B5008" s="2">
        <v>1.0</v>
      </c>
    </row>
    <row r="5009">
      <c r="A5009" s="1" t="s">
        <v>22116</v>
      </c>
      <c r="B5009" s="2">
        <v>1.0</v>
      </c>
    </row>
    <row r="5010">
      <c r="A5010" s="1" t="s">
        <v>22117</v>
      </c>
      <c r="B5010" s="2">
        <v>1.0</v>
      </c>
    </row>
    <row r="5011">
      <c r="A5011" s="1" t="s">
        <v>22118</v>
      </c>
      <c r="B5011" s="2">
        <v>0.0</v>
      </c>
    </row>
    <row r="5012">
      <c r="A5012" s="1" t="s">
        <v>22119</v>
      </c>
      <c r="B5012" s="2">
        <v>0.0</v>
      </c>
    </row>
    <row r="5013">
      <c r="A5013" s="1" t="s">
        <v>7492</v>
      </c>
    </row>
    <row r="5014">
      <c r="A5014" s="7"/>
    </row>
    <row r="5015">
      <c r="A5015" s="1" t="s">
        <v>7493</v>
      </c>
    </row>
    <row r="5016">
      <c r="A5016" s="1" t="s">
        <v>7494</v>
      </c>
    </row>
    <row r="5017">
      <c r="A5017" s="1" t="s">
        <v>7495</v>
      </c>
    </row>
    <row r="5018">
      <c r="A5018" s="7"/>
    </row>
    <row r="5019">
      <c r="A5019" s="1" t="s">
        <v>7496</v>
      </c>
      <c r="B5019" s="2">
        <v>1.0</v>
      </c>
    </row>
    <row r="5020">
      <c r="A5020" s="1" t="s">
        <v>22120</v>
      </c>
      <c r="B5020" s="2">
        <v>1.0</v>
      </c>
    </row>
    <row r="5021">
      <c r="A5021" s="1" t="s">
        <v>22121</v>
      </c>
      <c r="B5021" s="2">
        <v>1.0</v>
      </c>
    </row>
    <row r="5022">
      <c r="A5022" s="1" t="s">
        <v>22122</v>
      </c>
      <c r="B5022" s="2">
        <v>0.0</v>
      </c>
    </row>
    <row r="5023">
      <c r="A5023" s="1" t="s">
        <v>22123</v>
      </c>
      <c r="B5023" s="2">
        <v>1.0</v>
      </c>
    </row>
    <row r="5024">
      <c r="A5024" s="1" t="s">
        <v>22124</v>
      </c>
      <c r="B5024" s="2">
        <v>0.0</v>
      </c>
    </row>
    <row r="5025">
      <c r="A5025" s="1" t="s">
        <v>22125</v>
      </c>
      <c r="B5025" s="2">
        <v>0.0</v>
      </c>
    </row>
    <row r="5026">
      <c r="A5026" s="1" t="s">
        <v>22126</v>
      </c>
      <c r="B5026" s="2">
        <v>1.0</v>
      </c>
    </row>
    <row r="5027">
      <c r="A5027" s="1" t="s">
        <v>22127</v>
      </c>
      <c r="B5027" s="2">
        <v>0.0</v>
      </c>
    </row>
    <row r="5028">
      <c r="A5028" s="1" t="s">
        <v>22128</v>
      </c>
      <c r="B5028" s="2">
        <v>0.0</v>
      </c>
    </row>
    <row r="5029">
      <c r="A5029" s="1" t="s">
        <v>22129</v>
      </c>
      <c r="B5029" s="2">
        <v>0.0</v>
      </c>
    </row>
    <row r="5030">
      <c r="A5030" s="1" t="s">
        <v>22130</v>
      </c>
    </row>
    <row r="5031">
      <c r="A5031" s="1" t="s">
        <v>22131</v>
      </c>
      <c r="B5031" s="2">
        <v>0.0</v>
      </c>
    </row>
    <row r="5032">
      <c r="A5032" s="1" t="s">
        <v>22132</v>
      </c>
    </row>
    <row r="5033">
      <c r="A5033" s="1" t="s">
        <v>22133</v>
      </c>
    </row>
    <row r="5034">
      <c r="A5034" s="1" t="s">
        <v>22134</v>
      </c>
      <c r="B5034" s="2">
        <v>1.0</v>
      </c>
    </row>
    <row r="5035">
      <c r="A5035" s="1" t="s">
        <v>22135</v>
      </c>
      <c r="B5035" s="2">
        <v>1.0</v>
      </c>
    </row>
    <row r="5036">
      <c r="A5036" s="1" t="s">
        <v>22136</v>
      </c>
      <c r="B5036" s="2">
        <v>1.0</v>
      </c>
    </row>
    <row r="5037">
      <c r="A5037" s="1" t="s">
        <v>22137</v>
      </c>
      <c r="B5037" s="2">
        <v>0.0</v>
      </c>
    </row>
    <row r="5038">
      <c r="A5038" s="1" t="s">
        <v>22138</v>
      </c>
      <c r="B5038" s="2">
        <v>0.0</v>
      </c>
    </row>
    <row r="5039">
      <c r="A5039" s="1" t="s">
        <v>22139</v>
      </c>
      <c r="B5039" s="2">
        <v>1.0</v>
      </c>
    </row>
    <row r="5040">
      <c r="A5040" s="1" t="s">
        <v>22140</v>
      </c>
      <c r="B5040" s="2">
        <v>0.0</v>
      </c>
    </row>
    <row r="5041">
      <c r="A5041" s="1" t="s">
        <v>22141</v>
      </c>
      <c r="B5041" s="2">
        <v>0.0</v>
      </c>
    </row>
    <row r="5042">
      <c r="A5042" s="1" t="s">
        <v>22142</v>
      </c>
      <c r="B5042" s="2">
        <v>1.0</v>
      </c>
    </row>
    <row r="5043">
      <c r="A5043" s="1" t="s">
        <v>22143</v>
      </c>
      <c r="B5043" s="2">
        <v>1.0</v>
      </c>
    </row>
    <row r="5044">
      <c r="A5044" s="1" t="s">
        <v>22144</v>
      </c>
      <c r="B5044" s="2">
        <v>0.0</v>
      </c>
    </row>
    <row r="5045">
      <c r="A5045" s="1" t="s">
        <v>22145</v>
      </c>
      <c r="B5045" s="2">
        <v>0.0</v>
      </c>
    </row>
    <row r="5046">
      <c r="A5046" s="1" t="s">
        <v>22146</v>
      </c>
      <c r="B5046" s="2">
        <v>1.0</v>
      </c>
    </row>
    <row r="5047">
      <c r="A5047" s="1" t="s">
        <v>22147</v>
      </c>
      <c r="B5047" s="2">
        <v>1.0</v>
      </c>
    </row>
    <row r="5048">
      <c r="A5048" s="1" t="s">
        <v>22148</v>
      </c>
      <c r="B5048" s="2">
        <v>0.0</v>
      </c>
    </row>
    <row r="5049">
      <c r="A5049" s="1" t="s">
        <v>22149</v>
      </c>
      <c r="B5049" s="2">
        <v>0.0</v>
      </c>
    </row>
    <row r="5050">
      <c r="A5050" s="1" t="s">
        <v>22150</v>
      </c>
      <c r="B5050" s="2">
        <v>1.0</v>
      </c>
    </row>
    <row r="5051">
      <c r="A5051" s="1" t="s">
        <v>22151</v>
      </c>
      <c r="B5051" s="2">
        <v>1.0</v>
      </c>
    </row>
    <row r="5052">
      <c r="A5052" s="1" t="s">
        <v>22152</v>
      </c>
      <c r="B5052" s="2">
        <v>1.0</v>
      </c>
    </row>
    <row r="5053">
      <c r="A5053" s="1" t="s">
        <v>22153</v>
      </c>
      <c r="B5053" s="2">
        <v>0.0</v>
      </c>
    </row>
    <row r="5054">
      <c r="A5054" s="1" t="s">
        <v>22154</v>
      </c>
      <c r="B5054" s="2">
        <v>0.0</v>
      </c>
    </row>
    <row r="5055">
      <c r="A5055" s="1" t="s">
        <v>22155</v>
      </c>
      <c r="B5055" s="2">
        <v>1.0</v>
      </c>
    </row>
    <row r="5056">
      <c r="A5056" s="1" t="s">
        <v>22156</v>
      </c>
      <c r="B5056" s="2">
        <v>1.0</v>
      </c>
    </row>
    <row r="5057">
      <c r="A5057" s="1" t="s">
        <v>22157</v>
      </c>
      <c r="B5057" s="2">
        <v>1.0</v>
      </c>
    </row>
    <row r="5058">
      <c r="A5058" s="1" t="s">
        <v>22158</v>
      </c>
      <c r="B5058" s="2">
        <v>0.0</v>
      </c>
    </row>
    <row r="5059">
      <c r="A5059" s="1" t="s">
        <v>22159</v>
      </c>
      <c r="B5059" s="2">
        <v>0.0</v>
      </c>
    </row>
    <row r="5060">
      <c r="A5060" s="1" t="s">
        <v>22160</v>
      </c>
      <c r="B5060" s="2">
        <v>1.0</v>
      </c>
    </row>
    <row r="5061">
      <c r="A5061" s="1" t="s">
        <v>22161</v>
      </c>
      <c r="B5061" s="2">
        <v>1.0</v>
      </c>
    </row>
    <row r="5062">
      <c r="A5062" s="1" t="s">
        <v>22162</v>
      </c>
      <c r="B5062" s="2">
        <v>0.0</v>
      </c>
    </row>
    <row r="5063">
      <c r="A5063" s="1" t="s">
        <v>22163</v>
      </c>
      <c r="B5063" s="2">
        <v>0.0</v>
      </c>
    </row>
    <row r="5064">
      <c r="A5064" s="1" t="s">
        <v>22164</v>
      </c>
      <c r="B5064" s="2">
        <v>0.0</v>
      </c>
    </row>
    <row r="5065">
      <c r="A5065" s="1" t="s">
        <v>22165</v>
      </c>
      <c r="B5065" s="2">
        <v>1.0</v>
      </c>
    </row>
    <row r="5066">
      <c r="A5066" s="1" t="s">
        <v>22166</v>
      </c>
      <c r="B5066" s="2">
        <v>0.0</v>
      </c>
    </row>
    <row r="5067">
      <c r="A5067" s="1" t="s">
        <v>22167</v>
      </c>
      <c r="B5067" s="2">
        <v>1.0</v>
      </c>
    </row>
    <row r="5068">
      <c r="A5068" s="1" t="s">
        <v>22168</v>
      </c>
      <c r="B5068" s="2">
        <v>0.0</v>
      </c>
    </row>
    <row r="5069">
      <c r="A5069" s="1" t="s">
        <v>22169</v>
      </c>
    </row>
    <row r="5070">
      <c r="A5070" s="1" t="s">
        <v>22170</v>
      </c>
    </row>
    <row r="5071">
      <c r="A5071" s="1" t="s">
        <v>22171</v>
      </c>
    </row>
    <row r="5072">
      <c r="A5072" s="1" t="s">
        <v>22172</v>
      </c>
    </row>
    <row r="5073">
      <c r="A5073" s="1" t="s">
        <v>22173</v>
      </c>
    </row>
    <row r="5074">
      <c r="A5074" s="1" t="s">
        <v>22174</v>
      </c>
    </row>
    <row r="5075">
      <c r="A5075" s="1" t="s">
        <v>398</v>
      </c>
      <c r="B5075" s="2">
        <v>0.0</v>
      </c>
    </row>
    <row r="5076">
      <c r="A5076" s="1" t="s">
        <v>22175</v>
      </c>
      <c r="B5076" s="2">
        <v>1.0</v>
      </c>
    </row>
    <row r="5077">
      <c r="A5077" s="1" t="s">
        <v>22176</v>
      </c>
      <c r="B5077" s="2">
        <v>0.0</v>
      </c>
    </row>
    <row r="5078">
      <c r="A5078" s="1" t="s">
        <v>22177</v>
      </c>
      <c r="B5078" s="2">
        <v>1.0</v>
      </c>
    </row>
    <row r="5079">
      <c r="A5079" s="1" t="s">
        <v>22178</v>
      </c>
      <c r="B5079" s="2">
        <v>1.0</v>
      </c>
    </row>
    <row r="5080">
      <c r="A5080" s="1" t="s">
        <v>22179</v>
      </c>
      <c r="B5080" s="2">
        <v>0.0</v>
      </c>
    </row>
    <row r="5081">
      <c r="A5081" s="1" t="s">
        <v>22180</v>
      </c>
      <c r="B5081" s="2">
        <v>1.0</v>
      </c>
    </row>
    <row r="5082">
      <c r="A5082" s="1" t="s">
        <v>22181</v>
      </c>
      <c r="B5082" s="2">
        <v>0.0</v>
      </c>
    </row>
    <row r="5083">
      <c r="A5083" s="1" t="s">
        <v>22182</v>
      </c>
    </row>
    <row r="5084">
      <c r="A5084" s="7"/>
    </row>
    <row r="5085">
      <c r="A5085" s="1" t="s">
        <v>12551</v>
      </c>
      <c r="B5085" s="2">
        <v>0.0</v>
      </c>
    </row>
    <row r="5086">
      <c r="A5086" s="1" t="s">
        <v>22183</v>
      </c>
    </row>
    <row r="5087">
      <c r="A5087" s="7"/>
    </row>
    <row r="5088">
      <c r="A5088" s="1" t="s">
        <v>22184</v>
      </c>
      <c r="B5088" s="2">
        <v>1.0</v>
      </c>
    </row>
    <row r="5089">
      <c r="A5089" s="1" t="s">
        <v>22185</v>
      </c>
      <c r="B5089" s="2">
        <v>0.0</v>
      </c>
    </row>
    <row r="5090">
      <c r="A5090" s="1" t="s">
        <v>22186</v>
      </c>
      <c r="B5090" s="2">
        <v>0.0</v>
      </c>
    </row>
    <row r="5091">
      <c r="A5091" s="1" t="s">
        <v>22187</v>
      </c>
      <c r="B5091" s="2">
        <v>0.0</v>
      </c>
    </row>
    <row r="5092">
      <c r="A5092" s="1" t="s">
        <v>22188</v>
      </c>
      <c r="B5092" s="2">
        <v>1.0</v>
      </c>
    </row>
    <row r="5093">
      <c r="A5093" s="1" t="s">
        <v>22189</v>
      </c>
      <c r="B5093" s="2">
        <v>0.0</v>
      </c>
    </row>
    <row r="5094">
      <c r="A5094" s="1" t="s">
        <v>22190</v>
      </c>
      <c r="B5094" s="2">
        <v>1.0</v>
      </c>
    </row>
    <row r="5095">
      <c r="A5095" s="1" t="s">
        <v>22191</v>
      </c>
      <c r="B5095" s="2">
        <v>1.0</v>
      </c>
    </row>
    <row r="5096">
      <c r="A5096" s="1" t="s">
        <v>22192</v>
      </c>
    </row>
    <row r="5097">
      <c r="A5097" s="7"/>
    </row>
    <row r="5098">
      <c r="A5098" s="1" t="s">
        <v>4483</v>
      </c>
      <c r="B5098" s="2">
        <v>0.0</v>
      </c>
    </row>
    <row r="5099">
      <c r="A5099" s="1" t="s">
        <v>22193</v>
      </c>
      <c r="B5099" s="2">
        <v>1.0</v>
      </c>
    </row>
    <row r="5100">
      <c r="A5100" s="1" t="s">
        <v>22194</v>
      </c>
      <c r="B5100" s="2">
        <v>0.0</v>
      </c>
    </row>
    <row r="5101">
      <c r="A5101" s="1" t="s">
        <v>22195</v>
      </c>
    </row>
    <row r="5102">
      <c r="A5102" s="7"/>
    </row>
    <row r="5103">
      <c r="A5103" s="1" t="s">
        <v>22196</v>
      </c>
      <c r="B5103" s="2">
        <v>0.0</v>
      </c>
    </row>
    <row r="5104">
      <c r="A5104" s="1" t="s">
        <v>22197</v>
      </c>
      <c r="B5104" s="2">
        <v>0.0</v>
      </c>
    </row>
    <row r="5105">
      <c r="A5105" s="1" t="s">
        <v>22198</v>
      </c>
      <c r="B5105" s="2">
        <v>1.0</v>
      </c>
    </row>
    <row r="5106">
      <c r="A5106" s="1" t="s">
        <v>22199</v>
      </c>
      <c r="B5106" s="2">
        <v>0.0</v>
      </c>
    </row>
    <row r="5107">
      <c r="A5107" s="1" t="s">
        <v>22200</v>
      </c>
      <c r="B5107" s="2">
        <v>0.0</v>
      </c>
    </row>
    <row r="5108">
      <c r="A5108" s="1" t="s">
        <v>22201</v>
      </c>
      <c r="B5108" s="2">
        <v>0.0</v>
      </c>
    </row>
    <row r="5109">
      <c r="A5109" s="1" t="s">
        <v>22202</v>
      </c>
      <c r="B5109" s="2">
        <v>0.0</v>
      </c>
    </row>
    <row r="5110">
      <c r="A5110" s="1" t="s">
        <v>22203</v>
      </c>
      <c r="B5110" s="2">
        <v>1.0</v>
      </c>
    </row>
    <row r="5111">
      <c r="A5111" s="1" t="s">
        <v>22204</v>
      </c>
      <c r="B5111" s="2">
        <v>1.0</v>
      </c>
    </row>
    <row r="5112">
      <c r="A5112" s="1" t="s">
        <v>22205</v>
      </c>
      <c r="B5112" s="2">
        <v>1.0</v>
      </c>
    </row>
    <row r="5113">
      <c r="A5113" s="1" t="s">
        <v>22206</v>
      </c>
      <c r="B5113" s="2">
        <v>1.0</v>
      </c>
    </row>
    <row r="5114">
      <c r="A5114" s="1" t="s">
        <v>22207</v>
      </c>
      <c r="B5114" s="2">
        <v>1.0</v>
      </c>
    </row>
    <row r="5115">
      <c r="A5115" s="1" t="s">
        <v>22208</v>
      </c>
      <c r="B5115" s="2">
        <v>1.0</v>
      </c>
    </row>
    <row r="5116">
      <c r="A5116" s="1" t="s">
        <v>22209</v>
      </c>
    </row>
    <row r="5117">
      <c r="A5117" s="1" t="s">
        <v>5914</v>
      </c>
      <c r="B5117" s="2">
        <v>0.0</v>
      </c>
    </row>
    <row r="5118">
      <c r="A5118" s="1" t="s">
        <v>22210</v>
      </c>
      <c r="B5118" s="2">
        <v>1.0</v>
      </c>
    </row>
    <row r="5119">
      <c r="A5119" s="1" t="s">
        <v>22211</v>
      </c>
      <c r="B5119" s="2">
        <v>1.0</v>
      </c>
    </row>
    <row r="5120">
      <c r="A5120" s="1" t="s">
        <v>22212</v>
      </c>
    </row>
    <row r="5121">
      <c r="A5121" s="1" t="s">
        <v>22213</v>
      </c>
      <c r="B5121" s="2">
        <v>0.0</v>
      </c>
    </row>
    <row r="5122">
      <c r="A5122" s="1" t="s">
        <v>22214</v>
      </c>
      <c r="B5122" s="2">
        <v>0.0</v>
      </c>
    </row>
    <row r="5123">
      <c r="A5123" s="1" t="s">
        <v>22215</v>
      </c>
      <c r="B5123" s="2">
        <v>0.0</v>
      </c>
    </row>
    <row r="5124">
      <c r="A5124" s="1" t="s">
        <v>22216</v>
      </c>
      <c r="B5124" s="2">
        <v>1.0</v>
      </c>
    </row>
    <row r="5125">
      <c r="A5125" s="1" t="s">
        <v>22217</v>
      </c>
    </row>
    <row r="5126">
      <c r="A5126" s="7"/>
    </row>
    <row r="5127">
      <c r="A5127" s="1" t="s">
        <v>22218</v>
      </c>
      <c r="B5127" s="2">
        <v>1.0</v>
      </c>
    </row>
    <row r="5128">
      <c r="A5128" s="1" t="s">
        <v>22219</v>
      </c>
      <c r="B5128" s="2">
        <v>0.0</v>
      </c>
    </row>
    <row r="5129">
      <c r="A5129" s="1" t="s">
        <v>22220</v>
      </c>
      <c r="B5129" s="2">
        <v>1.0</v>
      </c>
    </row>
    <row r="5130">
      <c r="A5130" s="1" t="s">
        <v>22221</v>
      </c>
      <c r="B5130" s="2">
        <v>0.0</v>
      </c>
    </row>
    <row r="5131">
      <c r="A5131" s="1" t="s">
        <v>22222</v>
      </c>
      <c r="B5131" s="2">
        <v>1.0</v>
      </c>
    </row>
    <row r="5132">
      <c r="A5132" s="1" t="s">
        <v>22223</v>
      </c>
    </row>
    <row r="5133">
      <c r="A5133" s="1" t="s">
        <v>22224</v>
      </c>
    </row>
    <row r="5134">
      <c r="A5134" s="1" t="s">
        <v>22225</v>
      </c>
      <c r="B5134" s="2">
        <v>1.0</v>
      </c>
    </row>
    <row r="5135">
      <c r="A5135" s="1" t="s">
        <v>22226</v>
      </c>
    </row>
    <row r="5136">
      <c r="A5136" s="1" t="s">
        <v>4152</v>
      </c>
      <c r="B5136" s="2">
        <v>0.0</v>
      </c>
    </row>
    <row r="5137">
      <c r="A5137" s="1" t="s">
        <v>22227</v>
      </c>
      <c r="B5137" s="2">
        <v>1.0</v>
      </c>
    </row>
    <row r="5138">
      <c r="A5138" s="1" t="s">
        <v>22228</v>
      </c>
      <c r="B5138" s="2">
        <v>1.0</v>
      </c>
    </row>
    <row r="5139">
      <c r="A5139" s="1" t="s">
        <v>22229</v>
      </c>
      <c r="B5139" s="2">
        <v>1.0</v>
      </c>
    </row>
    <row r="5140">
      <c r="A5140" s="1" t="s">
        <v>22230</v>
      </c>
      <c r="B5140" s="2">
        <v>1.0</v>
      </c>
    </row>
    <row r="5141">
      <c r="A5141" s="1" t="s">
        <v>7082</v>
      </c>
      <c r="B5141" s="2">
        <v>0.0</v>
      </c>
    </row>
    <row r="5142">
      <c r="A5142" s="1" t="s">
        <v>22231</v>
      </c>
      <c r="B5142" s="2">
        <v>1.0</v>
      </c>
    </row>
    <row r="5143">
      <c r="A5143" s="1" t="s">
        <v>8105</v>
      </c>
    </row>
    <row r="5144">
      <c r="A5144" s="7"/>
    </row>
    <row r="5145">
      <c r="A5145" s="1" t="s">
        <v>22232</v>
      </c>
      <c r="B5145" s="2">
        <v>0.0</v>
      </c>
    </row>
    <row r="5146">
      <c r="A5146" s="1" t="s">
        <v>22233</v>
      </c>
      <c r="B5146" s="2">
        <v>1.0</v>
      </c>
    </row>
    <row r="5147">
      <c r="A5147" s="1" t="s">
        <v>22234</v>
      </c>
      <c r="B5147" s="2">
        <v>0.0</v>
      </c>
    </row>
    <row r="5148">
      <c r="A5148" s="1" t="s">
        <v>22235</v>
      </c>
      <c r="B5148" s="2">
        <v>1.0</v>
      </c>
    </row>
    <row r="5149">
      <c r="A5149" s="1" t="s">
        <v>16689</v>
      </c>
    </row>
    <row r="5150">
      <c r="A5150" s="7"/>
    </row>
    <row r="5151">
      <c r="A5151" s="1" t="s">
        <v>22236</v>
      </c>
    </row>
    <row r="5152">
      <c r="A5152" s="1" t="s">
        <v>22237</v>
      </c>
    </row>
    <row r="5153">
      <c r="A5153" s="1" t="s">
        <v>22238</v>
      </c>
    </row>
    <row r="5154">
      <c r="A5154" s="1" t="s">
        <v>22239</v>
      </c>
    </row>
    <row r="5155">
      <c r="A5155" s="1" t="s">
        <v>22240</v>
      </c>
      <c r="B5155" s="2">
        <v>0.0</v>
      </c>
    </row>
    <row r="5156">
      <c r="A5156" s="1" t="s">
        <v>22241</v>
      </c>
      <c r="B5156" s="2">
        <v>0.0</v>
      </c>
    </row>
    <row r="5157">
      <c r="A5157" s="1" t="s">
        <v>22242</v>
      </c>
      <c r="B5157" s="2">
        <v>1.0</v>
      </c>
    </row>
    <row r="5158">
      <c r="A5158" s="1" t="s">
        <v>22243</v>
      </c>
      <c r="B5158" s="2">
        <v>1.0</v>
      </c>
    </row>
    <row r="5159">
      <c r="A5159" s="1" t="s">
        <v>22244</v>
      </c>
      <c r="B5159" s="2">
        <v>1.0</v>
      </c>
    </row>
    <row r="5160">
      <c r="A5160" s="1" t="s">
        <v>22245</v>
      </c>
      <c r="B5160" s="2">
        <v>0.0</v>
      </c>
    </row>
    <row r="5161">
      <c r="A5161" s="1" t="s">
        <v>22246</v>
      </c>
    </row>
    <row r="5162">
      <c r="A5162" s="7"/>
    </row>
    <row r="5163">
      <c r="A5163" s="1" t="s">
        <v>22247</v>
      </c>
      <c r="B5163" s="2">
        <v>1.0</v>
      </c>
    </row>
    <row r="5164">
      <c r="A5164" s="1" t="s">
        <v>22248</v>
      </c>
      <c r="B5164" s="2">
        <v>0.0</v>
      </c>
    </row>
    <row r="5165">
      <c r="A5165" s="1" t="s">
        <v>22249</v>
      </c>
      <c r="B5165" s="2">
        <v>0.0</v>
      </c>
    </row>
    <row r="5166">
      <c r="A5166" s="1" t="s">
        <v>22250</v>
      </c>
      <c r="B5166" s="2">
        <v>0.0</v>
      </c>
    </row>
    <row r="5167">
      <c r="A5167" s="1" t="s">
        <v>22251</v>
      </c>
      <c r="B5167" s="2">
        <v>1.0</v>
      </c>
    </row>
    <row r="5168">
      <c r="A5168" s="1" t="s">
        <v>22252</v>
      </c>
      <c r="B5168" s="2">
        <v>0.0</v>
      </c>
    </row>
    <row r="5169">
      <c r="A5169" s="1" t="s">
        <v>22253</v>
      </c>
      <c r="B5169" s="2">
        <v>0.0</v>
      </c>
    </row>
    <row r="5170">
      <c r="A5170" s="1" t="s">
        <v>19374</v>
      </c>
      <c r="B5170" s="2">
        <v>0.0</v>
      </c>
    </row>
    <row r="5171">
      <c r="A5171" s="1" t="s">
        <v>22254</v>
      </c>
      <c r="B5171" s="2">
        <v>1.0</v>
      </c>
    </row>
    <row r="5172">
      <c r="A5172" s="1" t="s">
        <v>22255</v>
      </c>
      <c r="B5172" s="2">
        <v>1.0</v>
      </c>
    </row>
    <row r="5173">
      <c r="A5173" s="1" t="s">
        <v>22256</v>
      </c>
      <c r="B5173" s="2">
        <v>0.0</v>
      </c>
    </row>
    <row r="5174">
      <c r="A5174" s="1" t="s">
        <v>22257</v>
      </c>
      <c r="B5174" s="2">
        <v>1.0</v>
      </c>
    </row>
    <row r="5175">
      <c r="A5175" s="1" t="s">
        <v>22258</v>
      </c>
      <c r="B5175" s="2">
        <v>0.0</v>
      </c>
    </row>
    <row r="5176">
      <c r="A5176" s="1" t="s">
        <v>22259</v>
      </c>
      <c r="B5176" s="2">
        <v>1.0</v>
      </c>
    </row>
    <row r="5177">
      <c r="A5177" s="1" t="s">
        <v>22260</v>
      </c>
      <c r="B5177" s="2">
        <v>0.0</v>
      </c>
    </row>
    <row r="5178">
      <c r="A5178" s="1" t="s">
        <v>22261</v>
      </c>
      <c r="B5178" s="2">
        <v>1.0</v>
      </c>
    </row>
    <row r="5179">
      <c r="A5179" s="1" t="s">
        <v>22262</v>
      </c>
      <c r="B5179" s="2">
        <v>1.0</v>
      </c>
    </row>
    <row r="5180">
      <c r="A5180" s="1" t="s">
        <v>22263</v>
      </c>
      <c r="B5180" s="2">
        <v>1.0</v>
      </c>
    </row>
    <row r="5181">
      <c r="A5181" s="1" t="s">
        <v>22264</v>
      </c>
      <c r="B5181" s="2">
        <v>1.0</v>
      </c>
    </row>
    <row r="5182">
      <c r="A5182" s="1" t="s">
        <v>22265</v>
      </c>
      <c r="B5182" s="2">
        <v>1.0</v>
      </c>
    </row>
    <row r="5183">
      <c r="A5183" s="1" t="s">
        <v>22266</v>
      </c>
      <c r="B5183" s="2">
        <v>0.0</v>
      </c>
    </row>
    <row r="5184">
      <c r="A5184" s="1" t="s">
        <v>22267</v>
      </c>
      <c r="B5184" s="2">
        <v>1.0</v>
      </c>
    </row>
    <row r="5185">
      <c r="A5185" s="1" t="s">
        <v>22268</v>
      </c>
      <c r="B5185" s="2">
        <v>1.0</v>
      </c>
    </row>
    <row r="5186">
      <c r="A5186" s="1" t="s">
        <v>22269</v>
      </c>
      <c r="B5186" s="2">
        <v>1.0</v>
      </c>
    </row>
    <row r="5187">
      <c r="A5187" s="1" t="s">
        <v>22270</v>
      </c>
      <c r="B5187" s="2">
        <v>0.0</v>
      </c>
    </row>
    <row r="5188">
      <c r="A5188" s="1" t="s">
        <v>22271</v>
      </c>
      <c r="B5188" s="2">
        <v>0.0</v>
      </c>
    </row>
    <row r="5189">
      <c r="A5189" s="1" t="s">
        <v>22272</v>
      </c>
      <c r="B5189" s="2">
        <v>0.0</v>
      </c>
    </row>
    <row r="5190">
      <c r="A5190" s="1" t="s">
        <v>22273</v>
      </c>
      <c r="B5190" s="2">
        <v>0.0</v>
      </c>
    </row>
    <row r="5191">
      <c r="A5191" s="1" t="s">
        <v>11132</v>
      </c>
      <c r="B5191" s="2">
        <v>0.0</v>
      </c>
    </row>
    <row r="5192">
      <c r="A5192" s="1" t="s">
        <v>22274</v>
      </c>
      <c r="B5192" s="2">
        <v>0.0</v>
      </c>
    </row>
    <row r="5193">
      <c r="A5193" s="1" t="s">
        <v>22275</v>
      </c>
      <c r="B5193" s="2">
        <v>1.0</v>
      </c>
    </row>
    <row r="5194">
      <c r="A5194" s="1" t="s">
        <v>22276</v>
      </c>
      <c r="B5194" s="2">
        <v>1.0</v>
      </c>
    </row>
    <row r="5195">
      <c r="A5195" s="1" t="s">
        <v>22277</v>
      </c>
      <c r="B5195" s="2">
        <v>1.0</v>
      </c>
    </row>
    <row r="5196">
      <c r="A5196" s="1" t="s">
        <v>22278</v>
      </c>
      <c r="B5196" s="2">
        <v>1.0</v>
      </c>
    </row>
    <row r="5197">
      <c r="A5197" s="1" t="s">
        <v>22279</v>
      </c>
      <c r="B5197" s="2">
        <v>1.0</v>
      </c>
    </row>
    <row r="5198">
      <c r="A5198" s="1" t="s">
        <v>22280</v>
      </c>
      <c r="B5198" s="2">
        <v>1.0</v>
      </c>
    </row>
    <row r="5199">
      <c r="A5199" s="1" t="s">
        <v>22281</v>
      </c>
      <c r="B5199" s="2">
        <v>0.0</v>
      </c>
    </row>
    <row r="5200">
      <c r="A5200" s="1" t="s">
        <v>22282</v>
      </c>
      <c r="B5200" s="2">
        <v>0.0</v>
      </c>
    </row>
    <row r="5201">
      <c r="A5201" s="1" t="s">
        <v>22283</v>
      </c>
      <c r="B5201" s="2">
        <v>1.0</v>
      </c>
    </row>
    <row r="5202">
      <c r="A5202" s="1" t="s">
        <v>22284</v>
      </c>
      <c r="B5202" s="2">
        <v>1.0</v>
      </c>
    </row>
    <row r="5203">
      <c r="A5203" s="1" t="s">
        <v>22285</v>
      </c>
      <c r="B5203" s="2">
        <v>1.0</v>
      </c>
    </row>
    <row r="5204">
      <c r="A5204" s="1" t="s">
        <v>22286</v>
      </c>
      <c r="B5204" s="2">
        <v>0.0</v>
      </c>
    </row>
    <row r="5205">
      <c r="A5205" s="1" t="s">
        <v>22287</v>
      </c>
      <c r="B5205" s="2">
        <v>0.0</v>
      </c>
    </row>
    <row r="5206">
      <c r="A5206" s="1" t="s">
        <v>22288</v>
      </c>
      <c r="B5206" s="2">
        <v>0.0</v>
      </c>
    </row>
    <row r="5207">
      <c r="A5207" s="1" t="s">
        <v>22289</v>
      </c>
      <c r="B5207" s="2">
        <v>1.0</v>
      </c>
    </row>
    <row r="5208">
      <c r="A5208" s="1" t="s">
        <v>22290</v>
      </c>
      <c r="B5208" s="2">
        <v>1.0</v>
      </c>
    </row>
    <row r="5209">
      <c r="A5209" s="1" t="s">
        <v>22291</v>
      </c>
      <c r="B5209" s="2">
        <v>0.0</v>
      </c>
    </row>
    <row r="5210">
      <c r="A5210" s="1" t="s">
        <v>22292</v>
      </c>
      <c r="B5210" s="2">
        <v>0.0</v>
      </c>
    </row>
    <row r="5211">
      <c r="A5211" s="1" t="s">
        <v>22293</v>
      </c>
      <c r="B5211" s="2">
        <v>1.0</v>
      </c>
    </row>
    <row r="5212">
      <c r="A5212" s="1" t="s">
        <v>22294</v>
      </c>
      <c r="B5212" s="2">
        <v>0.0</v>
      </c>
    </row>
    <row r="5213">
      <c r="A5213" s="1" t="s">
        <v>22295</v>
      </c>
      <c r="B5213" s="2">
        <v>1.0</v>
      </c>
    </row>
    <row r="5214">
      <c r="A5214" s="1" t="s">
        <v>22296</v>
      </c>
      <c r="B5214" s="2">
        <v>1.0</v>
      </c>
    </row>
    <row r="5215">
      <c r="A5215" s="1" t="s">
        <v>22297</v>
      </c>
      <c r="B5215" s="2">
        <v>1.0</v>
      </c>
    </row>
    <row r="5216">
      <c r="A5216" s="1" t="s">
        <v>22298</v>
      </c>
      <c r="B5216" s="2">
        <v>0.0</v>
      </c>
    </row>
    <row r="5217">
      <c r="A5217" s="1" t="s">
        <v>22299</v>
      </c>
      <c r="B5217" s="2">
        <v>1.0</v>
      </c>
    </row>
    <row r="5218">
      <c r="A5218" s="1" t="s">
        <v>22300</v>
      </c>
      <c r="B5218" s="2">
        <v>0.0</v>
      </c>
    </row>
    <row r="5219">
      <c r="A5219" s="1" t="s">
        <v>22301</v>
      </c>
      <c r="B5219" s="2">
        <v>0.0</v>
      </c>
    </row>
    <row r="5220">
      <c r="A5220" s="1" t="s">
        <v>22302</v>
      </c>
      <c r="B5220" s="2">
        <v>0.0</v>
      </c>
    </row>
    <row r="5221">
      <c r="A5221" s="1" t="s">
        <v>22303</v>
      </c>
      <c r="B5221" s="2">
        <v>1.0</v>
      </c>
    </row>
    <row r="5222">
      <c r="A5222" s="1" t="s">
        <v>22304</v>
      </c>
      <c r="B5222" s="2">
        <v>0.0</v>
      </c>
    </row>
    <row r="5223">
      <c r="A5223" s="1" t="s">
        <v>22305</v>
      </c>
      <c r="B5223" s="2">
        <v>1.0</v>
      </c>
    </row>
    <row r="5224">
      <c r="A5224" s="1" t="s">
        <v>22306</v>
      </c>
      <c r="B5224" s="2">
        <v>1.0</v>
      </c>
    </row>
    <row r="5225">
      <c r="A5225" s="1" t="s">
        <v>22307</v>
      </c>
      <c r="B5225" s="2">
        <v>1.0</v>
      </c>
    </row>
    <row r="5226">
      <c r="A5226" s="1" t="s">
        <v>22308</v>
      </c>
      <c r="B5226" s="2">
        <v>1.0</v>
      </c>
    </row>
    <row r="5227">
      <c r="A5227" s="1" t="s">
        <v>22309</v>
      </c>
    </row>
    <row r="5228">
      <c r="A5228" s="7"/>
    </row>
    <row r="5229">
      <c r="A5229" s="1" t="s">
        <v>22310</v>
      </c>
      <c r="B5229" s="2">
        <v>1.0</v>
      </c>
    </row>
    <row r="5230">
      <c r="A5230" s="1" t="s">
        <v>22311</v>
      </c>
      <c r="B5230" s="2">
        <v>0.0</v>
      </c>
    </row>
    <row r="5231">
      <c r="A5231" s="1" t="s">
        <v>22312</v>
      </c>
      <c r="B5231" s="2">
        <v>1.0</v>
      </c>
    </row>
    <row r="5232">
      <c r="A5232" s="1" t="s">
        <v>22313</v>
      </c>
      <c r="B5232" s="2">
        <v>0.0</v>
      </c>
    </row>
    <row r="5233">
      <c r="A5233" s="1" t="s">
        <v>22314</v>
      </c>
      <c r="B5233" s="2">
        <v>0.0</v>
      </c>
    </row>
    <row r="5234">
      <c r="A5234" s="1" t="s">
        <v>22315</v>
      </c>
      <c r="B5234" s="2">
        <v>0.0</v>
      </c>
    </row>
    <row r="5235">
      <c r="A5235" s="1" t="s">
        <v>22316</v>
      </c>
      <c r="B5235" s="2">
        <v>1.0</v>
      </c>
    </row>
    <row r="5236">
      <c r="A5236" s="1" t="s">
        <v>22317</v>
      </c>
      <c r="B5236" s="2">
        <v>0.0</v>
      </c>
    </row>
    <row r="5237">
      <c r="A5237" s="1" t="s">
        <v>22318</v>
      </c>
      <c r="B5237" s="2">
        <v>1.0</v>
      </c>
    </row>
    <row r="5238">
      <c r="A5238" s="1" t="s">
        <v>22319</v>
      </c>
      <c r="B5238" s="2">
        <v>0.0</v>
      </c>
    </row>
    <row r="5239">
      <c r="A5239" s="1" t="s">
        <v>22320</v>
      </c>
      <c r="B5239" s="2">
        <v>1.0</v>
      </c>
    </row>
    <row r="5240">
      <c r="A5240" s="1" t="s">
        <v>22321</v>
      </c>
      <c r="B5240" s="2">
        <v>0.0</v>
      </c>
    </row>
    <row r="5241">
      <c r="A5241" s="1" t="s">
        <v>22322</v>
      </c>
      <c r="B5241" s="2">
        <v>0.0</v>
      </c>
    </row>
    <row r="5242">
      <c r="A5242" s="1" t="s">
        <v>22323</v>
      </c>
      <c r="B5242" s="2">
        <v>1.0</v>
      </c>
    </row>
    <row r="5243">
      <c r="A5243" s="1" t="s">
        <v>22324</v>
      </c>
      <c r="B5243" s="2">
        <v>0.0</v>
      </c>
    </row>
    <row r="5244">
      <c r="A5244" s="1" t="s">
        <v>22325</v>
      </c>
      <c r="B5244" s="2">
        <v>1.0</v>
      </c>
    </row>
    <row r="5245">
      <c r="A5245" s="1" t="s">
        <v>22326</v>
      </c>
    </row>
    <row r="5246">
      <c r="A5246" s="1" t="s">
        <v>22327</v>
      </c>
    </row>
    <row r="5247">
      <c r="A5247" s="1" t="s">
        <v>22328</v>
      </c>
    </row>
    <row r="5248">
      <c r="A5248" s="1" t="s">
        <v>22329</v>
      </c>
    </row>
    <row r="5249">
      <c r="A5249" s="1" t="s">
        <v>22330</v>
      </c>
    </row>
    <row r="5250">
      <c r="A5250" s="7"/>
    </row>
    <row r="5251">
      <c r="A5251" s="1" t="s">
        <v>22331</v>
      </c>
      <c r="B5251" s="2">
        <v>0.0</v>
      </c>
    </row>
    <row r="5252">
      <c r="A5252" s="1" t="s">
        <v>22332</v>
      </c>
      <c r="B5252" s="2">
        <v>1.0</v>
      </c>
    </row>
    <row r="5253">
      <c r="A5253" s="1" t="s">
        <v>22333</v>
      </c>
      <c r="B5253" s="2">
        <v>1.0</v>
      </c>
    </row>
    <row r="5254">
      <c r="A5254" s="1" t="s">
        <v>22334</v>
      </c>
      <c r="B5254" s="2">
        <v>1.0</v>
      </c>
    </row>
    <row r="5255">
      <c r="A5255" s="1" t="s">
        <v>22335</v>
      </c>
      <c r="B5255" s="2">
        <v>1.0</v>
      </c>
    </row>
    <row r="5256">
      <c r="A5256" s="1" t="s">
        <v>22336</v>
      </c>
      <c r="B5256" s="2">
        <v>0.0</v>
      </c>
    </row>
    <row r="5257">
      <c r="A5257" s="1" t="s">
        <v>22337</v>
      </c>
      <c r="B5257" s="2">
        <v>0.0</v>
      </c>
    </row>
    <row r="5258">
      <c r="A5258" s="1" t="s">
        <v>22338</v>
      </c>
      <c r="B5258" s="2">
        <v>1.0</v>
      </c>
    </row>
    <row r="5259">
      <c r="A5259" s="1" t="s">
        <v>22339</v>
      </c>
    </row>
    <row r="5260">
      <c r="A5260" s="7"/>
    </row>
    <row r="5261">
      <c r="A5261" s="1" t="s">
        <v>22340</v>
      </c>
      <c r="B5261" s="2">
        <v>1.0</v>
      </c>
    </row>
    <row r="5262">
      <c r="A5262" s="1" t="s">
        <v>22341</v>
      </c>
      <c r="B5262" s="2">
        <v>1.0</v>
      </c>
    </row>
    <row r="5263">
      <c r="A5263" s="1" t="s">
        <v>4595</v>
      </c>
    </row>
    <row r="5264">
      <c r="A5264" s="1" t="s">
        <v>4596</v>
      </c>
    </row>
    <row r="5265">
      <c r="A5265" s="1" t="s">
        <v>6868</v>
      </c>
    </row>
    <row r="5266">
      <c r="A5266" s="1" t="s">
        <v>4597</v>
      </c>
    </row>
    <row r="5267">
      <c r="A5267" s="1" t="s">
        <v>22342</v>
      </c>
      <c r="B5267" s="2">
        <v>0.0</v>
      </c>
    </row>
    <row r="5268">
      <c r="A5268" s="1" t="s">
        <v>22343</v>
      </c>
      <c r="B5268" s="2">
        <v>1.0</v>
      </c>
    </row>
    <row r="5269">
      <c r="A5269" s="1" t="s">
        <v>22344</v>
      </c>
      <c r="B5269" s="2">
        <v>0.0</v>
      </c>
    </row>
    <row r="5270">
      <c r="A5270" s="1" t="s">
        <v>22345</v>
      </c>
      <c r="B5270" s="2">
        <v>1.0</v>
      </c>
    </row>
    <row r="5271">
      <c r="A5271" s="1" t="s">
        <v>22346</v>
      </c>
      <c r="B5271" s="2">
        <v>1.0</v>
      </c>
    </row>
    <row r="5272">
      <c r="A5272" s="1" t="s">
        <v>22347</v>
      </c>
      <c r="B5272" s="2">
        <v>0.0</v>
      </c>
    </row>
    <row r="5273">
      <c r="A5273" s="1" t="s">
        <v>22348</v>
      </c>
      <c r="B5273" s="2">
        <v>1.0</v>
      </c>
    </row>
    <row r="5274">
      <c r="A5274" s="1" t="s">
        <v>22349</v>
      </c>
      <c r="B5274" s="2">
        <v>0.0</v>
      </c>
    </row>
    <row r="5275">
      <c r="A5275" s="1" t="s">
        <v>22350</v>
      </c>
      <c r="B5275" s="2">
        <v>0.0</v>
      </c>
    </row>
    <row r="5276">
      <c r="A5276" s="1" t="s">
        <v>22351</v>
      </c>
    </row>
    <row r="5277">
      <c r="A5277" s="1" t="s">
        <v>398</v>
      </c>
      <c r="B5277" s="2">
        <v>1.0</v>
      </c>
    </row>
    <row r="5278">
      <c r="A5278" s="1" t="s">
        <v>22352</v>
      </c>
      <c r="B5278" s="2">
        <v>1.0</v>
      </c>
    </row>
    <row r="5279">
      <c r="A5279" s="1" t="s">
        <v>22353</v>
      </c>
      <c r="B5279" s="2">
        <v>0.0</v>
      </c>
    </row>
    <row r="5280">
      <c r="A5280" s="1" t="s">
        <v>22354</v>
      </c>
      <c r="B5280" s="2">
        <v>0.0</v>
      </c>
    </row>
    <row r="5281">
      <c r="A5281" s="1" t="s">
        <v>22355</v>
      </c>
      <c r="B5281" s="2">
        <v>1.0</v>
      </c>
    </row>
    <row r="5282">
      <c r="A5282" s="1" t="s">
        <v>9232</v>
      </c>
    </row>
    <row r="5283">
      <c r="A5283" s="7"/>
    </row>
    <row r="5284">
      <c r="A5284" s="1" t="s">
        <v>13154</v>
      </c>
      <c r="B5284" s="2">
        <v>0.0</v>
      </c>
    </row>
    <row r="5285">
      <c r="A5285" s="1" t="s">
        <v>22356</v>
      </c>
      <c r="B5285" s="2">
        <v>0.0</v>
      </c>
    </row>
    <row r="5286">
      <c r="A5286" s="1" t="s">
        <v>22357</v>
      </c>
      <c r="B5286" s="2">
        <v>0.0</v>
      </c>
    </row>
    <row r="5287">
      <c r="A5287" s="1" t="s">
        <v>22358</v>
      </c>
      <c r="B5287" s="2">
        <v>1.0</v>
      </c>
    </row>
    <row r="5288">
      <c r="A5288" s="1" t="s">
        <v>22359</v>
      </c>
      <c r="B5288" s="2">
        <v>0.0</v>
      </c>
    </row>
    <row r="5289">
      <c r="A5289" s="1" t="s">
        <v>22360</v>
      </c>
      <c r="B5289" s="2">
        <v>0.0</v>
      </c>
    </row>
    <row r="5290">
      <c r="A5290" s="1" t="s">
        <v>22361</v>
      </c>
      <c r="B5290" s="2">
        <v>0.0</v>
      </c>
    </row>
    <row r="5291">
      <c r="A5291" s="1" t="s">
        <v>22362</v>
      </c>
      <c r="B5291" s="2">
        <v>0.0</v>
      </c>
    </row>
    <row r="5292">
      <c r="A5292" s="1" t="s">
        <v>22363</v>
      </c>
    </row>
    <row r="5293">
      <c r="A5293" s="1" t="s">
        <v>17930</v>
      </c>
    </row>
    <row r="5294">
      <c r="A5294" s="1" t="s">
        <v>22364</v>
      </c>
    </row>
    <row r="5295">
      <c r="A5295" s="1" t="s">
        <v>22365</v>
      </c>
    </row>
    <row r="5296">
      <c r="A5296" s="1" t="s">
        <v>22366</v>
      </c>
    </row>
    <row r="5297">
      <c r="A5297" s="1" t="s">
        <v>22367</v>
      </c>
      <c r="B5297" s="2">
        <v>1.0</v>
      </c>
    </row>
    <row r="5298">
      <c r="A5298" s="1" t="s">
        <v>22368</v>
      </c>
      <c r="B5298" s="2">
        <v>0.0</v>
      </c>
    </row>
    <row r="5299">
      <c r="A5299" s="1" t="s">
        <v>22369</v>
      </c>
      <c r="B5299" s="2">
        <v>0.0</v>
      </c>
    </row>
    <row r="5300">
      <c r="A5300" s="1" t="s">
        <v>22370</v>
      </c>
      <c r="B5300" s="2">
        <v>0.0</v>
      </c>
    </row>
    <row r="5301">
      <c r="A5301" s="1" t="s">
        <v>22371</v>
      </c>
      <c r="B5301" s="2">
        <v>1.0</v>
      </c>
    </row>
    <row r="5302">
      <c r="A5302" s="1" t="s">
        <v>22372</v>
      </c>
      <c r="B5302" s="2">
        <v>1.0</v>
      </c>
    </row>
    <row r="5303">
      <c r="A5303" s="1" t="s">
        <v>22373</v>
      </c>
      <c r="B5303" s="2">
        <v>1.0</v>
      </c>
    </row>
    <row r="5304">
      <c r="A5304" s="1" t="s">
        <v>22374</v>
      </c>
      <c r="B5304" s="2">
        <v>0.0</v>
      </c>
    </row>
    <row r="5305">
      <c r="A5305" s="1" t="s">
        <v>22375</v>
      </c>
      <c r="B5305" s="2">
        <v>0.0</v>
      </c>
    </row>
    <row r="5306">
      <c r="A5306" s="1" t="s">
        <v>22376</v>
      </c>
      <c r="B5306" s="2">
        <v>0.0</v>
      </c>
    </row>
    <row r="5307">
      <c r="A5307" s="1" t="s">
        <v>10889</v>
      </c>
    </row>
    <row r="5308">
      <c r="A5308" s="1" t="s">
        <v>10890</v>
      </c>
    </row>
    <row r="5309">
      <c r="A5309" s="1" t="s">
        <v>5505</v>
      </c>
    </row>
    <row r="5310">
      <c r="A5310" s="1" t="s">
        <v>10891</v>
      </c>
    </row>
    <row r="5311">
      <c r="A5311" s="1" t="s">
        <v>10892</v>
      </c>
    </row>
    <row r="5312">
      <c r="A5312" s="7"/>
    </row>
    <row r="5313">
      <c r="A5313" s="1" t="s">
        <v>22377</v>
      </c>
      <c r="B5313" s="2">
        <v>0.0</v>
      </c>
    </row>
    <row r="5314">
      <c r="A5314" s="1" t="s">
        <v>22378</v>
      </c>
      <c r="B5314" s="2">
        <v>0.0</v>
      </c>
    </row>
    <row r="5315">
      <c r="A5315" s="1" t="s">
        <v>22379</v>
      </c>
      <c r="B5315" s="2">
        <v>1.0</v>
      </c>
    </row>
    <row r="5316">
      <c r="A5316" s="1" t="s">
        <v>22380</v>
      </c>
      <c r="B5316" s="2">
        <v>1.0</v>
      </c>
    </row>
    <row r="5317">
      <c r="A5317" s="1" t="s">
        <v>22381</v>
      </c>
      <c r="B5317" s="2">
        <v>0.0</v>
      </c>
    </row>
    <row r="5318">
      <c r="A5318" s="1" t="s">
        <v>22382</v>
      </c>
      <c r="B5318" s="2">
        <v>1.0</v>
      </c>
    </row>
    <row r="5319">
      <c r="A5319" s="1" t="s">
        <v>22383</v>
      </c>
      <c r="B5319" s="2">
        <v>0.0</v>
      </c>
    </row>
    <row r="5320">
      <c r="A5320" s="1" t="s">
        <v>22384</v>
      </c>
      <c r="B5320" s="2">
        <v>1.0</v>
      </c>
    </row>
    <row r="5321">
      <c r="A5321" s="1" t="s">
        <v>22385</v>
      </c>
      <c r="B5321" s="2">
        <v>0.0</v>
      </c>
    </row>
    <row r="5322">
      <c r="A5322" s="1" t="s">
        <v>22386</v>
      </c>
      <c r="B5322" s="2">
        <v>1.0</v>
      </c>
    </row>
    <row r="5323">
      <c r="A5323" s="1" t="s">
        <v>22387</v>
      </c>
      <c r="B5323" s="2">
        <v>1.0</v>
      </c>
    </row>
    <row r="5324">
      <c r="A5324" s="1" t="s">
        <v>22388</v>
      </c>
      <c r="B5324" s="2">
        <v>1.0</v>
      </c>
    </row>
    <row r="5325">
      <c r="A5325" s="1" t="s">
        <v>22389</v>
      </c>
      <c r="B5325" s="2">
        <v>1.0</v>
      </c>
    </row>
    <row r="5326">
      <c r="A5326" s="1" t="s">
        <v>22390</v>
      </c>
      <c r="B5326" s="2">
        <v>1.0</v>
      </c>
    </row>
    <row r="5327">
      <c r="A5327" s="1" t="s">
        <v>22391</v>
      </c>
      <c r="B5327" s="2">
        <v>0.0</v>
      </c>
    </row>
    <row r="5328">
      <c r="A5328" s="1" t="s">
        <v>22392</v>
      </c>
      <c r="B5328" s="2">
        <v>0.0</v>
      </c>
    </row>
    <row r="5329">
      <c r="A5329" s="1" t="s">
        <v>22393</v>
      </c>
      <c r="B5329" s="2">
        <v>0.0</v>
      </c>
    </row>
    <row r="5330">
      <c r="A5330" s="1" t="s">
        <v>22394</v>
      </c>
      <c r="B5330" s="2">
        <v>0.0</v>
      </c>
    </row>
    <row r="5331">
      <c r="A5331" s="1" t="s">
        <v>22395</v>
      </c>
      <c r="B5331" s="2">
        <v>1.0</v>
      </c>
    </row>
    <row r="5332">
      <c r="A5332" s="1" t="s">
        <v>22396</v>
      </c>
      <c r="B5332" s="2">
        <v>1.0</v>
      </c>
    </row>
    <row r="5333">
      <c r="A5333" s="1" t="s">
        <v>22397</v>
      </c>
      <c r="B5333" s="2">
        <v>1.0</v>
      </c>
    </row>
    <row r="5334">
      <c r="A5334" s="1" t="s">
        <v>22398</v>
      </c>
      <c r="B5334" s="2">
        <v>1.0</v>
      </c>
    </row>
    <row r="5335">
      <c r="A5335" s="1" t="s">
        <v>22399</v>
      </c>
      <c r="B5335" s="2">
        <v>1.0</v>
      </c>
    </row>
    <row r="5336">
      <c r="A5336" s="1" t="s">
        <v>22400</v>
      </c>
    </row>
    <row r="5337">
      <c r="A5337" s="1" t="s">
        <v>22401</v>
      </c>
      <c r="B5337" s="2">
        <v>0.0</v>
      </c>
    </row>
    <row r="5338">
      <c r="A5338" s="1" t="s">
        <v>22402</v>
      </c>
      <c r="B5338" s="2">
        <v>0.0</v>
      </c>
    </row>
    <row r="5339">
      <c r="A5339" s="1" t="s">
        <v>22403</v>
      </c>
      <c r="B5339" s="2">
        <v>0.0</v>
      </c>
    </row>
    <row r="5340">
      <c r="A5340" s="1" t="s">
        <v>22404</v>
      </c>
      <c r="B5340" s="2">
        <v>0.0</v>
      </c>
    </row>
    <row r="5341">
      <c r="A5341" s="1" t="s">
        <v>22405</v>
      </c>
      <c r="B5341" s="2">
        <v>1.0</v>
      </c>
    </row>
    <row r="5342">
      <c r="A5342" s="1" t="s">
        <v>22406</v>
      </c>
    </row>
    <row r="5343">
      <c r="A5343" s="1" t="s">
        <v>1478</v>
      </c>
      <c r="B5343" s="2">
        <v>0.0</v>
      </c>
    </row>
    <row r="5344">
      <c r="A5344" s="1" t="s">
        <v>22407</v>
      </c>
      <c r="B5344" s="2">
        <v>1.0</v>
      </c>
    </row>
    <row r="5345">
      <c r="A5345" s="1" t="s">
        <v>22408</v>
      </c>
      <c r="B5345" s="2">
        <v>1.0</v>
      </c>
    </row>
    <row r="5346">
      <c r="A5346" s="1" t="s">
        <v>22409</v>
      </c>
    </row>
    <row r="5347">
      <c r="A5347" s="1" t="s">
        <v>10890</v>
      </c>
    </row>
    <row r="5348">
      <c r="A5348" s="1" t="s">
        <v>6889</v>
      </c>
    </row>
    <row r="5349">
      <c r="A5349" s="1" t="s">
        <v>22410</v>
      </c>
    </row>
    <row r="5350">
      <c r="A5350" s="1" t="s">
        <v>5507</v>
      </c>
    </row>
    <row r="5351">
      <c r="A5351" s="7"/>
    </row>
    <row r="5352">
      <c r="A5352" s="1" t="s">
        <v>22411</v>
      </c>
      <c r="B5352" s="2">
        <v>0.0</v>
      </c>
    </row>
    <row r="5353">
      <c r="A5353" s="1" t="s">
        <v>22412</v>
      </c>
      <c r="B5353" s="2">
        <v>1.0</v>
      </c>
    </row>
    <row r="5354">
      <c r="A5354" s="1" t="s">
        <v>22413</v>
      </c>
      <c r="B5354" s="2">
        <v>0.0</v>
      </c>
    </row>
    <row r="5355">
      <c r="A5355" s="1" t="s">
        <v>22414</v>
      </c>
    </row>
    <row r="5356">
      <c r="A5356" s="7"/>
    </row>
    <row r="5357">
      <c r="A5357" s="1" t="s">
        <v>22415</v>
      </c>
      <c r="B5357" s="2">
        <v>0.0</v>
      </c>
    </row>
    <row r="5358">
      <c r="A5358" s="1" t="s">
        <v>22416</v>
      </c>
      <c r="B5358" s="2">
        <v>1.0</v>
      </c>
    </row>
    <row r="5359">
      <c r="A5359" s="1" t="s">
        <v>22417</v>
      </c>
      <c r="B5359" s="2">
        <v>1.0</v>
      </c>
    </row>
    <row r="5360">
      <c r="A5360" s="1" t="s">
        <v>22418</v>
      </c>
      <c r="B5360" s="2">
        <v>0.0</v>
      </c>
    </row>
    <row r="5361">
      <c r="A5361" s="1" t="s">
        <v>22419</v>
      </c>
      <c r="B5361" s="2">
        <v>1.0</v>
      </c>
    </row>
    <row r="5362">
      <c r="A5362" s="1" t="s">
        <v>22420</v>
      </c>
      <c r="B5362" s="2">
        <v>0.0</v>
      </c>
    </row>
    <row r="5363">
      <c r="A5363" s="1" t="s">
        <v>22421</v>
      </c>
      <c r="B5363" s="2">
        <v>0.0</v>
      </c>
    </row>
    <row r="5364">
      <c r="A5364" s="1" t="s">
        <v>22422</v>
      </c>
      <c r="B5364" s="2">
        <v>1.0</v>
      </c>
    </row>
    <row r="5365">
      <c r="A5365" s="1" t="s">
        <v>22423</v>
      </c>
      <c r="B5365" s="2">
        <v>0.0</v>
      </c>
    </row>
    <row r="5366">
      <c r="A5366" s="1" t="s">
        <v>22424</v>
      </c>
      <c r="B5366" s="2">
        <v>0.0</v>
      </c>
    </row>
    <row r="5367">
      <c r="A5367" s="1" t="s">
        <v>22425</v>
      </c>
      <c r="B5367" s="2">
        <v>1.0</v>
      </c>
    </row>
    <row r="5368">
      <c r="A5368" s="1" t="s">
        <v>22426</v>
      </c>
      <c r="B5368" s="2">
        <v>1.0</v>
      </c>
    </row>
    <row r="5369">
      <c r="A5369" s="1" t="s">
        <v>22427</v>
      </c>
      <c r="B5369" s="2">
        <v>0.0</v>
      </c>
    </row>
    <row r="5370">
      <c r="A5370" s="1" t="s">
        <v>22428</v>
      </c>
      <c r="B5370" s="2">
        <v>0.0</v>
      </c>
    </row>
    <row r="5371">
      <c r="A5371" s="1" t="s">
        <v>22429</v>
      </c>
      <c r="B5371" s="2">
        <v>0.0</v>
      </c>
    </row>
    <row r="5372">
      <c r="A5372" s="1" t="s">
        <v>1045</v>
      </c>
      <c r="B5372" s="2">
        <v>0.0</v>
      </c>
    </row>
    <row r="5373">
      <c r="A5373" s="1" t="s">
        <v>22430</v>
      </c>
      <c r="B5373" s="2">
        <v>0.0</v>
      </c>
    </row>
    <row r="5374">
      <c r="A5374" s="7"/>
    </row>
    <row r="5375">
      <c r="A5375" s="7"/>
    </row>
  </sheetData>
  <hyperlinks>
    <hyperlink r:id="rId1" ref="A342"/>
    <hyperlink r:id="rId2" ref="A2079"/>
    <hyperlink r:id="rId3" ref="A3123"/>
    <hyperlink r:id="rId4" ref="A3145"/>
    <hyperlink r:id="rId5" ref="A3246"/>
    <hyperlink r:id="rId6" ref="A3333"/>
    <hyperlink r:id="rId7" ref="A4008"/>
    <hyperlink r:id="rId8" ref="A4510"/>
    <hyperlink r:id="rId9" ref="A4733"/>
    <hyperlink r:id="rId10" ref="A4897"/>
    <hyperlink r:id="rId11" ref="A4918"/>
  </hyperlinks>
  <drawing r:id="rId12"/>
</worksheet>
</file>