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8.xml" ContentType="application/vnd.openxmlformats-officedocument.drawing+xml"/>
  <Override PartName="/xl/slicers/slicer1.xml" ContentType="application/vnd.ms-excel.slicer+xml"/>
  <Override PartName="/xl/timelines/timeline1.xml" ContentType="application/vnd.ms-excel.timelin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9.xml" ContentType="application/vnd.openxmlformats-officedocument.drawing+xml"/>
  <Override PartName="/xl/drawings/drawing10.xml" ContentType="application/vnd.openxmlformats-officedocument.drawing+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defaultThemeVersion="124226"/>
  <mc:AlternateContent xmlns:mc="http://schemas.openxmlformats.org/markup-compatibility/2006">
    <mc:Choice Requires="x15">
      <x15ac:absPath xmlns:x15ac="http://schemas.microsoft.com/office/spreadsheetml/2010/11/ac" url="https://d.docs.live.net/dd585b701ecfab08/Desktop/EXCEL/"/>
    </mc:Choice>
  </mc:AlternateContent>
  <xr:revisionPtr revIDLastSave="2" documentId="8_{E5F6F1EE-D115-408A-B25E-8D8E87F6E892}" xr6:coauthVersionLast="47" xr6:coauthVersionMax="47" xr10:uidLastSave="{0CE2D897-A579-4013-A162-80042685D212}"/>
  <bookViews>
    <workbookView xWindow="-108" yWindow="-108" windowWidth="23256" windowHeight="12456" tabRatio="880" firstSheet="4" activeTab="11" xr2:uid="{00000000-000D-0000-FFFF-FFFF00000000}"/>
  </bookViews>
  <sheets>
    <sheet name="Call Center" sheetId="1" r:id="rId1"/>
    <sheet name="Summary" sheetId="22" r:id="rId2"/>
    <sheet name="Call Center wise reasons" sheetId="20" r:id="rId3"/>
    <sheet name="CallCenter Wise SLA Vs Sales" sheetId="13" r:id="rId4"/>
    <sheet name="Reason vs CSAT" sheetId="3" r:id="rId5"/>
    <sheet name="State vs Sales &amp; CLV" sheetId="5" r:id="rId6"/>
    <sheet name="Channel Vs sales" sheetId="6" r:id="rId7"/>
    <sheet name="Sales Over time" sheetId="12" r:id="rId8"/>
    <sheet name="Top 5 State Vs CLV" sheetId="10" r:id="rId9"/>
    <sheet name="Call Center Report" sheetId="17" r:id="rId10"/>
    <sheet name="Insights" sheetId="21" r:id="rId11"/>
    <sheet name="Conclusion" sheetId="23" r:id="rId12"/>
  </sheets>
  <definedNames>
    <definedName name="Call">'Call Center'!$A$1:$Q$71</definedName>
    <definedName name="CallCenter">'Call Center'!$A$1:$M$71</definedName>
    <definedName name="NativeTimeline_Call_Timestamp">#N/A</definedName>
    <definedName name="Slicer_Call_Center">#N/A</definedName>
    <definedName name="Slicer_Channel">#N/A</definedName>
    <definedName name="Slicer_State">#N/A</definedName>
  </definedNames>
  <calcPr calcId="191029"/>
  <pivotCaches>
    <pivotCache cacheId="0" r:id="rId13"/>
    <pivotCache cacheId="1" r:id="rId14"/>
  </pivotCaches>
  <extLst>
    <ext xmlns:x14="http://schemas.microsoft.com/office/spreadsheetml/2009/9/main" uri="{BBE1A952-AA13-448e-AADC-164F8A28A991}">
      <x14:slicerCaches>
        <x14:slicerCache r:id="rId15"/>
        <x14:slicerCache r:id="rId16"/>
        <x14:slicerCache r:id="rId17"/>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8"/>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3" i="1" l="1"/>
  <c r="A2" i="1"/>
  <c r="R2" i="1"/>
  <c r="A24" i="1"/>
  <c r="A17" i="1"/>
  <c r="A19" i="1"/>
  <c r="A7" i="1"/>
  <c r="A11" i="1"/>
  <c r="A9" i="1"/>
  <c r="A8" i="1"/>
  <c r="A54" i="1"/>
  <c r="A22" i="1"/>
  <c r="A21" i="1"/>
  <c r="A20" i="1"/>
  <c r="A18" i="1"/>
  <c r="A13" i="1"/>
  <c r="A15" i="1"/>
  <c r="E73" i="1"/>
  <c r="D73" i="1"/>
  <c r="Q71" i="1"/>
  <c r="Q71" i="1" a="1"/>
  <c r="O71" i="1"/>
  <c r="P71" i="1" s="1"/>
  <c r="L71" i="1"/>
  <c r="A71" i="1"/>
  <c r="Q70" i="1"/>
  <c r="Q70" i="1" a="1"/>
  <c r="O70" i="1"/>
  <c r="P70" i="1" s="1"/>
  <c r="L70" i="1"/>
  <c r="A70" i="1"/>
  <c r="Q69" i="1"/>
  <c r="Q69" i="1" a="1"/>
  <c r="O69" i="1"/>
  <c r="P69" i="1" s="1"/>
  <c r="L69" i="1"/>
  <c r="A69" i="1"/>
  <c r="Q68" i="1"/>
  <c r="Q68" i="1" a="1"/>
  <c r="O68" i="1"/>
  <c r="P68" i="1" s="1"/>
  <c r="L68" i="1"/>
  <c r="A68" i="1"/>
  <c r="Q67" i="1"/>
  <c r="Q67" i="1" a="1"/>
  <c r="O67" i="1"/>
  <c r="P67" i="1" s="1"/>
  <c r="L67" i="1"/>
  <c r="A67" i="1"/>
  <c r="Q66" i="1"/>
  <c r="Q66" i="1" a="1"/>
  <c r="O66" i="1"/>
  <c r="P66" i="1" s="1"/>
  <c r="L66" i="1"/>
  <c r="A66" i="1"/>
  <c r="Q65" i="1"/>
  <c r="Q65" i="1" a="1"/>
  <c r="O65" i="1"/>
  <c r="P65" i="1" s="1"/>
  <c r="L65" i="1"/>
  <c r="A65" i="1"/>
  <c r="Q64" i="1"/>
  <c r="Q64" i="1" a="1"/>
  <c r="O64" i="1"/>
  <c r="P64" i="1" s="1"/>
  <c r="L64" i="1"/>
  <c r="A64" i="1"/>
  <c r="Q63" i="1"/>
  <c r="Q63" i="1" a="1"/>
  <c r="O63" i="1"/>
  <c r="P63" i="1" s="1"/>
  <c r="L63" i="1"/>
  <c r="A63" i="1"/>
  <c r="Q62" i="1"/>
  <c r="Q62" i="1" a="1"/>
  <c r="O62" i="1"/>
  <c r="P62" i="1" s="1"/>
  <c r="L62" i="1"/>
  <c r="A62" i="1"/>
  <c r="Q61" i="1"/>
  <c r="Q61" i="1" a="1"/>
  <c r="O61" i="1"/>
  <c r="P61" i="1" s="1"/>
  <c r="L61" i="1"/>
  <c r="A61" i="1"/>
  <c r="Q60" i="1"/>
  <c r="Q60" i="1" a="1"/>
  <c r="O60" i="1"/>
  <c r="P60" i="1" s="1"/>
  <c r="L60" i="1"/>
  <c r="A60" i="1"/>
  <c r="Q59" i="1"/>
  <c r="Q59" i="1" a="1"/>
  <c r="O59" i="1"/>
  <c r="P59" i="1" s="1"/>
  <c r="L59" i="1"/>
  <c r="A59" i="1"/>
  <c r="Q58" i="1"/>
  <c r="Q58" i="1" a="1"/>
  <c r="O58" i="1"/>
  <c r="P58" i="1" s="1"/>
  <c r="L58" i="1"/>
  <c r="A58" i="1"/>
  <c r="Q57" i="1"/>
  <c r="Q57" i="1" a="1"/>
  <c r="O57" i="1"/>
  <c r="P57" i="1" s="1"/>
  <c r="L57" i="1"/>
  <c r="A57" i="1"/>
  <c r="Q56" i="1"/>
  <c r="Q56" i="1" a="1"/>
  <c r="O56" i="1"/>
  <c r="P56" i="1" s="1"/>
  <c r="L56" i="1"/>
  <c r="A56" i="1"/>
  <c r="Q55" i="1"/>
  <c r="Q55" i="1" a="1"/>
  <c r="O55" i="1"/>
  <c r="P55" i="1" s="1"/>
  <c r="L55" i="1"/>
  <c r="A55" i="1"/>
  <c r="Q54" i="1"/>
  <c r="Q54" i="1" a="1"/>
  <c r="O54" i="1"/>
  <c r="P54" i="1" s="1"/>
  <c r="L54" i="1"/>
  <c r="Q53" i="1"/>
  <c r="Q53" i="1" a="1"/>
  <c r="O53" i="1"/>
  <c r="P53" i="1" s="1"/>
  <c r="L53" i="1"/>
  <c r="A53" i="1"/>
  <c r="Q52" i="1"/>
  <c r="Q52" i="1" a="1"/>
  <c r="O52" i="1"/>
  <c r="P52" i="1" s="1"/>
  <c r="L52" i="1"/>
  <c r="A52" i="1"/>
  <c r="Q51" i="1"/>
  <c r="Q51" i="1" a="1"/>
  <c r="O51" i="1"/>
  <c r="P51" i="1" s="1"/>
  <c r="L51" i="1"/>
  <c r="A51" i="1"/>
  <c r="Q50" i="1"/>
  <c r="Q50" i="1" a="1"/>
  <c r="O50" i="1"/>
  <c r="P50" i="1" s="1"/>
  <c r="L50" i="1"/>
  <c r="A50" i="1"/>
  <c r="Q49" i="1"/>
  <c r="Q49" i="1" a="1"/>
  <c r="O49" i="1"/>
  <c r="P49" i="1" s="1"/>
  <c r="L49" i="1"/>
  <c r="A49" i="1"/>
  <c r="Q48" i="1"/>
  <c r="Q48" i="1" a="1"/>
  <c r="O48" i="1"/>
  <c r="P48" i="1" s="1"/>
  <c r="L48" i="1"/>
  <c r="A48" i="1"/>
  <c r="Q47" i="1"/>
  <c r="Q47" i="1" a="1"/>
  <c r="O47" i="1"/>
  <c r="P47" i="1" s="1"/>
  <c r="L47" i="1"/>
  <c r="A47" i="1"/>
  <c r="Q46" i="1"/>
  <c r="Q46" i="1" a="1"/>
  <c r="O46" i="1"/>
  <c r="P46" i="1" s="1"/>
  <c r="L46" i="1"/>
  <c r="A46" i="1"/>
  <c r="Q45" i="1"/>
  <c r="Q45" i="1" a="1"/>
  <c r="O45" i="1"/>
  <c r="P45" i="1" s="1"/>
  <c r="L45" i="1"/>
  <c r="A45" i="1"/>
  <c r="Q44" i="1"/>
  <c r="Q44" i="1" a="1"/>
  <c r="O44" i="1"/>
  <c r="P44" i="1" s="1"/>
  <c r="L44" i="1"/>
  <c r="A44" i="1"/>
  <c r="Q43" i="1"/>
  <c r="Q43" i="1" a="1"/>
  <c r="O43" i="1"/>
  <c r="P43" i="1" s="1"/>
  <c r="L43" i="1"/>
  <c r="A43" i="1"/>
  <c r="Q42" i="1"/>
  <c r="Q42" i="1" a="1"/>
  <c r="O42" i="1"/>
  <c r="P42" i="1" s="1"/>
  <c r="L42" i="1"/>
  <c r="A42" i="1"/>
  <c r="Q41" i="1"/>
  <c r="Q41" i="1" a="1"/>
  <c r="O41" i="1"/>
  <c r="P41" i="1" s="1"/>
  <c r="L41" i="1"/>
  <c r="A41" i="1"/>
  <c r="Q40" i="1"/>
  <c r="Q40" i="1" a="1"/>
  <c r="O40" i="1"/>
  <c r="P40" i="1" s="1"/>
  <c r="L40" i="1"/>
  <c r="A40" i="1"/>
  <c r="Q39" i="1"/>
  <c r="Q39" i="1" a="1"/>
  <c r="O39" i="1"/>
  <c r="P39" i="1" s="1"/>
  <c r="L39" i="1"/>
  <c r="A39" i="1"/>
  <c r="Q38" i="1"/>
  <c r="Q38" i="1" a="1"/>
  <c r="O38" i="1"/>
  <c r="P38" i="1" s="1"/>
  <c r="L38" i="1"/>
  <c r="A38" i="1"/>
  <c r="Q37" i="1"/>
  <c r="Q37" i="1" a="1"/>
  <c r="O37" i="1"/>
  <c r="P37" i="1" s="1"/>
  <c r="L37" i="1"/>
  <c r="A37" i="1"/>
  <c r="Q36" i="1"/>
  <c r="Q36" i="1" a="1"/>
  <c r="O36" i="1"/>
  <c r="P36" i="1" s="1"/>
  <c r="L36" i="1"/>
  <c r="A36" i="1"/>
  <c r="Q35" i="1"/>
  <c r="Q35" i="1" a="1"/>
  <c r="O35" i="1"/>
  <c r="P35" i="1" s="1"/>
  <c r="L35" i="1"/>
  <c r="A35" i="1"/>
  <c r="Q34" i="1"/>
  <c r="Q34" i="1" a="1"/>
  <c r="O34" i="1"/>
  <c r="P34" i="1" s="1"/>
  <c r="L34" i="1"/>
  <c r="A34" i="1"/>
  <c r="Q33" i="1"/>
  <c r="Q33" i="1" a="1"/>
  <c r="O33" i="1"/>
  <c r="P33" i="1" s="1"/>
  <c r="L33" i="1"/>
  <c r="A33" i="1"/>
  <c r="Q32" i="1"/>
  <c r="Q32" i="1" a="1"/>
  <c r="O32" i="1"/>
  <c r="P32" i="1" s="1"/>
  <c r="L32" i="1"/>
  <c r="A32" i="1"/>
  <c r="Q31" i="1"/>
  <c r="Q31" i="1" a="1"/>
  <c r="O31" i="1"/>
  <c r="P31" i="1" s="1"/>
  <c r="L31" i="1"/>
  <c r="A31" i="1"/>
  <c r="Q30" i="1"/>
  <c r="Q30" i="1" a="1"/>
  <c r="O30" i="1"/>
  <c r="P30" i="1" s="1"/>
  <c r="L30" i="1"/>
  <c r="A30" i="1"/>
  <c r="Q29" i="1"/>
  <c r="Q29" i="1" a="1"/>
  <c r="O29" i="1"/>
  <c r="P29" i="1" s="1"/>
  <c r="L29" i="1"/>
  <c r="A29" i="1"/>
  <c r="Q28" i="1"/>
  <c r="Q28" i="1" a="1"/>
  <c r="O28" i="1"/>
  <c r="P28" i="1" s="1"/>
  <c r="L28" i="1"/>
  <c r="A28" i="1"/>
  <c r="Q27" i="1"/>
  <c r="Q27" i="1" a="1"/>
  <c r="O27" i="1"/>
  <c r="P27" i="1" s="1"/>
  <c r="L27" i="1"/>
  <c r="A27" i="1"/>
  <c r="Q26" i="1"/>
  <c r="Q26" i="1" a="1"/>
  <c r="O26" i="1"/>
  <c r="P26" i="1" s="1"/>
  <c r="L26" i="1"/>
  <c r="A26" i="1"/>
  <c r="Q25" i="1"/>
  <c r="Q25" i="1" a="1"/>
  <c r="O25" i="1"/>
  <c r="P25" i="1" s="1"/>
  <c r="L25" i="1"/>
  <c r="A25" i="1"/>
  <c r="Q24" i="1"/>
  <c r="Q24" i="1" a="1"/>
  <c r="O24" i="1"/>
  <c r="P24" i="1" s="1"/>
  <c r="L24" i="1"/>
  <c r="Q23" i="1"/>
  <c r="Q23" i="1" a="1"/>
  <c r="O23" i="1"/>
  <c r="P23" i="1" s="1"/>
  <c r="L23" i="1"/>
  <c r="A23" i="1"/>
  <c r="Q22" i="1"/>
  <c r="Q22" i="1" a="1"/>
  <c r="O22" i="1"/>
  <c r="P22" i="1" s="1"/>
  <c r="L22" i="1"/>
  <c r="Q21" i="1"/>
  <c r="Q21" i="1" a="1"/>
  <c r="O21" i="1"/>
  <c r="P21" i="1" s="1"/>
  <c r="L21" i="1"/>
  <c r="Q20" i="1"/>
  <c r="Q20" i="1" a="1"/>
  <c r="O20" i="1"/>
  <c r="P20" i="1" s="1"/>
  <c r="L20" i="1"/>
  <c r="Q19" i="1"/>
  <c r="Q19" i="1" a="1"/>
  <c r="O19" i="1"/>
  <c r="P19" i="1" s="1"/>
  <c r="L19" i="1"/>
  <c r="Q18" i="1"/>
  <c r="Q18" i="1" a="1"/>
  <c r="O18" i="1"/>
  <c r="P18" i="1" s="1"/>
  <c r="L18" i="1"/>
  <c r="Q17" i="1"/>
  <c r="Q17" i="1" a="1"/>
  <c r="O17" i="1"/>
  <c r="P17" i="1" s="1"/>
  <c r="L17" i="1"/>
  <c r="Q16" i="1"/>
  <c r="Q16" i="1" a="1"/>
  <c r="O16" i="1"/>
  <c r="P16" i="1" s="1"/>
  <c r="L16" i="1"/>
  <c r="A16" i="1"/>
  <c r="Q15" i="1"/>
  <c r="Q15" i="1" a="1"/>
  <c r="O15" i="1"/>
  <c r="P15" i="1" s="1"/>
  <c r="L15" i="1"/>
  <c r="Q14" i="1"/>
  <c r="Q14" i="1" a="1"/>
  <c r="O14" i="1"/>
  <c r="P14" i="1" s="1"/>
  <c r="L14" i="1"/>
  <c r="A14" i="1"/>
  <c r="Q13" i="1"/>
  <c r="Q13" i="1" a="1"/>
  <c r="O13" i="1"/>
  <c r="P13" i="1" s="1"/>
  <c r="L13" i="1"/>
  <c r="Q12" i="1"/>
  <c r="Q12" i="1" a="1"/>
  <c r="O12" i="1"/>
  <c r="P12" i="1" s="1"/>
  <c r="L12" i="1"/>
  <c r="A12" i="1"/>
  <c r="Q11" i="1"/>
  <c r="Q11" i="1" a="1"/>
  <c r="O11" i="1"/>
  <c r="P11" i="1" s="1"/>
  <c r="L11" i="1"/>
  <c r="Q10" i="1"/>
  <c r="Q10" i="1" a="1"/>
  <c r="O10" i="1"/>
  <c r="P10" i="1" s="1"/>
  <c r="L10" i="1"/>
  <c r="A10" i="1"/>
  <c r="Q9" i="1"/>
  <c r="Q9" i="1" a="1"/>
  <c r="O9" i="1"/>
  <c r="P9" i="1" s="1"/>
  <c r="L9" i="1"/>
  <c r="Q8" i="1"/>
  <c r="Q8" i="1" a="1"/>
  <c r="O8" i="1"/>
  <c r="P8" i="1" s="1"/>
  <c r="L8" i="1"/>
  <c r="Q7" i="1"/>
  <c r="Q7" i="1" a="1"/>
  <c r="O7" i="1"/>
  <c r="P7" i="1" s="1"/>
  <c r="L7" i="1"/>
  <c r="Q6" i="1"/>
  <c r="Q6" i="1" a="1"/>
  <c r="O6" i="1"/>
  <c r="P6" i="1" s="1"/>
  <c r="L6" i="1"/>
  <c r="A6" i="1"/>
  <c r="Q5" i="1"/>
  <c r="Q5" i="1" a="1"/>
  <c r="O5" i="1"/>
  <c r="P5" i="1" s="1"/>
  <c r="L5" i="1"/>
  <c r="L73" i="1" s="1"/>
  <c r="A5" i="1"/>
  <c r="Q4" i="1"/>
  <c r="Q4" i="1" a="1"/>
  <c r="O4" i="1"/>
  <c r="P4" i="1" s="1"/>
  <c r="L4" i="1"/>
  <c r="A4" i="1"/>
  <c r="Q3" i="1"/>
  <c r="Q3" i="1" a="1"/>
  <c r="O3" i="1"/>
  <c r="P3" i="1" s="1"/>
  <c r="A3" i="1"/>
  <c r="Q2" i="1"/>
  <c r="Q2" i="1" a="1"/>
  <c r="O2" i="1"/>
  <c r="L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<sst xmlns="http://schemas.openxmlformats.org/spreadsheetml/2006/main" count="591" uniqueCount="211">
  <si>
    <t>ID</t>
  </si>
  <si>
    <t>Customer Name</t>
  </si>
  <si>
    <t>Sentiment</t>
  </si>
  <si>
    <t>CSAT Score</t>
  </si>
  <si>
    <t>Reason</t>
  </si>
  <si>
    <t>City</t>
  </si>
  <si>
    <t>State</t>
  </si>
  <si>
    <t>Channel</t>
  </si>
  <si>
    <t>Response Time</t>
  </si>
  <si>
    <t>Call Duration (Minutes)</t>
  </si>
  <si>
    <t>Call Center</t>
  </si>
  <si>
    <t>Yakshit Kant</t>
  </si>
  <si>
    <t>Faiyaz Sood</t>
  </si>
  <si>
    <t>Zoya Buch</t>
  </si>
  <si>
    <t>Pihu Brar</t>
  </si>
  <si>
    <t>Ira Deo</t>
  </si>
  <si>
    <t>Yuvaan Bumb</t>
  </si>
  <si>
    <t>Uthkarsh Buch</t>
  </si>
  <si>
    <t>Tara Dyal</t>
  </si>
  <si>
    <t>Anay Boase</t>
  </si>
  <si>
    <t>Mohanlal Sampath</t>
  </si>
  <si>
    <t>Amira Deo</t>
  </si>
  <si>
    <t>Piya Singhal</t>
  </si>
  <si>
    <t>Darshit Wagle</t>
  </si>
  <si>
    <t>Raghav Tara</t>
  </si>
  <si>
    <t>Gatik Uppal</t>
  </si>
  <si>
    <t>Hunar Batra</t>
  </si>
  <si>
    <t>Khushi Chad</t>
  </si>
  <si>
    <t>Indrajit Arora</t>
  </si>
  <si>
    <t>Anaya Solanki</t>
  </si>
  <si>
    <t>Sumer Tara</t>
  </si>
  <si>
    <t>Kavya Chawla</t>
  </si>
  <si>
    <t>Indrans Dhaliwal</t>
  </si>
  <si>
    <t>Aradhya Trivedi</t>
  </si>
  <si>
    <t>Pihu Krish</t>
  </si>
  <si>
    <t>Anya Varty</t>
  </si>
  <si>
    <t>Arnav Ramesh</t>
  </si>
  <si>
    <t>Baiju Sahni</t>
  </si>
  <si>
    <t>Kabir Agate</t>
  </si>
  <si>
    <t>Rhea Suri</t>
  </si>
  <si>
    <t>Farhan Yogi</t>
  </si>
  <si>
    <t>Mannat Dugal</t>
  </si>
  <si>
    <t>Charvi Ganesan</t>
  </si>
  <si>
    <t>Kashvi Khare</t>
  </si>
  <si>
    <t>Devansh Subramanian</t>
  </si>
  <si>
    <t>Sumer Saxena</t>
  </si>
  <si>
    <t>Neysa Mander</t>
  </si>
  <si>
    <t>Rania Chauhan</t>
  </si>
  <si>
    <t>Yakshit Saxena</t>
  </si>
  <si>
    <t>Romil Kant</t>
  </si>
  <si>
    <t>Umang Ravi</t>
  </si>
  <si>
    <t>Saanvi Kara</t>
  </si>
  <si>
    <t>Ivana Kala</t>
  </si>
  <si>
    <t>Vaibhav Kapur</t>
  </si>
  <si>
    <t>Vaibhav Krishna</t>
  </si>
  <si>
    <t>Dhruv Andra</t>
  </si>
  <si>
    <t>Reyansh Banik</t>
  </si>
  <si>
    <t>Adah Cheema</t>
  </si>
  <si>
    <t>Nirvaan Dani</t>
  </si>
  <si>
    <t>Kartik Chadha</t>
  </si>
  <si>
    <t>Aarna Deol</t>
  </si>
  <si>
    <t>Nayantara Borah</t>
  </si>
  <si>
    <t>Eshani Kaur</t>
  </si>
  <si>
    <t>Aaryahi Sule</t>
  </si>
  <si>
    <t>Dhanush Mani</t>
  </si>
  <si>
    <t>Trisha Bir</t>
  </si>
  <si>
    <t>Nehmat Dani</t>
  </si>
  <si>
    <t>Vaibhav Reddy</t>
  </si>
  <si>
    <t>Rohan De</t>
  </si>
  <si>
    <t>Riya Ramesh</t>
  </si>
  <si>
    <t>Sumer Trivedi</t>
  </si>
  <si>
    <t>Mehul Dua</t>
  </si>
  <si>
    <t>Dharmajan Rout</t>
  </si>
  <si>
    <t>Kiara Raval</t>
  </si>
  <si>
    <t>Divit Swaminathan</t>
  </si>
  <si>
    <t>Anya Yogi</t>
  </si>
  <si>
    <t>Ehsaan Divan</t>
  </si>
  <si>
    <t>Mamooty Rana</t>
  </si>
  <si>
    <t>Nehmat Kulkarni</t>
  </si>
  <si>
    <t>Vihaan Wagle</t>
  </si>
  <si>
    <t>Nehmat Lala</t>
  </si>
  <si>
    <t>Neutral</t>
  </si>
  <si>
    <t>Negative</t>
  </si>
  <si>
    <t>Very Negative</t>
  </si>
  <si>
    <t>Positive</t>
  </si>
  <si>
    <t>Very Positive</t>
  </si>
  <si>
    <t>Billing Question</t>
  </si>
  <si>
    <t>Payments</t>
  </si>
  <si>
    <t>Service Outage</t>
  </si>
  <si>
    <t>Bellary</t>
  </si>
  <si>
    <t>Saharanpur</t>
  </si>
  <si>
    <t>Raichur</t>
  </si>
  <si>
    <t>Shimla</t>
  </si>
  <si>
    <t>Nadiad</t>
  </si>
  <si>
    <t>Sambhal</t>
  </si>
  <si>
    <t>Satara</t>
  </si>
  <si>
    <t>Berhampore</t>
  </si>
  <si>
    <t>Jaipur</t>
  </si>
  <si>
    <t>Hosur</t>
  </si>
  <si>
    <t>Tiruvottiyur</t>
  </si>
  <si>
    <t>Miryalaguda</t>
  </si>
  <si>
    <t>Chennai</t>
  </si>
  <si>
    <t>Mango</t>
  </si>
  <si>
    <t>Ratlam</t>
  </si>
  <si>
    <t>Meerut</t>
  </si>
  <si>
    <t>Bidhannagar</t>
  </si>
  <si>
    <t>Varanasi</t>
  </si>
  <si>
    <t>Kurnool</t>
  </si>
  <si>
    <t>Panvel</t>
  </si>
  <si>
    <t>Malegaon</t>
  </si>
  <si>
    <t>Bardhaman</t>
  </si>
  <si>
    <t>Pudukkottai</t>
  </si>
  <si>
    <t>Barasat</t>
  </si>
  <si>
    <t>Arrah</t>
  </si>
  <si>
    <t>Ongole</t>
  </si>
  <si>
    <t>Ambala</t>
  </si>
  <si>
    <t>Pimpri-Chinchwad</t>
  </si>
  <si>
    <t>Ballia</t>
  </si>
  <si>
    <t>Kanpur</t>
  </si>
  <si>
    <t>Pali</t>
  </si>
  <si>
    <t>Loni</t>
  </si>
  <si>
    <t>Saharsa</t>
  </si>
  <si>
    <t>Silchar</t>
  </si>
  <si>
    <t>Giridih</t>
  </si>
  <si>
    <t>Alwar</t>
  </si>
  <si>
    <t>Tiruchirappalli</t>
  </si>
  <si>
    <t>Tirunelveli</t>
  </si>
  <si>
    <t>Bhilwara</t>
  </si>
  <si>
    <t>Kumbakonam</t>
  </si>
  <si>
    <t>Chandigarh</t>
  </si>
  <si>
    <t>Hazaribagh</t>
  </si>
  <si>
    <t>Gulbarga</t>
  </si>
  <si>
    <t>Bhusawal</t>
  </si>
  <si>
    <t>Vijayawada</t>
  </si>
  <si>
    <t>Jhansi</t>
  </si>
  <si>
    <t>Ulhasnagar</t>
  </si>
  <si>
    <t>Moradabad</t>
  </si>
  <si>
    <t>Coimbatore</t>
  </si>
  <si>
    <t>Amritsar</t>
  </si>
  <si>
    <t>Mysore</t>
  </si>
  <si>
    <t>Shimoga</t>
  </si>
  <si>
    <t>Srikakulam</t>
  </si>
  <si>
    <t>Nizamabad</t>
  </si>
  <si>
    <t>Adoni</t>
  </si>
  <si>
    <t>Aurangabad</t>
  </si>
  <si>
    <t>Solapur</t>
  </si>
  <si>
    <t>Kota</t>
  </si>
  <si>
    <t>Munger</t>
  </si>
  <si>
    <t>Kamarhati</t>
  </si>
  <si>
    <t>Salem</t>
  </si>
  <si>
    <t>Singrauli</t>
  </si>
  <si>
    <t>Rourkela</t>
  </si>
  <si>
    <t>Tamil Nadu</t>
  </si>
  <si>
    <t>Tripura</t>
  </si>
  <si>
    <t>Chhattisgarh</t>
  </si>
  <si>
    <t>Meghalaya</t>
  </si>
  <si>
    <t>Uttar Pradesh</t>
  </si>
  <si>
    <t>Odisha</t>
  </si>
  <si>
    <t>Goa</t>
  </si>
  <si>
    <t>Bihar</t>
  </si>
  <si>
    <t>Nagaland</t>
  </si>
  <si>
    <t>Kerala</t>
  </si>
  <si>
    <t>Mizoram</t>
  </si>
  <si>
    <t>Gujarat</t>
  </si>
  <si>
    <t>Himachal Pradesh</t>
  </si>
  <si>
    <t>Telangana</t>
  </si>
  <si>
    <t>Haryana</t>
  </si>
  <si>
    <t>Arunachal Pradesh</t>
  </si>
  <si>
    <t>Sikkim</t>
  </si>
  <si>
    <t>Andhra Pradesh</t>
  </si>
  <si>
    <t>Maharashtra</t>
  </si>
  <si>
    <t>Punjab</t>
  </si>
  <si>
    <t>Karnataka</t>
  </si>
  <si>
    <t>Assam</t>
  </si>
  <si>
    <t>Jharkhand</t>
  </si>
  <si>
    <t>Madhya Pradesh</t>
  </si>
  <si>
    <t>Chatbot</t>
  </si>
  <si>
    <t>Call-Center</t>
  </si>
  <si>
    <t>Email</t>
  </si>
  <si>
    <t>Web</t>
  </si>
  <si>
    <t>Bengaluru/KA</t>
  </si>
  <si>
    <t>Chennai/TN</t>
  </si>
  <si>
    <t>Mumbai/MH</t>
  </si>
  <si>
    <t>Hyderabad/TG</t>
  </si>
  <si>
    <t>Delhi/DL</t>
  </si>
  <si>
    <t>Average CSAT Score</t>
  </si>
  <si>
    <t>Call Center Performance</t>
  </si>
  <si>
    <t>Customer Lifetime value</t>
  </si>
  <si>
    <t>Total Sales</t>
  </si>
  <si>
    <t>Average CLV</t>
  </si>
  <si>
    <t>Response Timestamp</t>
  </si>
  <si>
    <t>SLA  Status</t>
  </si>
  <si>
    <t>Row Labels</t>
  </si>
  <si>
    <t>Grand Total</t>
  </si>
  <si>
    <t>Above SLA</t>
  </si>
  <si>
    <t>Within SLA</t>
  </si>
  <si>
    <t>Column Labels</t>
  </si>
  <si>
    <t>Sales</t>
  </si>
  <si>
    <t>Top 5 state by Customer Lifetime Value</t>
  </si>
  <si>
    <t>CSAT Score By Reason</t>
  </si>
  <si>
    <t>Call Timestamp</t>
  </si>
  <si>
    <t>Vlookup Sales of Nadiad</t>
  </si>
  <si>
    <t>Count of Reason</t>
  </si>
  <si>
    <t>Qtr1</t>
  </si>
  <si>
    <t>Qtr2</t>
  </si>
  <si>
    <t>Qtr3</t>
  </si>
  <si>
    <t>Qtr4</t>
  </si>
  <si>
    <t>Sales Over Time</t>
  </si>
  <si>
    <t>Channel Wise Sales</t>
  </si>
  <si>
    <t>Customer lifetime value by State</t>
  </si>
  <si>
    <t>Sales by Call Center And Sla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</si>
</sst>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400]h:mm:ss\ AM/PM"/>
    <numFmt numFmtId="165" formatCode="yyyy\-mm\-dd\ hh:mm:ss"/>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7"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vertical="top" wrapText="1"/>
    </xf>
    <xf numFmtId="0" fontId="0" fillId="0" borderId="0" xfId="0" applyAlignment="1">
      <alignment wrapText="1"/>
    </xf>
    <xf numFmtId="0" fontId="0" fillId="0" borderId="1" xfId="0" applyBorder="1"/>
    <xf numFmtId="0" fontId="1" fillId="0" borderId="1" xfId="0" applyFont="1" applyBorder="1" applyAlignment="1">
      <alignment wrapText="1"/>
    </xf>
    <xf numFmtId="0" fontId="1" fillId="0" borderId="1" xfId="0" applyFont="1" applyBorder="1" applyAlignment="1">
      <alignment vertical="center"/>
    </xf>
    <xf numFmtId="22" fontId="0" fillId="0" borderId="1" xfId="0" applyNumberFormat="1" applyBorder="1"/>
    <xf numFmtId="164" fontId="0" fillId="0" borderId="1" xfId="0" applyNumberFormat="1" applyBorder="1"/>
    <xf numFmtId="1" fontId="0" fillId="0" borderId="1" xfId="0" applyNumberFormat="1" applyBorder="1"/>
    <xf numFmtId="0" fontId="0" fillId="0" borderId="0" xfId="0" pivotButton="1"/>
    <xf numFmtId="0" fontId="0" fillId="0" borderId="0" xfId="0" applyAlignment="1">
      <alignment horizontal="left"/>
    </xf>
    <xf numFmtId="0" fontId="1" fillId="0" borderId="1" xfId="0" applyFont="1" applyBorder="1" applyAlignment="1">
      <alignment horizontal="center" vertical="center"/>
    </xf>
    <xf numFmtId="165" fontId="0" fillId="0" borderId="1" xfId="0" applyNumberFormat="1" applyBorder="1"/>
    <xf numFmtId="0" fontId="0" fillId="0" borderId="0" xfId="0" applyNumberFormat="1"/>
  </cellXfs>
  <cellStyles count="1">
    <cellStyle name="Normal" xfId="0" builtinId="0"/>
  </cellStyles>
  <dxfs count="6">
    <dxf>
      <fill>
        <patternFill>
          <bgColor theme="2" tint="-0.24994659260841701"/>
        </patternFill>
      </fill>
    </dxf>
    <dxf>
      <fill>
        <patternFill>
          <bgColor theme="2" tint="-0.24994659260841701"/>
        </patternFill>
      </fill>
    </dxf>
    <dxf>
      <fill>
        <patternFill>
          <bgColor theme="2" tint="-0.24994659260841701"/>
        </patternFill>
      </fill>
    </dxf>
    <dxf>
      <alignment wrapText="1"/>
    </dxf>
    <dxf>
      <border>
        <left style="thick">
          <color auto="1"/>
        </left>
        <right style="thick">
          <color auto="1"/>
        </right>
        <top style="thick">
          <color auto="1"/>
        </top>
        <bottom style="thick">
          <color auto="1"/>
        </bottom>
      </border>
    </dxf>
    <dxf>
      <font>
        <b/>
        <i/>
      </font>
      <fill>
        <patternFill>
          <fgColor theme="6" tint="0.39994506668294322"/>
          <bgColor theme="6" tint="0.39994506668294322"/>
        </patternFill>
      </fill>
    </dxf>
  </dxfs>
  <tableStyles count="3" defaultTableStyle="TableStyleMedium9" defaultPivotStyle="PivotStyleLight16">
    <tableStyle name="Slicer Style 1" pivot="0" table="0" count="1" xr9:uid="{70B1CA34-D935-4925-AD56-85CBF6884DD5}">
      <tableStyleElement type="headerRow" dxfId="5"/>
    </tableStyle>
    <tableStyle name="Slicer Style 2" pivot="0" table="0" count="1" xr9:uid="{5C6C417C-E30A-48E3-9287-5373B7888007}"/>
    <tableStyle name="Slicer Style 3" pivot="0" table="0" count="1" xr9:uid="{7EDE775E-7434-4677-BE02-8D11A806B08D}">
      <tableStyleElement type="headerRow" dxfId="4"/>
    </tableStyle>
  </tableStyles>
  <extLst>
    <ext xmlns:x14="http://schemas.microsoft.com/office/spreadsheetml/2009/9/main" uri="{46F421CA-312F-682f-3DD2-61675219B42D}">
      <x14:dxfs count="1">
        <dxf>
          <fill>
            <patternFill>
              <fgColor theme="6" tint="0.39994506668294322"/>
              <bgColor theme="6" tint="0.39994506668294322"/>
            </patternFill>
          </fill>
        </dxf>
      </x14:dxfs>
    </ext>
    <ext xmlns:x14="http://schemas.microsoft.com/office/spreadsheetml/2009/9/main" uri="{EB79DEF2-80B8-43e5-95BD-54CBDDF9020C}">
      <x14:slicerStyles defaultSlicerStyle="Slicer Style 3">
        <x14:slicerStyle name="Slicer Style 1"/>
        <x14:slicerStyle name="Slicer Style 2">
          <x14:slicerStyleElements>
            <x14:slicerStyleElement type="selectedItemWithData" dxfId="0"/>
          </x14:slicerStyleElements>
        </x14:slicerStyle>
        <x14:slicerStyle name="Slicer Style 3"/>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microsoft.com/office/2011/relationships/timelineCache" Target="timelineCaches/timelineCach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3.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1.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Project.xlsx]CallCenter Wise SLA Vs Sales!PivotTable1</c:name>
    <c:fmtId val="11"/>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pivotFmt>
      <c:pivotFmt>
        <c:idx val="4"/>
        <c:spPr>
          <a:solidFill>
            <a:schemeClr val="accent1"/>
          </a:solidFill>
          <a:ln>
            <a:noFill/>
          </a:ln>
          <a:effectLst/>
          <a:sp3d/>
        </c:spPr>
        <c:marker>
          <c:symbol val="none"/>
        </c:marker>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'CallCenter Wise SLA Vs Sales'!$B$1:$B$2</c:f>
              <c:strCache>
                <c:ptCount val="1"/>
                <c:pt idx="0">
                  <c:v>Above SLA</c:v>
                </c:pt>
              </c:strCache>
            </c:strRef>
          </c:tx>
          <c:spPr>
            <a:solidFill>
              <a:schemeClr val="accent1"/>
            </a:solidFill>
            <a:ln>
              <a:noFill/>
            </a:ln>
            <a:effectLst/>
            <a:sp3d/>
          </c:spPr>
          <c:invertIfNegative val="0"/>
          <c:cat>
            <c:strRef>
              <c:f>'CallCenter Wise SLA Vs Sales'!$A$3:$A$8</c:f>
              <c:strCache>
                <c:ptCount val="5"/>
                <c:pt idx="0">
                  <c:v>Bengaluru/KA</c:v>
                </c:pt>
                <c:pt idx="1">
                  <c:v>Chennai/TN</c:v>
                </c:pt>
                <c:pt idx="2">
                  <c:v>Delhi/DL</c:v>
                </c:pt>
                <c:pt idx="3">
                  <c:v>Hyderabad/TG</c:v>
                </c:pt>
                <c:pt idx="4">
                  <c:v>Mumbai/MH</c:v>
                </c:pt>
              </c:strCache>
            </c:strRef>
          </c:cat>
          <c:val>
            <c:numRef>
              <c:f>'CallCenter Wise SLA Vs Sales'!$B$3:$B$8</c:f>
              <c:numCache>
                <c:formatCode>General</c:formatCode>
                <c:ptCount val="5"/>
                <c:pt idx="0">
                  <c:v>114600</c:v>
                </c:pt>
                <c:pt idx="1">
                  <c:v>127925</c:v>
                </c:pt>
                <c:pt idx="2">
                  <c:v>80655</c:v>
                </c:pt>
                <c:pt idx="3">
                  <c:v>60850</c:v>
                </c:pt>
                <c:pt idx="4">
                  <c:v>194655</c:v>
                </c:pt>
              </c:numCache>
            </c:numRef>
          </c:val>
          <c:extLst>
            <c:ext xmlns:c16="http://schemas.microsoft.com/office/drawing/2014/chart" uri="{C3380CC4-5D6E-409C-BE32-E72D297353CC}">
              <c16:uniqueId val="{00000000-2173-44A9-B388-7887451D0A1E}"/>
            </c:ext>
          </c:extLst>
        </c:ser>
        <c:ser>
          <c:idx val="1"/>
          <c:order val="1"/>
          <c:tx>
            <c:strRef>
              <c:f>'CallCenter Wise SLA Vs Sales'!$C$1:$C$2</c:f>
              <c:strCache>
                <c:ptCount val="1"/>
                <c:pt idx="0">
                  <c:v>Within SLA</c:v>
                </c:pt>
              </c:strCache>
            </c:strRef>
          </c:tx>
          <c:spPr>
            <a:solidFill>
              <a:schemeClr val="accent2"/>
            </a:solidFill>
            <a:ln>
              <a:noFill/>
            </a:ln>
            <a:effectLst/>
            <a:sp3d/>
          </c:spPr>
          <c:invertIfNegative val="0"/>
          <c:cat>
            <c:strRef>
              <c:f>'CallCenter Wise SLA Vs Sales'!$A$3:$A$8</c:f>
              <c:strCache>
                <c:ptCount val="5"/>
                <c:pt idx="0">
                  <c:v>Bengaluru/KA</c:v>
                </c:pt>
                <c:pt idx="1">
                  <c:v>Chennai/TN</c:v>
                </c:pt>
                <c:pt idx="2">
                  <c:v>Delhi/DL</c:v>
                </c:pt>
                <c:pt idx="3">
                  <c:v>Hyderabad/TG</c:v>
                </c:pt>
                <c:pt idx="4">
                  <c:v>Mumbai/MH</c:v>
                </c:pt>
              </c:strCache>
            </c:strRef>
          </c:cat>
          <c:val>
            <c:numRef>
              <c:f>'CallCenter Wise SLA Vs Sales'!$C$3:$C$8</c:f>
              <c:numCache>
                <c:formatCode>General</c:formatCode>
                <c:ptCount val="5"/>
                <c:pt idx="0">
                  <c:v>249130</c:v>
                </c:pt>
                <c:pt idx="1">
                  <c:v>373210</c:v>
                </c:pt>
                <c:pt idx="2">
                  <c:v>233470</c:v>
                </c:pt>
                <c:pt idx="3">
                  <c:v>281785</c:v>
                </c:pt>
                <c:pt idx="4">
                  <c:v>312990</c:v>
                </c:pt>
              </c:numCache>
            </c:numRef>
          </c:val>
          <c:extLst>
            <c:ext xmlns:c16="http://schemas.microsoft.com/office/drawing/2014/chart" uri="{C3380CC4-5D6E-409C-BE32-E72D297353CC}">
              <c16:uniqueId val="{00000001-2173-44A9-B388-7887451D0A1E}"/>
            </c:ext>
          </c:extLst>
        </c:ser>
        <c:dLbls>
          <c:showLegendKey val="0"/>
          <c:showVal val="0"/>
          <c:showCatName val="0"/>
          <c:showSerName val="0"/>
          <c:showPercent val="0"/>
          <c:showBubbleSize val="0"/>
        </c:dLbls>
        <c:gapWidth val="150"/>
        <c:shape val="box"/>
        <c:axId val="836273119"/>
        <c:axId val="836265919"/>
        <c:axId val="0"/>
      </c:bar3DChart>
      <c:catAx>
        <c:axId val="83627311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6265919"/>
        <c:crosses val="autoZero"/>
        <c:auto val="1"/>
        <c:lblAlgn val="ctr"/>
        <c:lblOffset val="100"/>
        <c:noMultiLvlLbl val="0"/>
      </c:catAx>
      <c:valAx>
        <c:axId val="8362659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62731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Project.xlsx]Reason vs CSAT!PivotTable2</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'Reason vs CSAT'!$B$1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C8B-4B0D-9A7A-AD76322760F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C8B-4B0D-9A7A-AD76322760F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C8B-4B0D-9A7A-AD76322760F8}"/>
              </c:ext>
            </c:extLst>
          </c:dPt>
          <c:cat>
            <c:strRef>
              <c:f>'Reason vs CSAT'!$A$2:$A$5</c:f>
              <c:strCache>
                <c:ptCount val="3"/>
                <c:pt idx="0">
                  <c:v>Billing Question</c:v>
                </c:pt>
                <c:pt idx="1">
                  <c:v>Payments</c:v>
                </c:pt>
                <c:pt idx="2">
                  <c:v>Service Outage</c:v>
                </c:pt>
              </c:strCache>
            </c:strRef>
          </c:cat>
          <c:val>
            <c:numRef>
              <c:f>'Reason vs CSAT'!$B$2:$B$5</c:f>
              <c:numCache>
                <c:formatCode>General</c:formatCode>
                <c:ptCount val="3"/>
                <c:pt idx="0">
                  <c:v>260</c:v>
                </c:pt>
                <c:pt idx="1">
                  <c:v>70</c:v>
                </c:pt>
                <c:pt idx="2">
                  <c:v>43</c:v>
                </c:pt>
              </c:numCache>
            </c:numRef>
          </c:val>
          <c:extLst>
            <c:ext xmlns:c16="http://schemas.microsoft.com/office/drawing/2014/chart" uri="{C3380CC4-5D6E-409C-BE32-E72D297353CC}">
              <c16:uniqueId val="{00000000-BCBD-4711-AEFA-9FB82D3AC4D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Project.xlsx]State vs Sales &amp; CLV!PivotTable4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'State vs Sales &amp; CLV'!$B$1</c:f>
              <c:strCache>
                <c:ptCount val="1"/>
                <c:pt idx="0">
                  <c:v>Total</c:v>
                </c:pt>
              </c:strCache>
            </c:strRef>
          </c:tx>
          <c:spPr>
            <a:solidFill>
              <a:schemeClr val="accent1"/>
            </a:solidFill>
            <a:ln>
              <a:noFill/>
            </a:ln>
            <a:effectLst/>
          </c:spPr>
          <c:invertIfNegative val="0"/>
          <c:cat>
            <c:strRef>
              <c:f>'State vs Sales &amp; CLV'!$A$2:$A$26</c:f>
              <c:strCache>
                <c:ptCount val="24"/>
                <c:pt idx="0">
                  <c:v>Andhra Pradesh</c:v>
                </c:pt>
                <c:pt idx="1">
                  <c:v>Arunachal Pradesh</c:v>
                </c:pt>
                <c:pt idx="2">
                  <c:v>Assam</c:v>
                </c:pt>
                <c:pt idx="3">
                  <c:v>Bihar</c:v>
                </c:pt>
                <c:pt idx="4">
                  <c:v>Chhattisgarh</c:v>
                </c:pt>
                <c:pt idx="5">
                  <c:v>Goa</c:v>
                </c:pt>
                <c:pt idx="6">
                  <c:v>Gujarat</c:v>
                </c:pt>
                <c:pt idx="7">
                  <c:v>Haryana</c:v>
                </c:pt>
                <c:pt idx="8">
                  <c:v>Himachal Pradesh</c:v>
                </c:pt>
                <c:pt idx="9">
                  <c:v>Jharkhand</c:v>
                </c:pt>
                <c:pt idx="10">
                  <c:v>Karnataka</c:v>
                </c:pt>
                <c:pt idx="11">
                  <c:v>Kerala</c:v>
                </c:pt>
                <c:pt idx="12">
                  <c:v>Madhya Pradesh</c:v>
                </c:pt>
                <c:pt idx="13">
                  <c:v>Maharashtra</c:v>
                </c:pt>
                <c:pt idx="14">
                  <c:v>Meghalaya</c:v>
                </c:pt>
                <c:pt idx="15">
                  <c:v>Mizoram</c:v>
                </c:pt>
                <c:pt idx="16">
                  <c:v>Nagaland</c:v>
                </c:pt>
                <c:pt idx="17">
                  <c:v>Odisha</c:v>
                </c:pt>
                <c:pt idx="18">
                  <c:v>Punjab</c:v>
                </c:pt>
                <c:pt idx="19">
                  <c:v>Sikkim</c:v>
                </c:pt>
                <c:pt idx="20">
                  <c:v>Tamil Nadu</c:v>
                </c:pt>
                <c:pt idx="21">
                  <c:v>Telangana</c:v>
                </c:pt>
                <c:pt idx="22">
                  <c:v>Tripura</c:v>
                </c:pt>
                <c:pt idx="23">
                  <c:v>Uttar Pradesh</c:v>
                </c:pt>
              </c:strCache>
            </c:strRef>
          </c:cat>
          <c:val>
            <c:numRef>
              <c:f>'State vs Sales &amp; CLV'!$B$2:$B$26</c:f>
              <c:numCache>
                <c:formatCode>General</c:formatCode>
                <c:ptCount val="24"/>
                <c:pt idx="0">
                  <c:v>12407</c:v>
                </c:pt>
                <c:pt idx="1">
                  <c:v>21901</c:v>
                </c:pt>
                <c:pt idx="2">
                  <c:v>7143</c:v>
                </c:pt>
                <c:pt idx="3">
                  <c:v>15619</c:v>
                </c:pt>
                <c:pt idx="4">
                  <c:v>12780</c:v>
                </c:pt>
                <c:pt idx="5">
                  <c:v>13327</c:v>
                </c:pt>
                <c:pt idx="6">
                  <c:v>24068</c:v>
                </c:pt>
                <c:pt idx="7">
                  <c:v>25937</c:v>
                </c:pt>
                <c:pt idx="8">
                  <c:v>28259</c:v>
                </c:pt>
                <c:pt idx="9">
                  <c:v>3291</c:v>
                </c:pt>
                <c:pt idx="10">
                  <c:v>20360</c:v>
                </c:pt>
                <c:pt idx="11">
                  <c:v>7761</c:v>
                </c:pt>
                <c:pt idx="12">
                  <c:v>15699</c:v>
                </c:pt>
                <c:pt idx="13">
                  <c:v>4799</c:v>
                </c:pt>
                <c:pt idx="14">
                  <c:v>10135</c:v>
                </c:pt>
                <c:pt idx="15">
                  <c:v>47173</c:v>
                </c:pt>
                <c:pt idx="16">
                  <c:v>8765</c:v>
                </c:pt>
                <c:pt idx="17">
                  <c:v>11985</c:v>
                </c:pt>
                <c:pt idx="18">
                  <c:v>3425</c:v>
                </c:pt>
                <c:pt idx="19">
                  <c:v>18519</c:v>
                </c:pt>
                <c:pt idx="20">
                  <c:v>19067</c:v>
                </c:pt>
                <c:pt idx="21">
                  <c:v>41156</c:v>
                </c:pt>
                <c:pt idx="22">
                  <c:v>13859</c:v>
                </c:pt>
                <c:pt idx="23">
                  <c:v>18419</c:v>
                </c:pt>
              </c:numCache>
            </c:numRef>
          </c:val>
          <c:extLst>
            <c:ext xmlns:c16="http://schemas.microsoft.com/office/drawing/2014/chart" uri="{C3380CC4-5D6E-409C-BE32-E72D297353CC}">
              <c16:uniqueId val="{00000000-712A-4C26-846A-1B4BB52D6AEB}"/>
            </c:ext>
          </c:extLst>
        </c:ser>
        <c:dLbls>
          <c:showLegendKey val="0"/>
          <c:showVal val="0"/>
          <c:showCatName val="0"/>
          <c:showSerName val="0"/>
          <c:showPercent val="0"/>
          <c:showBubbleSize val="0"/>
        </c:dLbls>
        <c:gapWidth val="150"/>
        <c:overlap val="100"/>
        <c:axId val="447413567"/>
        <c:axId val="447416447"/>
      </c:barChart>
      <c:catAx>
        <c:axId val="4474135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7416447"/>
        <c:crosses val="autoZero"/>
        <c:auto val="1"/>
        <c:lblAlgn val="ctr"/>
        <c:lblOffset val="100"/>
        <c:noMultiLvlLbl val="0"/>
      </c:catAx>
      <c:valAx>
        <c:axId val="4474164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74135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a:innerShdw blurRad="114300">
        <a:prstClr val="black"/>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Project.xlsx]Channel Vs sales!PivotTable6</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s>
    <c:plotArea>
      <c:layout/>
      <c:doughnutChart>
        <c:varyColors val="1"/>
        <c:ser>
          <c:idx val="0"/>
          <c:order val="0"/>
          <c:tx>
            <c:strRef>
              <c:f>'Channel Vs sales'!$B$1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56E-4E3E-9F3B-D76463CA607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56E-4E3E-9F3B-D76463CA607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56E-4E3E-9F3B-D76463CA607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756E-4E3E-9F3B-D76463CA6070}"/>
              </c:ext>
            </c:extLst>
          </c:dPt>
          <c:cat>
            <c:strRef>
              <c:f>'Channel Vs sales'!$A$2:$A$6</c:f>
              <c:strCache>
                <c:ptCount val="4"/>
                <c:pt idx="0">
                  <c:v>Call-Center</c:v>
                </c:pt>
                <c:pt idx="1">
                  <c:v>Chatbot</c:v>
                </c:pt>
                <c:pt idx="2">
                  <c:v>Email</c:v>
                </c:pt>
                <c:pt idx="3">
                  <c:v>Web</c:v>
                </c:pt>
              </c:strCache>
            </c:strRef>
          </c:cat>
          <c:val>
            <c:numRef>
              <c:f>'Channel Vs sales'!$B$2:$B$6</c:f>
              <c:numCache>
                <c:formatCode>General</c:formatCode>
                <c:ptCount val="4"/>
                <c:pt idx="0">
                  <c:v>686130</c:v>
                </c:pt>
                <c:pt idx="1">
                  <c:v>639880</c:v>
                </c:pt>
                <c:pt idx="2">
                  <c:v>193995</c:v>
                </c:pt>
                <c:pt idx="3">
                  <c:v>509265</c:v>
                </c:pt>
              </c:numCache>
            </c:numRef>
          </c:val>
          <c:extLst>
            <c:ext xmlns:c16="http://schemas.microsoft.com/office/drawing/2014/chart" uri="{C3380CC4-5D6E-409C-BE32-E72D297353CC}">
              <c16:uniqueId val="{00000000-A027-4C0E-B4E7-946D7D49C6B3}"/>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Project.xlsx]Sales Over time!PivotTable12</c:name>
    <c:fmtId val="0"/>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Over time'!$B$1</c:f>
              <c:strCache>
                <c:ptCount val="1"/>
                <c:pt idx="0">
                  <c:v>Total</c:v>
                </c:pt>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'Sales Over time'!$A$2:$A$6</c:f>
              <c:strCache>
                <c:ptCount val="4"/>
                <c:pt idx="0">
                  <c:v>Qtr1</c:v>
                </c:pt>
                <c:pt idx="1">
                  <c:v>Qtr2</c:v>
                </c:pt>
                <c:pt idx="2">
                  <c:v>Qtr3</c:v>
                </c:pt>
                <c:pt idx="3">
                  <c:v>Qtr4</c:v>
                </c:pt>
              </c:strCache>
            </c:strRef>
          </c:cat>
          <c:val>
            <c:numRef>
              <c:f>'Sales Over time'!$B$2:$B$6</c:f>
              <c:numCache>
                <c:formatCode>General</c:formatCode>
                <c:ptCount val="4"/>
                <c:pt idx="0">
                  <c:v>595530</c:v>
                </c:pt>
                <c:pt idx="1">
                  <c:v>421190</c:v>
                </c:pt>
                <c:pt idx="2">
                  <c:v>526245</c:v>
                </c:pt>
                <c:pt idx="3">
                  <c:v>486305</c:v>
                </c:pt>
              </c:numCache>
            </c:numRef>
          </c:val>
          <c:smooth val="0"/>
          <c:extLst>
            <c:ext xmlns:c16="http://schemas.microsoft.com/office/drawing/2014/chart" uri="{C3380CC4-5D6E-409C-BE32-E72D297353CC}">
              <c16:uniqueId val="{00000009-C1D0-4E62-970E-8A7F0383C2E9}"/>
            </c:ext>
          </c:extLst>
        </c:ser>
        <c:dLbls>
          <c:showLegendKey val="0"/>
          <c:showVal val="0"/>
          <c:showCatName val="0"/>
          <c:showSerName val="0"/>
          <c:showPercent val="0"/>
          <c:showBubbleSize val="0"/>
        </c:dLbls>
        <c:smooth val="0"/>
        <c:axId val="521957423"/>
        <c:axId val="521947343"/>
      </c:lineChart>
      <c:catAx>
        <c:axId val="5219574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1947343"/>
        <c:crosses val="autoZero"/>
        <c:auto val="1"/>
        <c:lblAlgn val="ctr"/>
        <c:lblOffset val="100"/>
        <c:noMultiLvlLbl val="0"/>
      </c:catAx>
      <c:valAx>
        <c:axId val="52194734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19574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Project.xlsx]Top 5 State Vs CLV!PivotTable10</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State Vs CLV'!$B$1</c:f>
              <c:strCache>
                <c:ptCount val="1"/>
                <c:pt idx="0">
                  <c:v>Total</c:v>
                </c:pt>
              </c:strCache>
            </c:strRef>
          </c:tx>
          <c:spPr>
            <a:solidFill>
              <a:schemeClr val="accent1"/>
            </a:solidFill>
            <a:ln>
              <a:noFill/>
            </a:ln>
            <a:effectLst/>
          </c:spPr>
          <c:invertIfNegative val="0"/>
          <c:cat>
            <c:strRef>
              <c:f>'Top 5 State Vs CLV'!$A$2:$A$7</c:f>
              <c:strCache>
                <c:ptCount val="5"/>
                <c:pt idx="0">
                  <c:v>Gujarat</c:v>
                </c:pt>
                <c:pt idx="1">
                  <c:v>Haryana</c:v>
                </c:pt>
                <c:pt idx="2">
                  <c:v>Himachal Pradesh</c:v>
                </c:pt>
                <c:pt idx="3">
                  <c:v>Mizoram</c:v>
                </c:pt>
                <c:pt idx="4">
                  <c:v>Telangana</c:v>
                </c:pt>
              </c:strCache>
            </c:strRef>
          </c:cat>
          <c:val>
            <c:numRef>
              <c:f>'Top 5 State Vs CLV'!$B$2:$B$7</c:f>
              <c:numCache>
                <c:formatCode>General</c:formatCode>
                <c:ptCount val="5"/>
                <c:pt idx="0">
                  <c:v>24068</c:v>
                </c:pt>
                <c:pt idx="1">
                  <c:v>25937</c:v>
                </c:pt>
                <c:pt idx="2">
                  <c:v>28259</c:v>
                </c:pt>
                <c:pt idx="3">
                  <c:v>47173</c:v>
                </c:pt>
                <c:pt idx="4">
                  <c:v>41156</c:v>
                </c:pt>
              </c:numCache>
            </c:numRef>
          </c:val>
          <c:extLst>
            <c:ext xmlns:c16="http://schemas.microsoft.com/office/drawing/2014/chart" uri="{C3380CC4-5D6E-409C-BE32-E72D297353CC}">
              <c16:uniqueId val="{00000000-41E5-428C-A063-F56607446BB8}"/>
            </c:ext>
          </c:extLst>
        </c:ser>
        <c:dLbls>
          <c:showLegendKey val="0"/>
          <c:showVal val="0"/>
          <c:showCatName val="0"/>
          <c:showSerName val="0"/>
          <c:showPercent val="0"/>
          <c:showBubbleSize val="0"/>
        </c:dLbls>
        <c:gapWidth val="182"/>
        <c:axId val="330422527"/>
        <c:axId val="330420607"/>
      </c:barChart>
      <c:catAx>
        <c:axId val="33042252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0420607"/>
        <c:crosses val="autoZero"/>
        <c:auto val="1"/>
        <c:lblAlgn val="ctr"/>
        <c:lblOffset val="100"/>
        <c:noMultiLvlLbl val="0"/>
      </c:catAx>
      <c:valAx>
        <c:axId val="330420607"/>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04225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[Call Center Project.xlsx]Reason vs CSAT!PivotTable2</c:name>
    <c:fmtId val="4"/>
  </c:pivotSource>
  <c:chart>
    <c:autoTitleDeleted val="1"/>
    <c:pivotFmts>
      <c:pivotFmt>
        <c:idx val="0"/>
        <c:dLbl>
          <c:idx val="0"/>
          <c:showLegendKey val="1"/>
          <c:showVal val="1"/>
          <c:showCatName val="1"/>
          <c:showSerName val="1"/>
          <c:showPercent val="1"/>
          <c:showBubbleSize val="1"/>
          <c:extLst>
            <c:ext xmlns:c15="http://schemas.microsoft.com/office/drawing/2012/chart" uri="{CE6537A1-D6FC-4f65-9D91-7224C49458BB}"/>
          </c:extLst>
        </c:dLbl>
      </c:pivotFmt>
      <c:pivotFmt>
        <c:idx val="1"/>
      </c:pivotFmt>
      <c:pivotFmt>
        <c:idx val="2"/>
      </c:pivotFmt>
      <c:pivotFmt>
        <c:idx val="3"/>
      </c:pivotFmt>
      <c:pivotFmt>
        <c:idx val="4"/>
        <c:dLbl>
          <c:idx val="0"/>
          <c:showLegendKey val="1"/>
          <c:showVal val="1"/>
          <c:showCatName val="1"/>
          <c:showSerName val="1"/>
          <c:showPercent val="1"/>
          <c:showBubbleSize val="1"/>
          <c:extLst>
            <c:ext xmlns:c15="http://schemas.microsoft.com/office/drawing/2012/chart" uri="{CE6537A1-D6FC-4f65-9D91-7224C49458BB}"/>
          </c:extLst>
        </c:dLbl>
      </c:pivotFmt>
      <c:pivotFmt>
        <c:idx val="5"/>
      </c:pivotFmt>
      <c:pivotFmt>
        <c:idx val="6"/>
      </c:pivotFmt>
      <c:pivotFmt>
        <c:idx val="7"/>
      </c:pivotFmt>
      <c:pivotFmt>
        <c:idx val="8"/>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2">
                  <a:tint val="65000"/>
                  <a:shade val="51000"/>
                  <a:satMod val="130000"/>
                </a:schemeClr>
              </a:gs>
              <a:gs pos="80000">
                <a:schemeClr val="accent2">
                  <a:tint val="65000"/>
                  <a:shade val="93000"/>
                  <a:satMod val="130000"/>
                </a:schemeClr>
              </a:gs>
              <a:gs pos="100000">
                <a:schemeClr val="accent2">
                  <a:tint val="65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1"/>
        <c:spPr>
          <a:gradFill rotWithShape="1">
            <a:gsLst>
              <a:gs pos="0">
                <a:schemeClr val="accent2">
                  <a:shade val="65000"/>
                  <a:shade val="51000"/>
                  <a:satMod val="130000"/>
                </a:schemeClr>
              </a:gs>
              <a:gs pos="80000">
                <a:schemeClr val="accent2">
                  <a:shade val="65000"/>
                  <a:shade val="93000"/>
                  <a:satMod val="130000"/>
                </a:schemeClr>
              </a:gs>
              <a:gs pos="100000">
                <a:schemeClr val="accent2">
                  <a:shade val="65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s>
    <c:plotArea>
      <c:layout/>
      <c:pieChart>
        <c:varyColors val="1"/>
        <c:ser>
          <c:idx val="0"/>
          <c:order val="0"/>
          <c:tx>
            <c:strRef>
              <c:f>'Reason vs CSAT'!$B$1</c:f>
              <c:strCache>
                <c:ptCount val="1"/>
                <c:pt idx="0">
                  <c:v>Total</c:v>
                </c:pt>
              </c:strCache>
            </c:strRef>
          </c:tx>
          <c:dPt>
            <c:idx val="0"/>
            <c:bubble3D val="0"/>
            <c:spPr>
              <a:gradFill rotWithShape="1">
                <a:gsLst>
                  <a:gs pos="0">
                    <a:schemeClr val="accent2">
                      <a:tint val="65000"/>
                      <a:shade val="51000"/>
                      <a:satMod val="130000"/>
                    </a:schemeClr>
                  </a:gs>
                  <a:gs pos="80000">
                    <a:schemeClr val="accent2">
                      <a:tint val="65000"/>
                      <a:shade val="93000"/>
                      <a:satMod val="130000"/>
                    </a:schemeClr>
                  </a:gs>
                  <a:gs pos="100000">
                    <a:schemeClr val="accent2">
                      <a:tint val="65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8633-4CE0-A4CF-71FE25D6C5EE}"/>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8633-4CE0-A4CF-71FE25D6C5EE}"/>
              </c:ext>
            </c:extLst>
          </c:dPt>
          <c:dPt>
            <c:idx val="2"/>
            <c:bubble3D val="0"/>
            <c:spPr>
              <a:gradFill rotWithShape="1">
                <a:gsLst>
                  <a:gs pos="0">
                    <a:schemeClr val="accent2">
                      <a:shade val="65000"/>
                      <a:shade val="51000"/>
                      <a:satMod val="130000"/>
                    </a:schemeClr>
                  </a:gs>
                  <a:gs pos="80000">
                    <a:schemeClr val="accent2">
                      <a:shade val="65000"/>
                      <a:shade val="93000"/>
                      <a:satMod val="130000"/>
                    </a:schemeClr>
                  </a:gs>
                  <a:gs pos="100000">
                    <a:schemeClr val="accent2">
                      <a:shade val="65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8633-4CE0-A4CF-71FE25D6C5E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'Reason vs CSAT'!$A$2:$A$5</c:f>
              <c:strCache>
                <c:ptCount val="3"/>
                <c:pt idx="0">
                  <c:v>Billing Question</c:v>
                </c:pt>
                <c:pt idx="1">
                  <c:v>Payments</c:v>
                </c:pt>
                <c:pt idx="2">
                  <c:v>Service Outage</c:v>
                </c:pt>
              </c:strCache>
            </c:strRef>
          </c:cat>
          <c:val>
            <c:numRef>
              <c:f>'Reason vs CSAT'!$B$2:$B$5</c:f>
              <c:numCache>
                <c:formatCode>General</c:formatCode>
                <c:ptCount val="3"/>
                <c:pt idx="0">
                  <c:v>260</c:v>
                </c:pt>
                <c:pt idx="1">
                  <c:v>70</c:v>
                </c:pt>
                <c:pt idx="2">
                  <c:v>43</c:v>
                </c:pt>
              </c:numCache>
            </c:numRef>
          </c:val>
          <c:extLst>
            <c:ext xmlns:c16="http://schemas.microsoft.com/office/drawing/2014/chart" uri="{C3380CC4-5D6E-409C-BE32-E72D297353CC}">
              <c16:uniqueId val="{00000006-8633-4CE0-A4CF-71FE25D6C5EE}"/>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a:innerShdw blurRad="114300">
        <a:prstClr val="black"/>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[Call Center Project.xlsx]Sales Over time!PivotTable12</c:name>
    <c:fmtId val="5"/>
  </c:pivotSource>
  <c:chart>
    <c:autoTitleDeleted val="1"/>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Over time'!$B$1</c:f>
              <c:strCache>
                <c:ptCount val="1"/>
                <c:pt idx="0">
                  <c:v>Total</c:v>
                </c:pt>
              </c:strCache>
            </c:strRef>
          </c:tx>
          <c:spPr>
            <a:ln w="28575" cap="rnd">
              <a:solidFill>
                <a:schemeClr val="accent2"/>
              </a:solidFill>
              <a:round/>
            </a:ln>
            <a:effectLst/>
          </c:spPr>
          <c:marker>
            <c:symbol val="none"/>
          </c:marker>
          <c:trendline>
            <c:spPr>
              <a:ln w="19050" cap="rnd">
                <a:solidFill>
                  <a:schemeClr val="accent2"/>
                </a:solidFill>
                <a:prstDash val="sysDot"/>
              </a:ln>
              <a:effectLst/>
            </c:spPr>
            <c:trendlineType val="linear"/>
            <c:dispRSqr val="0"/>
            <c:dispEq val="0"/>
          </c:trendline>
          <c:cat>
            <c:strRef>
              <c:f>'Sales Over time'!$A$2:$A$6</c:f>
              <c:strCache>
                <c:ptCount val="4"/>
                <c:pt idx="0">
                  <c:v>Qtr1</c:v>
                </c:pt>
                <c:pt idx="1">
                  <c:v>Qtr2</c:v>
                </c:pt>
                <c:pt idx="2">
                  <c:v>Qtr3</c:v>
                </c:pt>
                <c:pt idx="3">
                  <c:v>Qtr4</c:v>
                </c:pt>
              </c:strCache>
            </c:strRef>
          </c:cat>
          <c:val>
            <c:numRef>
              <c:f>'Sales Over time'!$B$2:$B$6</c:f>
              <c:numCache>
                <c:formatCode>General</c:formatCode>
                <c:ptCount val="4"/>
                <c:pt idx="0">
                  <c:v>595530</c:v>
                </c:pt>
                <c:pt idx="1">
                  <c:v>421190</c:v>
                </c:pt>
                <c:pt idx="2">
                  <c:v>526245</c:v>
                </c:pt>
                <c:pt idx="3">
                  <c:v>486305</c:v>
                </c:pt>
              </c:numCache>
            </c:numRef>
          </c:val>
          <c:smooth val="0"/>
          <c:extLst>
            <c:ext xmlns:c16="http://schemas.microsoft.com/office/drawing/2014/chart" uri="{C3380CC4-5D6E-409C-BE32-E72D297353CC}">
              <c16:uniqueId val="{00000007-0531-456E-BDB3-322C98177B6E}"/>
            </c:ext>
          </c:extLst>
        </c:ser>
        <c:dLbls>
          <c:showLegendKey val="0"/>
          <c:showVal val="0"/>
          <c:showCatName val="0"/>
          <c:showSerName val="0"/>
          <c:showPercent val="0"/>
          <c:showBubbleSize val="0"/>
        </c:dLbls>
        <c:smooth val="0"/>
        <c:axId val="521957423"/>
        <c:axId val="521947343"/>
      </c:lineChart>
      <c:catAx>
        <c:axId val="5219574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1947343"/>
        <c:crosses val="autoZero"/>
        <c:auto val="1"/>
        <c:lblAlgn val="ctr"/>
        <c:lblOffset val="100"/>
        <c:noMultiLvlLbl val="0"/>
      </c:catAx>
      <c:valAx>
        <c:axId val="5219473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19574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a:innerShdw blurRad="114300">
        <a:prstClr val="black"/>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[Call Center Project.xlsx]Top 5 State Vs CLV!PivotTable10</c:name>
    <c:fmtId val="9"/>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State Vs CLV'!$B$1</c:f>
              <c:strCache>
                <c:ptCount val="1"/>
                <c:pt idx="0">
                  <c:v>Total</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c:spPr>
          <c:invertIfNegative val="0"/>
          <c:cat>
            <c:strRef>
              <c:f>'Top 5 State Vs CLV'!$A$2:$A$7</c:f>
              <c:strCache>
                <c:ptCount val="5"/>
                <c:pt idx="0">
                  <c:v>Gujarat</c:v>
                </c:pt>
                <c:pt idx="1">
                  <c:v>Haryana</c:v>
                </c:pt>
                <c:pt idx="2">
                  <c:v>Himachal Pradesh</c:v>
                </c:pt>
                <c:pt idx="3">
                  <c:v>Mizoram</c:v>
                </c:pt>
                <c:pt idx="4">
                  <c:v>Telangana</c:v>
                </c:pt>
              </c:strCache>
            </c:strRef>
          </c:cat>
          <c:val>
            <c:numRef>
              <c:f>'Top 5 State Vs CLV'!$B$2:$B$7</c:f>
              <c:numCache>
                <c:formatCode>General</c:formatCode>
                <c:ptCount val="5"/>
                <c:pt idx="0">
                  <c:v>24068</c:v>
                </c:pt>
                <c:pt idx="1">
                  <c:v>25937</c:v>
                </c:pt>
                <c:pt idx="2">
                  <c:v>28259</c:v>
                </c:pt>
                <c:pt idx="3">
                  <c:v>47173</c:v>
                </c:pt>
                <c:pt idx="4">
                  <c:v>41156</c:v>
                </c:pt>
              </c:numCache>
            </c:numRef>
          </c:val>
          <c:extLst>
            <c:ext xmlns:c16="http://schemas.microsoft.com/office/drawing/2014/chart" uri="{C3380CC4-5D6E-409C-BE32-E72D297353CC}">
              <c16:uniqueId val="{00000000-D2C7-4D62-9D8D-6EF266A626DD}"/>
            </c:ext>
          </c:extLst>
        </c:ser>
        <c:dLbls>
          <c:showLegendKey val="0"/>
          <c:showVal val="0"/>
          <c:showCatName val="0"/>
          <c:showSerName val="0"/>
          <c:showPercent val="0"/>
          <c:showBubbleSize val="0"/>
        </c:dLbls>
        <c:gapWidth val="100"/>
        <c:axId val="330422527"/>
        <c:axId val="330420607"/>
      </c:barChart>
      <c:catAx>
        <c:axId val="330422527"/>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30420607"/>
        <c:crosses val="autoZero"/>
        <c:auto val="1"/>
        <c:lblAlgn val="ctr"/>
        <c:lblOffset val="100"/>
        <c:noMultiLvlLbl val="0"/>
      </c:catAx>
      <c:valAx>
        <c:axId val="330420607"/>
        <c:scaling>
          <c:orientation val="minMax"/>
        </c:scaling>
        <c:delete val="0"/>
        <c:axPos val="b"/>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304225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a:innerShdw blurRad="114300">
        <a:prstClr val="black"/>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Project.xlsx]CallCenter Wise SLA Vs Sales!PivotTable1</c:name>
    <c:fmtId val="16"/>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
        <c:idx val="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'CallCenter Wise SLA Vs Sales'!$B$1:$B$2</c:f>
              <c:strCache>
                <c:ptCount val="1"/>
                <c:pt idx="0">
                  <c:v>Above SLA</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'CallCenter Wise SLA Vs Sales'!$A$3:$A$8</c:f>
              <c:strCache>
                <c:ptCount val="5"/>
                <c:pt idx="0">
                  <c:v>Bengaluru/KA</c:v>
                </c:pt>
                <c:pt idx="1">
                  <c:v>Chennai/TN</c:v>
                </c:pt>
                <c:pt idx="2">
                  <c:v>Delhi/DL</c:v>
                </c:pt>
                <c:pt idx="3">
                  <c:v>Hyderabad/TG</c:v>
                </c:pt>
                <c:pt idx="4">
                  <c:v>Mumbai/MH</c:v>
                </c:pt>
              </c:strCache>
            </c:strRef>
          </c:cat>
          <c:val>
            <c:numRef>
              <c:f>'CallCenter Wise SLA Vs Sales'!$B$3:$B$8</c:f>
              <c:numCache>
                <c:formatCode>General</c:formatCode>
                <c:ptCount val="5"/>
                <c:pt idx="0">
                  <c:v>114600</c:v>
                </c:pt>
                <c:pt idx="1">
                  <c:v>127925</c:v>
                </c:pt>
                <c:pt idx="2">
                  <c:v>80655</c:v>
                </c:pt>
                <c:pt idx="3">
                  <c:v>60850</c:v>
                </c:pt>
                <c:pt idx="4">
                  <c:v>194655</c:v>
                </c:pt>
              </c:numCache>
            </c:numRef>
          </c:val>
          <c:extLst>
            <c:ext xmlns:c16="http://schemas.microsoft.com/office/drawing/2014/chart" uri="{C3380CC4-5D6E-409C-BE32-E72D297353CC}">
              <c16:uniqueId val="{00000000-BDEE-44E2-A2C5-25C681FECA55}"/>
            </c:ext>
          </c:extLst>
        </c:ser>
        <c:ser>
          <c:idx val="1"/>
          <c:order val="1"/>
          <c:tx>
            <c:strRef>
              <c:f>'CallCenter Wise SLA Vs Sales'!$C$1:$C$2</c:f>
              <c:strCache>
                <c:ptCount val="1"/>
                <c:pt idx="0">
                  <c:v>Within SLA</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'CallCenter Wise SLA Vs Sales'!$A$3:$A$8</c:f>
              <c:strCache>
                <c:ptCount val="5"/>
                <c:pt idx="0">
                  <c:v>Bengaluru/KA</c:v>
                </c:pt>
                <c:pt idx="1">
                  <c:v>Chennai/TN</c:v>
                </c:pt>
                <c:pt idx="2">
                  <c:v>Delhi/DL</c:v>
                </c:pt>
                <c:pt idx="3">
                  <c:v>Hyderabad/TG</c:v>
                </c:pt>
                <c:pt idx="4">
                  <c:v>Mumbai/MH</c:v>
                </c:pt>
              </c:strCache>
            </c:strRef>
          </c:cat>
          <c:val>
            <c:numRef>
              <c:f>'CallCenter Wise SLA Vs Sales'!$C$3:$C$8</c:f>
              <c:numCache>
                <c:formatCode>General</c:formatCode>
                <c:ptCount val="5"/>
                <c:pt idx="0">
                  <c:v>249130</c:v>
                </c:pt>
                <c:pt idx="1">
                  <c:v>373210</c:v>
                </c:pt>
                <c:pt idx="2">
                  <c:v>233470</c:v>
                </c:pt>
                <c:pt idx="3">
                  <c:v>281785</c:v>
                </c:pt>
                <c:pt idx="4">
                  <c:v>312990</c:v>
                </c:pt>
              </c:numCache>
            </c:numRef>
          </c:val>
          <c:extLst>
            <c:ext xmlns:c16="http://schemas.microsoft.com/office/drawing/2014/chart" uri="{C3380CC4-5D6E-409C-BE32-E72D297353CC}">
              <c16:uniqueId val="{00000002-BDEE-44E2-A2C5-25C681FECA55}"/>
            </c:ext>
          </c:extLst>
        </c:ser>
        <c:dLbls>
          <c:showLegendKey val="0"/>
          <c:showVal val="0"/>
          <c:showCatName val="0"/>
          <c:showSerName val="0"/>
          <c:showPercent val="0"/>
          <c:showBubbleSize val="0"/>
        </c:dLbls>
        <c:gapWidth val="150"/>
        <c:shape val="box"/>
        <c:axId val="836273119"/>
        <c:axId val="836265919"/>
        <c:axId val="0"/>
      </c:bar3DChart>
      <c:catAx>
        <c:axId val="836273119"/>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6265919"/>
        <c:crosses val="autoZero"/>
        <c:auto val="1"/>
        <c:lblAlgn val="ctr"/>
        <c:lblOffset val="100"/>
        <c:noMultiLvlLbl val="0"/>
      </c:catAx>
      <c:valAx>
        <c:axId val="836265919"/>
        <c:scaling>
          <c:orientation val="minMax"/>
        </c:scaling>
        <c:delete val="0"/>
        <c:axPos val="l"/>
        <c:majorGridlines>
          <c:spPr>
            <a:ln w="9525" cap="flat" cmpd="sng" algn="ctr">
              <a:solidFill>
                <a:schemeClr val="tx1"/>
              </a:solidFill>
              <a:round/>
            </a:ln>
            <a:effectLst>
              <a:innerShdw blurRad="114300">
                <a:prstClr val="black"/>
              </a:innerShdw>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62731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a:innerShdw blurRad="114300">
        <a:prstClr val="black"/>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[Call Center Project.xlsx]Channel Vs sales!PivotTable6</c:name>
    <c:fmtId val="9"/>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pivotFmt>
      <c:pivotFmt>
        <c:idx val="3"/>
      </c:pivotFmt>
      <c:pivotFmt>
        <c:idx val="4"/>
      </c:pivotFmt>
      <c:pivotFmt>
        <c:idx val="5"/>
      </c:pivotFmt>
      <c:pivotFmt>
        <c:idx val="6"/>
      </c:pivotFmt>
      <c:pivotFmt>
        <c:idx val="7"/>
      </c:pivotFmt>
      <c:pivotFmt>
        <c:idx val="8"/>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pivotFmt>
      <c:pivotFmt>
        <c:idx val="11"/>
      </c:pivotFmt>
      <c:pivotFmt>
        <c:idx val="12"/>
      </c:pivotFmt>
      <c:pivotFmt>
        <c:idx val="13"/>
      </c:pivotFmt>
      <c:pivotFmt>
        <c:idx val="14"/>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2">
                  <a:tint val="58000"/>
                  <a:shade val="51000"/>
                  <a:satMod val="130000"/>
                </a:schemeClr>
              </a:gs>
              <a:gs pos="80000">
                <a:schemeClr val="accent2">
                  <a:tint val="58000"/>
                  <a:shade val="93000"/>
                  <a:satMod val="130000"/>
                </a:schemeClr>
              </a:gs>
              <a:gs pos="100000">
                <a:schemeClr val="accent2">
                  <a:tint val="58000"/>
                  <a:shade val="94000"/>
                  <a:satMod val="135000"/>
                </a:schemeClr>
              </a:gs>
            </a:gsLst>
            <a:lin ang="16200000" scaled="0"/>
          </a:gradFill>
          <a:ln>
            <a:noFill/>
          </a:ln>
          <a:effectLst>
            <a:outerShdw blurRad="40000" dist="23000" dir="5400000" rotWithShape="0">
              <a:srgbClr val="000000">
                <a:alpha val="35000"/>
              </a:srgbClr>
            </a:outerShdw>
          </a:effectLst>
        </c:spPr>
      </c:pivotFmt>
      <c:pivotFmt>
        <c:idx val="16"/>
        <c:spPr>
          <a:gradFill rotWithShape="1">
            <a:gsLst>
              <a:gs pos="0">
                <a:schemeClr val="accent2">
                  <a:tint val="86000"/>
                  <a:shade val="51000"/>
                  <a:satMod val="130000"/>
                </a:schemeClr>
              </a:gs>
              <a:gs pos="80000">
                <a:schemeClr val="accent2">
                  <a:tint val="86000"/>
                  <a:shade val="93000"/>
                  <a:satMod val="130000"/>
                </a:schemeClr>
              </a:gs>
              <a:gs pos="100000">
                <a:schemeClr val="accent2">
                  <a:tint val="86000"/>
                  <a:shade val="94000"/>
                  <a:satMod val="135000"/>
                </a:schemeClr>
              </a:gs>
            </a:gsLst>
            <a:lin ang="16200000" scaled="0"/>
          </a:gradFill>
          <a:ln>
            <a:noFill/>
          </a:ln>
          <a:effectLst>
            <a:outerShdw blurRad="40000" dist="23000" dir="5400000" rotWithShape="0">
              <a:srgbClr val="000000">
                <a:alpha val="35000"/>
              </a:srgbClr>
            </a:outerShdw>
          </a:effectLst>
        </c:spPr>
      </c:pivotFmt>
      <c:pivotFmt>
        <c:idx val="17"/>
        <c:spPr>
          <a:gradFill rotWithShape="1">
            <a:gsLst>
              <a:gs pos="0">
                <a:schemeClr val="accent2">
                  <a:shade val="86000"/>
                  <a:shade val="51000"/>
                  <a:satMod val="130000"/>
                </a:schemeClr>
              </a:gs>
              <a:gs pos="80000">
                <a:schemeClr val="accent2">
                  <a:shade val="86000"/>
                  <a:shade val="93000"/>
                  <a:satMod val="130000"/>
                </a:schemeClr>
              </a:gs>
              <a:gs pos="100000">
                <a:schemeClr val="accent2">
                  <a:shade val="86000"/>
                  <a:shade val="94000"/>
                  <a:satMod val="135000"/>
                </a:schemeClr>
              </a:gs>
            </a:gsLst>
            <a:lin ang="16200000" scaled="0"/>
          </a:gradFill>
          <a:ln>
            <a:noFill/>
          </a:ln>
          <a:effectLst>
            <a:outerShdw blurRad="40000" dist="23000" dir="5400000" rotWithShape="0">
              <a:srgbClr val="000000">
                <a:alpha val="35000"/>
              </a:srgbClr>
            </a:outerShdw>
          </a:effectLst>
        </c:spPr>
      </c:pivotFmt>
      <c:pivotFmt>
        <c:idx val="18"/>
        <c:spPr>
          <a:gradFill rotWithShape="1">
            <a:gsLst>
              <a:gs pos="0">
                <a:schemeClr val="accent2">
                  <a:shade val="58000"/>
                  <a:shade val="51000"/>
                  <a:satMod val="130000"/>
                </a:schemeClr>
              </a:gs>
              <a:gs pos="80000">
                <a:schemeClr val="accent2">
                  <a:shade val="58000"/>
                  <a:shade val="93000"/>
                  <a:satMod val="130000"/>
                </a:schemeClr>
              </a:gs>
              <a:gs pos="100000">
                <a:schemeClr val="accent2">
                  <a:shade val="58000"/>
                  <a:shade val="94000"/>
                  <a:satMod val="135000"/>
                </a:schemeClr>
              </a:gs>
            </a:gsLst>
            <a:lin ang="16200000" scaled="0"/>
          </a:gradFill>
          <a:ln>
            <a:noFill/>
          </a:ln>
          <a:effectLst>
            <a:outerShdw blurRad="40000" dist="23000" dir="5400000" rotWithShape="0">
              <a:srgbClr val="000000">
                <a:alpha val="35000"/>
              </a:srgbClr>
            </a:outerShdw>
          </a:effectLst>
        </c:spPr>
      </c:pivotFmt>
      <c:pivotFmt>
        <c:idx val="19"/>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2">
                  <a:tint val="58000"/>
                  <a:shade val="51000"/>
                  <a:satMod val="130000"/>
                </a:schemeClr>
              </a:gs>
              <a:gs pos="80000">
                <a:schemeClr val="accent2">
                  <a:tint val="58000"/>
                  <a:shade val="93000"/>
                  <a:satMod val="130000"/>
                </a:schemeClr>
              </a:gs>
              <a:gs pos="100000">
                <a:schemeClr val="accent2">
                  <a:tint val="58000"/>
                  <a:shade val="94000"/>
                  <a:satMod val="135000"/>
                </a:schemeClr>
              </a:gs>
            </a:gsLst>
            <a:lin ang="16200000" scaled="0"/>
          </a:gradFill>
          <a:ln>
            <a:noFill/>
          </a:ln>
          <a:effectLst>
            <a:outerShdw blurRad="40000" dist="23000" dir="5400000" rotWithShape="0">
              <a:srgbClr val="000000">
                <a:alpha val="35000"/>
              </a:srgbClr>
            </a:outerShdw>
          </a:effectLst>
        </c:spPr>
      </c:pivotFmt>
      <c:pivotFmt>
        <c:idx val="21"/>
        <c:spPr>
          <a:gradFill rotWithShape="1">
            <a:gsLst>
              <a:gs pos="0">
                <a:schemeClr val="accent2">
                  <a:tint val="86000"/>
                  <a:shade val="51000"/>
                  <a:satMod val="130000"/>
                </a:schemeClr>
              </a:gs>
              <a:gs pos="80000">
                <a:schemeClr val="accent2">
                  <a:tint val="86000"/>
                  <a:shade val="93000"/>
                  <a:satMod val="130000"/>
                </a:schemeClr>
              </a:gs>
              <a:gs pos="100000">
                <a:schemeClr val="accent2">
                  <a:tint val="86000"/>
                  <a:shade val="94000"/>
                  <a:satMod val="135000"/>
                </a:schemeClr>
              </a:gs>
            </a:gsLst>
            <a:lin ang="16200000" scaled="0"/>
          </a:gradFill>
          <a:ln>
            <a:noFill/>
          </a:ln>
          <a:effectLst>
            <a:outerShdw blurRad="40000" dist="23000" dir="5400000" rotWithShape="0">
              <a:srgbClr val="000000">
                <a:alpha val="35000"/>
              </a:srgbClr>
            </a:outerShdw>
          </a:effectLst>
        </c:spPr>
      </c:pivotFmt>
      <c:pivotFmt>
        <c:idx val="22"/>
        <c:spPr>
          <a:gradFill rotWithShape="1">
            <a:gsLst>
              <a:gs pos="0">
                <a:schemeClr val="accent2">
                  <a:shade val="86000"/>
                  <a:shade val="51000"/>
                  <a:satMod val="130000"/>
                </a:schemeClr>
              </a:gs>
              <a:gs pos="80000">
                <a:schemeClr val="accent2">
                  <a:shade val="86000"/>
                  <a:shade val="93000"/>
                  <a:satMod val="130000"/>
                </a:schemeClr>
              </a:gs>
              <a:gs pos="100000">
                <a:schemeClr val="accent2">
                  <a:shade val="86000"/>
                  <a:shade val="94000"/>
                  <a:satMod val="135000"/>
                </a:schemeClr>
              </a:gs>
            </a:gsLst>
            <a:lin ang="16200000" scaled="0"/>
          </a:gradFill>
          <a:ln>
            <a:noFill/>
          </a:ln>
          <a:effectLst>
            <a:outerShdw blurRad="40000" dist="23000" dir="5400000" rotWithShape="0">
              <a:srgbClr val="000000">
                <a:alpha val="35000"/>
              </a:srgbClr>
            </a:outerShdw>
          </a:effectLst>
        </c:spPr>
      </c:pivotFmt>
      <c:pivotFmt>
        <c:idx val="23"/>
        <c:spPr>
          <a:gradFill rotWithShape="1">
            <a:gsLst>
              <a:gs pos="0">
                <a:schemeClr val="accent2">
                  <a:shade val="58000"/>
                  <a:shade val="51000"/>
                  <a:satMod val="130000"/>
                </a:schemeClr>
              </a:gs>
              <a:gs pos="80000">
                <a:schemeClr val="accent2">
                  <a:shade val="58000"/>
                  <a:shade val="93000"/>
                  <a:satMod val="130000"/>
                </a:schemeClr>
              </a:gs>
              <a:gs pos="100000">
                <a:schemeClr val="accent2">
                  <a:shade val="58000"/>
                  <a:shade val="94000"/>
                  <a:satMod val="135000"/>
                </a:schemeClr>
              </a:gs>
            </a:gsLst>
            <a:lin ang="16200000" scaled="0"/>
          </a:gradFill>
          <a:ln>
            <a:noFill/>
          </a:ln>
          <a:effectLst>
            <a:outerShdw blurRad="40000" dist="23000" dir="5400000" rotWithShape="0">
              <a:srgbClr val="000000">
                <a:alpha val="35000"/>
              </a:srgbClr>
            </a:outerShdw>
          </a:effectLst>
        </c:spPr>
      </c:pivotFmt>
    </c:pivotFmts>
    <c:plotArea>
      <c:layout/>
      <c:doughnutChart>
        <c:varyColors val="1"/>
        <c:ser>
          <c:idx val="0"/>
          <c:order val="0"/>
          <c:tx>
            <c:strRef>
              <c:f>'Channel Vs sales'!$B$1</c:f>
              <c:strCache>
                <c:ptCount val="1"/>
                <c:pt idx="0">
                  <c:v>Total</c:v>
                </c:pt>
              </c:strCache>
            </c:strRef>
          </c:tx>
          <c:dPt>
            <c:idx val="0"/>
            <c:bubble3D val="0"/>
            <c:spPr>
              <a:gradFill rotWithShape="1">
                <a:gsLst>
                  <a:gs pos="0">
                    <a:schemeClr val="accent2">
                      <a:tint val="58000"/>
                      <a:shade val="51000"/>
                      <a:satMod val="130000"/>
                    </a:schemeClr>
                  </a:gs>
                  <a:gs pos="80000">
                    <a:schemeClr val="accent2">
                      <a:tint val="58000"/>
                      <a:shade val="93000"/>
                      <a:satMod val="130000"/>
                    </a:schemeClr>
                  </a:gs>
                  <a:gs pos="100000">
                    <a:schemeClr val="accent2">
                      <a:tint val="58000"/>
                      <a:shade val="94000"/>
                      <a:satMod val="135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1-5D19-4DAD-B38B-99ABEC4F5EF9}"/>
              </c:ext>
            </c:extLst>
          </c:dPt>
          <c:dPt>
            <c:idx val="1"/>
            <c:bubble3D val="0"/>
            <c:spPr>
              <a:gradFill rotWithShape="1">
                <a:gsLst>
                  <a:gs pos="0">
                    <a:schemeClr val="accent2">
                      <a:tint val="86000"/>
                      <a:shade val="51000"/>
                      <a:satMod val="130000"/>
                    </a:schemeClr>
                  </a:gs>
                  <a:gs pos="80000">
                    <a:schemeClr val="accent2">
                      <a:tint val="86000"/>
                      <a:shade val="93000"/>
                      <a:satMod val="130000"/>
                    </a:schemeClr>
                  </a:gs>
                  <a:gs pos="100000">
                    <a:schemeClr val="accent2">
                      <a:tint val="86000"/>
                      <a:shade val="94000"/>
                      <a:satMod val="135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3-5D19-4DAD-B38B-99ABEC4F5EF9}"/>
              </c:ext>
            </c:extLst>
          </c:dPt>
          <c:dPt>
            <c:idx val="2"/>
            <c:bubble3D val="0"/>
            <c:spPr>
              <a:gradFill rotWithShape="1">
                <a:gsLst>
                  <a:gs pos="0">
                    <a:schemeClr val="accent2">
                      <a:shade val="86000"/>
                      <a:shade val="51000"/>
                      <a:satMod val="130000"/>
                    </a:schemeClr>
                  </a:gs>
                  <a:gs pos="80000">
                    <a:schemeClr val="accent2">
                      <a:shade val="86000"/>
                      <a:shade val="93000"/>
                      <a:satMod val="130000"/>
                    </a:schemeClr>
                  </a:gs>
                  <a:gs pos="100000">
                    <a:schemeClr val="accent2">
                      <a:shade val="86000"/>
                      <a:shade val="94000"/>
                      <a:satMod val="135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5-5D19-4DAD-B38B-99ABEC4F5EF9}"/>
              </c:ext>
            </c:extLst>
          </c:dPt>
          <c:dPt>
            <c:idx val="3"/>
            <c:bubble3D val="0"/>
            <c:spPr>
              <a:gradFill rotWithShape="1">
                <a:gsLst>
                  <a:gs pos="0">
                    <a:schemeClr val="accent2">
                      <a:shade val="58000"/>
                      <a:shade val="51000"/>
                      <a:satMod val="130000"/>
                    </a:schemeClr>
                  </a:gs>
                  <a:gs pos="80000">
                    <a:schemeClr val="accent2">
                      <a:shade val="58000"/>
                      <a:shade val="93000"/>
                      <a:satMod val="130000"/>
                    </a:schemeClr>
                  </a:gs>
                  <a:gs pos="100000">
                    <a:schemeClr val="accent2">
                      <a:shade val="58000"/>
                      <a:shade val="94000"/>
                      <a:satMod val="135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7-5D19-4DAD-B38B-99ABEC4F5EF9}"/>
              </c:ext>
            </c:extLst>
          </c:dPt>
          <c:cat>
            <c:strRef>
              <c:f>'Channel Vs sales'!$A$2:$A$6</c:f>
              <c:strCache>
                <c:ptCount val="4"/>
                <c:pt idx="0">
                  <c:v>Call-Center</c:v>
                </c:pt>
                <c:pt idx="1">
                  <c:v>Chatbot</c:v>
                </c:pt>
                <c:pt idx="2">
                  <c:v>Email</c:v>
                </c:pt>
                <c:pt idx="3">
                  <c:v>Web</c:v>
                </c:pt>
              </c:strCache>
            </c:strRef>
          </c:cat>
          <c:val>
            <c:numRef>
              <c:f>'Channel Vs sales'!$B$2:$B$6</c:f>
              <c:numCache>
                <c:formatCode>General</c:formatCode>
                <c:ptCount val="4"/>
                <c:pt idx="0">
                  <c:v>686130</c:v>
                </c:pt>
                <c:pt idx="1">
                  <c:v>639880</c:v>
                </c:pt>
                <c:pt idx="2">
                  <c:v>193995</c:v>
                </c:pt>
                <c:pt idx="3">
                  <c:v>509265</c:v>
                </c:pt>
              </c:numCache>
            </c:numRef>
          </c:val>
          <c:extLst>
            <c:ext xmlns:c16="http://schemas.microsoft.com/office/drawing/2014/chart" uri="{C3380CC4-5D6E-409C-BE32-E72D297353CC}">
              <c16:uniqueId val="{00000000-EB22-4EED-9BE7-40B9528054B3}"/>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a:innerShdw blurRad="114300">
        <a:prstClr val="black"/>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Project.xlsx]State vs Sales &amp; CLV!PivotTable4</c:name>
    <c:fmtId val="6"/>
  </c:pivotSource>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'State vs Sales &amp; CLV'!$B$1</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'State vs Sales &amp; CLV'!$A$2:$A$26</c:f>
              <c:strCache>
                <c:ptCount val="24"/>
                <c:pt idx="0">
                  <c:v>Andhra Pradesh</c:v>
                </c:pt>
                <c:pt idx="1">
                  <c:v>Arunachal Pradesh</c:v>
                </c:pt>
                <c:pt idx="2">
                  <c:v>Assam</c:v>
                </c:pt>
                <c:pt idx="3">
                  <c:v>Bihar</c:v>
                </c:pt>
                <c:pt idx="4">
                  <c:v>Chhattisgarh</c:v>
                </c:pt>
                <c:pt idx="5">
                  <c:v>Goa</c:v>
                </c:pt>
                <c:pt idx="6">
                  <c:v>Gujarat</c:v>
                </c:pt>
                <c:pt idx="7">
                  <c:v>Haryana</c:v>
                </c:pt>
                <c:pt idx="8">
                  <c:v>Himachal Pradesh</c:v>
                </c:pt>
                <c:pt idx="9">
                  <c:v>Jharkhand</c:v>
                </c:pt>
                <c:pt idx="10">
                  <c:v>Karnataka</c:v>
                </c:pt>
                <c:pt idx="11">
                  <c:v>Kerala</c:v>
                </c:pt>
                <c:pt idx="12">
                  <c:v>Madhya Pradesh</c:v>
                </c:pt>
                <c:pt idx="13">
                  <c:v>Maharashtra</c:v>
                </c:pt>
                <c:pt idx="14">
                  <c:v>Meghalaya</c:v>
                </c:pt>
                <c:pt idx="15">
                  <c:v>Mizoram</c:v>
                </c:pt>
                <c:pt idx="16">
                  <c:v>Nagaland</c:v>
                </c:pt>
                <c:pt idx="17">
                  <c:v>Odisha</c:v>
                </c:pt>
                <c:pt idx="18">
                  <c:v>Punjab</c:v>
                </c:pt>
                <c:pt idx="19">
                  <c:v>Sikkim</c:v>
                </c:pt>
                <c:pt idx="20">
                  <c:v>Tamil Nadu</c:v>
                </c:pt>
                <c:pt idx="21">
                  <c:v>Telangana</c:v>
                </c:pt>
                <c:pt idx="22">
                  <c:v>Tripura</c:v>
                </c:pt>
                <c:pt idx="23">
                  <c:v>Uttar Pradesh</c:v>
                </c:pt>
              </c:strCache>
            </c:strRef>
          </c:cat>
          <c:val>
            <c:numRef>
              <c:f>'State vs Sales &amp; CLV'!$B$2:$B$26</c:f>
              <c:numCache>
                <c:formatCode>General</c:formatCode>
                <c:ptCount val="24"/>
                <c:pt idx="0">
                  <c:v>12407</c:v>
                </c:pt>
                <c:pt idx="1">
                  <c:v>21901</c:v>
                </c:pt>
                <c:pt idx="2">
                  <c:v>7143</c:v>
                </c:pt>
                <c:pt idx="3">
                  <c:v>15619</c:v>
                </c:pt>
                <c:pt idx="4">
                  <c:v>12780</c:v>
                </c:pt>
                <c:pt idx="5">
                  <c:v>13327</c:v>
                </c:pt>
                <c:pt idx="6">
                  <c:v>24068</c:v>
                </c:pt>
                <c:pt idx="7">
                  <c:v>25937</c:v>
                </c:pt>
                <c:pt idx="8">
                  <c:v>28259</c:v>
                </c:pt>
                <c:pt idx="9">
                  <c:v>3291</c:v>
                </c:pt>
                <c:pt idx="10">
                  <c:v>20360</c:v>
                </c:pt>
                <c:pt idx="11">
                  <c:v>7761</c:v>
                </c:pt>
                <c:pt idx="12">
                  <c:v>15699</c:v>
                </c:pt>
                <c:pt idx="13">
                  <c:v>4799</c:v>
                </c:pt>
                <c:pt idx="14">
                  <c:v>10135</c:v>
                </c:pt>
                <c:pt idx="15">
                  <c:v>47173</c:v>
                </c:pt>
                <c:pt idx="16">
                  <c:v>8765</c:v>
                </c:pt>
                <c:pt idx="17">
                  <c:v>11985</c:v>
                </c:pt>
                <c:pt idx="18">
                  <c:v>3425</c:v>
                </c:pt>
                <c:pt idx="19">
                  <c:v>18519</c:v>
                </c:pt>
                <c:pt idx="20">
                  <c:v>19067</c:v>
                </c:pt>
                <c:pt idx="21">
                  <c:v>41156</c:v>
                </c:pt>
                <c:pt idx="22">
                  <c:v>13859</c:v>
                </c:pt>
                <c:pt idx="23">
                  <c:v>18419</c:v>
                </c:pt>
              </c:numCache>
            </c:numRef>
          </c:val>
          <c:extLst>
            <c:ext xmlns:c16="http://schemas.microsoft.com/office/drawing/2014/chart" uri="{C3380CC4-5D6E-409C-BE32-E72D297353CC}">
              <c16:uniqueId val="{00000000-4C09-4867-B35A-B8D965F74264}"/>
            </c:ext>
          </c:extLst>
        </c:ser>
        <c:dLbls>
          <c:showLegendKey val="0"/>
          <c:showVal val="0"/>
          <c:showCatName val="0"/>
          <c:showSerName val="0"/>
          <c:showPercent val="0"/>
          <c:showBubbleSize val="0"/>
        </c:dLbls>
        <c:gapWidth val="150"/>
        <c:overlap val="100"/>
        <c:axId val="447413567"/>
        <c:axId val="447416447"/>
      </c:barChart>
      <c:catAx>
        <c:axId val="447413567"/>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7416447"/>
        <c:crosses val="autoZero"/>
        <c:auto val="1"/>
        <c:lblAlgn val="ctr"/>
        <c:lblOffset val="100"/>
        <c:noMultiLvlLbl val="0"/>
      </c:catAx>
      <c:valAx>
        <c:axId val="4474164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74135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95000"/>
          <a:lumOff val="5000"/>
        </a:schemeClr>
      </a:solidFill>
      <a:round/>
    </a:ln>
    <a:effectLst>
      <a:innerShdw blurRad="114300">
        <a:prstClr val="black"/>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Reversed" id="22">
  <a:schemeClr val="accent2"/>
</cs:colorStyle>
</file>

<file path=xl/charts/colors8.xml><?xml version="1.0" encoding="utf-8"?>
<cs:colorStyle xmlns:cs="http://schemas.microsoft.com/office/drawing/2012/chartStyle" xmlns:a="http://schemas.openxmlformats.org/drawingml/2006/main" meth="withinLinearReversed" id="22">
  <a:schemeClr val="accent2"/>
</cs:colorStyle>
</file>

<file path=xl/charts/colors9.xml><?xml version="1.0" encoding="utf-8"?>
<cs:colorStyle xmlns:cs="http://schemas.microsoft.com/office/drawing/2012/chartStyle" xmlns:a="http://schemas.openxmlformats.org/drawingml/2006/main" meth="withinLinearReversed" id="22">
  <a:schemeClr val="accent2"/>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withinLinearReversed" id="22">
  <a:schemeClr val="accent2"/>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0.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2.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23</xdr:col>
      <xdr:colOff>350520</xdr:colOff>
      <xdr:row>96</xdr:row>
      <xdr:rowOff>83820</xdr:rowOff>
    </xdr:to>
    <xdr:sp macro="" textlink="">
      <xdr:nvSpPr>
        <xdr:cNvPr id="2" name="TextBox 1">
          <a:extLst>
            <a:ext uri="{FF2B5EF4-FFF2-40B4-BE49-F238E27FC236}">
              <a16:creationId xmlns:a16="http://schemas.microsoft.com/office/drawing/2014/main" id="{2EFBF8B9-51D8-EE33-1B4F-DBB73BC89435}"/>
            </a:ext>
          </a:extLst>
        </xdr:cNvPr>
        <xdr:cNvSpPr txBox="1"/>
      </xdr:nvSpPr>
      <xdr:spPr>
        <a:xfrm>
          <a:off x="0" y="0"/>
          <a:ext cx="14371320" cy="17640300"/>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latin typeface="Arial Black" panose="020B0A04020102020204" pitchFamily="34" charset="0"/>
            </a:rPr>
            <a:t>SUMMARY</a:t>
          </a:r>
        </a:p>
        <a:p>
          <a:r>
            <a:rPr lang="en-IN" sz="1400" b="1" u="sng"/>
            <a:t>1. Conditional Formatting</a:t>
          </a:r>
        </a:p>
        <a:p>
          <a:r>
            <a:rPr lang="en-IN" sz="1400" b="0"/>
            <a:t>CSAT Score: </a:t>
          </a:r>
          <a:r>
            <a:rPr lang="en-IN" sz="1400"/>
            <a:t>Applied an icon set to visually represent customer satisfaction levels.</a:t>
          </a:r>
        </a:p>
        <a:p>
          <a:r>
            <a:rPr lang="en-IN" sz="1400" b="1" u="sng"/>
            <a:t>2. Data Validation</a:t>
          </a:r>
        </a:p>
        <a:p>
          <a:r>
            <a:rPr lang="en-IN" sz="1400"/>
            <a:t>Ensured that the first four characters of the CustomerID are letters and the remaining characters are numbers.</a:t>
          </a:r>
        </a:p>
        <a:p>
          <a:r>
            <a:rPr lang="en-IN" sz="1400" b="0"/>
            <a:t>Formula: </a:t>
          </a:r>
          <a:r>
            <a:rPr lang="en-IN" sz="1400"/>
            <a:t>=ISNUMBER(MID(A2,2,LEN(A2)-1))</a:t>
          </a:r>
        </a:p>
        <a:p>
          <a:r>
            <a:rPr lang="en-IN" sz="1400" b="1" u="sng"/>
            <a:t>3. Concatenate Text Function</a:t>
          </a:r>
        </a:p>
        <a:p>
          <a:r>
            <a:rPr lang="en-IN" sz="1400"/>
            <a:t>Combined the first three characters of the State in</a:t>
          </a:r>
          <a:r>
            <a:rPr lang="en-IN" sz="1400" baseline="0"/>
            <a:t> the customer ID</a:t>
          </a:r>
        </a:p>
        <a:p>
          <a:r>
            <a:rPr lang="en-IN" sz="1400"/>
            <a:t>=CONCAT((LEFT(H2,3)),"-",59543)</a:t>
          </a:r>
        </a:p>
        <a:p>
          <a:r>
            <a:rPr lang="en-IN" sz="1400" b="1" u="sng"/>
            <a:t>4. CSAT Score Calculation Math</a:t>
          </a:r>
          <a:r>
            <a:rPr lang="en-IN" sz="1400" b="1" u="sng" baseline="0"/>
            <a:t> Function</a:t>
          </a:r>
          <a:endParaRPr lang="en-IN" sz="1400" b="1" u="sng"/>
        </a:p>
        <a:p>
          <a:r>
            <a:rPr lang="en-IN" sz="1400" b="0"/>
            <a:t>Average CSAT Score: </a:t>
          </a:r>
          <a:r>
            <a:rPr lang="en-IN" sz="1400"/>
            <a:t>Calculated the average of CSAT scores, rounded to the nearest whole number.</a:t>
          </a:r>
        </a:p>
        <a:p>
          <a:r>
            <a:rPr lang="en-IN" sz="1400" b="0"/>
            <a:t>Formula: </a:t>
          </a:r>
          <a:r>
            <a:rPr lang="en-IN" sz="1400"/>
            <a:t>=ROUND(AVERAGE(D2:D71),0)</a:t>
          </a:r>
        </a:p>
        <a:p>
          <a:r>
            <a:rPr lang="en-IN" sz="1400" b="1" u="sng"/>
            <a:t>5. Sales Calculation</a:t>
          </a:r>
        </a:p>
        <a:p>
          <a:r>
            <a:rPr lang="en-IN" sz="1400" b="0"/>
            <a:t>Sales by CLV: </a:t>
          </a:r>
          <a:r>
            <a:rPr lang="en-IN" sz="1400"/>
            <a:t>Multiplied Customer Lifetime Value (CLV) by 5 to calculate total sales.</a:t>
          </a:r>
        </a:p>
        <a:p>
          <a:r>
            <a:rPr lang="en-IN" sz="1400" b="0"/>
            <a:t>Formula</a:t>
          </a:r>
          <a:r>
            <a:rPr lang="en-IN" sz="1400"/>
            <a:t>: =CLV * 5</a:t>
          </a:r>
        </a:p>
        <a:p>
          <a:r>
            <a:rPr lang="en-IN" sz="1400" b="1" u="sng"/>
            <a:t>6. Call Center Performance Column Logical</a:t>
          </a:r>
          <a:r>
            <a:rPr lang="en-IN" sz="1400" b="1" u="sng" baseline="0"/>
            <a:t> Function</a:t>
          </a:r>
          <a:endParaRPr lang="en-IN" sz="1400" b="1" u="sng"/>
        </a:p>
        <a:p>
          <a:r>
            <a:rPr lang="en-IN" sz="1400" b="0"/>
            <a:t>Performance Categorization: </a:t>
          </a:r>
          <a:r>
            <a:rPr lang="en-IN" sz="1400"/>
            <a:t>Created a new column to categorize call center performance based on sentiment.</a:t>
          </a:r>
        </a:p>
        <a:p>
          <a:r>
            <a:rPr lang="en-IN" sz="1400" b="0"/>
            <a:t>Formula:</a:t>
          </a:r>
          <a:r>
            <a:rPr lang="en-IN" sz="1400" b="0" baseline="0"/>
            <a:t> </a:t>
          </a:r>
          <a:r>
            <a:rPr lang="en-IN" sz="1400"/>
            <a:t>=IFS(C7="Very Negative","Bad",C7="Negative","Poor",C7="Neutral","Good",C7="Positive","Better",C7="Very Positive","Excellent") </a:t>
          </a:r>
        </a:p>
        <a:p>
          <a:r>
            <a:rPr lang="en-IN" sz="1400" b="1" u="sng"/>
            <a:t>7. Average Customer Lifetime Value (CLV) Calculation </a:t>
          </a:r>
        </a:p>
        <a:p>
          <a:r>
            <a:rPr lang="en-IN" sz="1400" b="0"/>
            <a:t>Formula: </a:t>
          </a:r>
          <a:r>
            <a:rPr lang="en-IN" sz="1400"/>
            <a:t>=AVERAGE(E2:E71)</a:t>
          </a:r>
        </a:p>
        <a:p>
          <a:r>
            <a:rPr lang="en-IN" sz="1400" b="1" u="sng"/>
            <a:t>8. Total Sales Calculation Math</a:t>
          </a:r>
          <a:r>
            <a:rPr lang="en-IN" sz="1400" b="1" u="sng" baseline="0"/>
            <a:t> Function</a:t>
          </a:r>
          <a:endParaRPr lang="en-IN" sz="1400" b="1" u="sng"/>
        </a:p>
        <a:p>
          <a:r>
            <a:rPr lang="en-IN" sz="1400" b="0"/>
            <a:t>Formula: </a:t>
          </a:r>
          <a:r>
            <a:rPr lang="en-IN" sz="1400"/>
            <a:t>=SUM(L2:L71)</a:t>
          </a:r>
        </a:p>
        <a:p>
          <a:r>
            <a:rPr lang="en-IN" sz="1400" b="1" u="sng"/>
            <a:t>9. Response Time Calculation Text ,Date,Math</a:t>
          </a:r>
          <a:r>
            <a:rPr lang="en-IN" sz="1400" b="1" u="sng" baseline="0"/>
            <a:t> Function</a:t>
          </a:r>
          <a:endParaRPr lang="en-IN" sz="1400" b="1" u="sng"/>
        </a:p>
        <a:p>
          <a:r>
            <a:rPr lang="en-IN" sz="1400" b="0"/>
            <a:t>Created to calculate response time in minutes.</a:t>
          </a:r>
        </a:p>
        <a:p>
          <a:r>
            <a:rPr lang="en-IN" sz="1400" b="0"/>
            <a:t>Formula</a:t>
          </a:r>
          <a:r>
            <a:rPr lang="en-IN" sz="1400"/>
            <a:t>: =TEXT(ABS(N2-O2),"[m]")</a:t>
          </a:r>
        </a:p>
        <a:p>
          <a:r>
            <a:rPr lang="en-IN" sz="1400" b="1" u="sng"/>
            <a:t>10. SLA Status Calculation Logical Function</a:t>
          </a:r>
        </a:p>
        <a:p>
          <a:r>
            <a:rPr lang="en-IN" sz="1400" b="0"/>
            <a:t>Created a new column to assess SLA status based on response time.</a:t>
          </a:r>
        </a:p>
        <a:p>
          <a:r>
            <a:rPr lang="en-IN" sz="1400" b="0"/>
            <a:t>Formula: </a:t>
          </a:r>
          <a:r>
            <a:rPr lang="en-IN" sz="1400"/>
            <a:t>=IF(VALUE(O2)&lt;=10,"Within SLA","Above SLA")</a:t>
          </a:r>
        </a:p>
        <a:p>
          <a:r>
            <a:rPr lang="en-IN" sz="1400" b="1" u="sng"/>
            <a:t>11. Named Ranges</a:t>
          </a:r>
        </a:p>
        <a:p>
          <a:r>
            <a:rPr lang="en-IN" sz="1400" b="0"/>
            <a:t>Created Named Ranges: </a:t>
          </a:r>
          <a:r>
            <a:rPr lang="en-IN" sz="1400"/>
            <a:t>To improve formula readability and management.</a:t>
          </a:r>
        </a:p>
        <a:p>
          <a:r>
            <a:rPr lang="en-IN" sz="1400" b="1" u="sng"/>
            <a:t>12. VLOOKUP</a:t>
          </a:r>
        </a:p>
        <a:p>
          <a:r>
            <a:rPr lang="en-IN" sz="1400" b="0"/>
            <a:t>Data Retrieval: Used VLOOKUP to find related data based on specific criteria.</a:t>
          </a:r>
        </a:p>
        <a:p>
          <a:r>
            <a:rPr lang="en-IN" sz="1400" b="0"/>
            <a:t>Formula: </a:t>
          </a:r>
          <a:r>
            <a:rPr lang="en-IN" sz="1400"/>
            <a:t>=VLOOKUP("Nadiad",G1:L71,6,FALSE)</a:t>
          </a:r>
        </a:p>
        <a:p>
          <a:r>
            <a:rPr lang="en-IN" sz="1400" b="1" u="sng"/>
            <a:t>13. What-If Analysis</a:t>
          </a:r>
        </a:p>
        <a:p>
          <a:r>
            <a:rPr lang="en-IN" sz="1400" b="0"/>
            <a:t>Goal Seek: </a:t>
          </a:r>
          <a:r>
            <a:rPr lang="en-IN" sz="1400"/>
            <a:t>Performed Goal Seek on sales and CLV to determine target values.</a:t>
          </a:r>
        </a:p>
        <a:p>
          <a:r>
            <a:rPr lang="en-IN" sz="1400" b="1"/>
            <a:t>14. Macros</a:t>
          </a:r>
        </a:p>
        <a:p>
          <a:r>
            <a:rPr lang="en-IN" sz="1400" b="0"/>
            <a:t>Conditional Formatting: Applied color scales to sales data using the shortcut Ctrl + F.</a:t>
          </a:r>
        </a:p>
        <a:p>
          <a:r>
            <a:rPr lang="en-IN" sz="1400" b="0"/>
            <a:t>Data Bars for CLV: Applied using the shortcut Ctrl + D.</a:t>
          </a:r>
        </a:p>
        <a:p>
          <a:r>
            <a:rPr lang="en-IN" sz="1400" b="1" u="sng"/>
            <a:t>15. Pivot Charts Created</a:t>
          </a:r>
        </a:p>
        <a:p>
          <a:r>
            <a:rPr lang="en-IN" sz="1400" b="0"/>
            <a:t>Visual Analysis:</a:t>
          </a:r>
        </a:p>
        <a:p>
          <a:pPr lvl="1"/>
          <a:r>
            <a:rPr lang="en-IN" sz="1400" b="0"/>
            <a:t>Call Center Wise SLA vs. Sales</a:t>
          </a:r>
        </a:p>
        <a:p>
          <a:pPr lvl="1"/>
          <a:r>
            <a:rPr lang="en-IN" sz="1400" b="0"/>
            <a:t>Call Center wise reasons</a:t>
          </a:r>
        </a:p>
        <a:p>
          <a:pPr lvl="1"/>
          <a:r>
            <a:rPr lang="en-IN" sz="1400" b="0"/>
            <a:t>Reason vs. CSAT Score</a:t>
          </a:r>
        </a:p>
        <a:p>
          <a:pPr lvl="1"/>
          <a:r>
            <a:rPr lang="en-IN" sz="1400" b="0"/>
            <a:t>State-wise Sales and CLV</a:t>
          </a:r>
        </a:p>
        <a:p>
          <a:pPr lvl="1"/>
          <a:r>
            <a:rPr lang="en-IN" sz="1400" b="0"/>
            <a:t>Channel vs. Sales</a:t>
          </a:r>
        </a:p>
        <a:p>
          <a:pPr lvl="1"/>
          <a:r>
            <a:rPr lang="en-IN" sz="1400" b="0"/>
            <a:t>Sales Over Time</a:t>
          </a:r>
        </a:p>
        <a:p>
          <a:pPr lvl="1"/>
          <a:r>
            <a:rPr lang="en-IN" sz="1400" b="0"/>
            <a:t>Top 5 States vs. CLV</a:t>
          </a:r>
        </a:p>
        <a:p>
          <a:endParaRPr lang="en-IN" sz="2000" b="1">
            <a:latin typeface="Arial Black" panose="020B0A0402010202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38100</xdr:colOff>
      <xdr:row>8</xdr:row>
      <xdr:rowOff>114300</xdr:rowOff>
    </xdr:from>
    <xdr:to>
      <xdr:col>5</xdr:col>
      <xdr:colOff>220980</xdr:colOff>
      <xdr:row>23</xdr:row>
      <xdr:rowOff>114300</xdr:rowOff>
    </xdr:to>
    <xdr:graphicFrame macro="">
      <xdr:nvGraphicFramePr>
        <xdr:cNvPr id="28" name="Chart 27">
          <a:extLst>
            <a:ext uri="{FF2B5EF4-FFF2-40B4-BE49-F238E27FC236}">
              <a16:creationId xmlns:a16="http://schemas.microsoft.com/office/drawing/2014/main" id="{7AD1504D-827F-834A-15F4-732956AC8F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30480</xdr:colOff>
      <xdr:row>5</xdr:row>
      <xdr:rowOff>144780</xdr:rowOff>
    </xdr:from>
    <xdr:to>
      <xdr:col>3</xdr:col>
      <xdr:colOff>563880</xdr:colOff>
      <xdr:row>20</xdr:row>
      <xdr:rowOff>144780</xdr:rowOff>
    </xdr:to>
    <xdr:graphicFrame macro="">
      <xdr:nvGraphicFramePr>
        <xdr:cNvPr id="2" name="Chart 1">
          <a:extLst>
            <a:ext uri="{FF2B5EF4-FFF2-40B4-BE49-F238E27FC236}">
              <a16:creationId xmlns:a16="http://schemas.microsoft.com/office/drawing/2014/main" id="{EFCEE410-D0F8-002C-D6FD-2574E17588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434340</xdr:colOff>
      <xdr:row>0</xdr:row>
      <xdr:rowOff>68580</xdr:rowOff>
    </xdr:from>
    <xdr:to>
      <xdr:col>12</xdr:col>
      <xdr:colOff>426720</xdr:colOff>
      <xdr:row>19</xdr:row>
      <xdr:rowOff>152400</xdr:rowOff>
    </xdr:to>
    <xdr:graphicFrame macro="">
      <xdr:nvGraphicFramePr>
        <xdr:cNvPr id="2" name="Chart 1">
          <a:extLst>
            <a:ext uri="{FF2B5EF4-FFF2-40B4-BE49-F238E27FC236}">
              <a16:creationId xmlns:a16="http://schemas.microsoft.com/office/drawing/2014/main" id="{2425E200-4C6D-88E1-1321-152D8831AD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15240</xdr:colOff>
      <xdr:row>6</xdr:row>
      <xdr:rowOff>106680</xdr:rowOff>
    </xdr:from>
    <xdr:to>
      <xdr:col>6</xdr:col>
      <xdr:colOff>457200</xdr:colOff>
      <xdr:row>21</xdr:row>
      <xdr:rowOff>106680</xdr:rowOff>
    </xdr:to>
    <xdr:graphicFrame macro="">
      <xdr:nvGraphicFramePr>
        <xdr:cNvPr id="2" name="Chart 1">
          <a:extLst>
            <a:ext uri="{FF2B5EF4-FFF2-40B4-BE49-F238E27FC236}">
              <a16:creationId xmlns:a16="http://schemas.microsoft.com/office/drawing/2014/main" id="{FD768ACB-3F44-F285-95F0-8D2437A0B5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601980</xdr:colOff>
      <xdr:row>1</xdr:row>
      <xdr:rowOff>0</xdr:rowOff>
    </xdr:from>
    <xdr:to>
      <xdr:col>10</xdr:col>
      <xdr:colOff>297180</xdr:colOff>
      <xdr:row>16</xdr:row>
      <xdr:rowOff>0</xdr:rowOff>
    </xdr:to>
    <xdr:graphicFrame macro="">
      <xdr:nvGraphicFramePr>
        <xdr:cNvPr id="2" name="Chart 1">
          <a:extLst>
            <a:ext uri="{FF2B5EF4-FFF2-40B4-BE49-F238E27FC236}">
              <a16:creationId xmlns:a16="http://schemas.microsoft.com/office/drawing/2014/main" id="{9FD41646-7334-D3A6-06E1-AF73A864EC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7620</xdr:colOff>
      <xdr:row>7</xdr:row>
      <xdr:rowOff>99060</xdr:rowOff>
    </xdr:from>
    <xdr:to>
      <xdr:col>3</xdr:col>
      <xdr:colOff>541020</xdr:colOff>
      <xdr:row>22</xdr:row>
      <xdr:rowOff>99060</xdr:rowOff>
    </xdr:to>
    <xdr:graphicFrame macro="">
      <xdr:nvGraphicFramePr>
        <xdr:cNvPr id="2" name="Chart 1">
          <a:extLst>
            <a:ext uri="{FF2B5EF4-FFF2-40B4-BE49-F238E27FC236}">
              <a16:creationId xmlns:a16="http://schemas.microsoft.com/office/drawing/2014/main" id="{B5ABF471-9534-8031-350C-64165F1D71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6</xdr:col>
      <xdr:colOff>0</xdr:colOff>
      <xdr:row>17</xdr:row>
      <xdr:rowOff>152400</xdr:rowOff>
    </xdr:from>
    <xdr:to>
      <xdr:col>10</xdr:col>
      <xdr:colOff>350520</xdr:colOff>
      <xdr:row>27</xdr:row>
      <xdr:rowOff>38100</xdr:rowOff>
    </xdr:to>
    <xdr:graphicFrame macro="">
      <xdr:nvGraphicFramePr>
        <xdr:cNvPr id="5" name="Chart 4">
          <a:extLst>
            <a:ext uri="{FF2B5EF4-FFF2-40B4-BE49-F238E27FC236}">
              <a16:creationId xmlns:a16="http://schemas.microsoft.com/office/drawing/2014/main" id="{EDB5BCB7-0BBF-4F1F-A492-F27EC11EAA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396240</xdr:colOff>
      <xdr:row>17</xdr:row>
      <xdr:rowOff>144781</xdr:rowOff>
    </xdr:from>
    <xdr:to>
      <xdr:col>17</xdr:col>
      <xdr:colOff>312420</xdr:colOff>
      <xdr:row>27</xdr:row>
      <xdr:rowOff>45720</xdr:rowOff>
    </xdr:to>
    <xdr:graphicFrame macro="">
      <xdr:nvGraphicFramePr>
        <xdr:cNvPr id="8" name="Chart 7">
          <a:extLst>
            <a:ext uri="{FF2B5EF4-FFF2-40B4-BE49-F238E27FC236}">
              <a16:creationId xmlns:a16="http://schemas.microsoft.com/office/drawing/2014/main" id="{E6633664-CCA2-4624-A422-DF33A4DE04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464820</xdr:colOff>
      <xdr:row>3</xdr:row>
      <xdr:rowOff>76200</xdr:rowOff>
    </xdr:from>
    <xdr:to>
      <xdr:col>9</xdr:col>
      <xdr:colOff>312420</xdr:colOff>
      <xdr:row>17</xdr:row>
      <xdr:rowOff>114300</xdr:rowOff>
    </xdr:to>
    <xdr:graphicFrame macro="">
      <xdr:nvGraphicFramePr>
        <xdr:cNvPr id="2" name="Chart 1">
          <a:extLst>
            <a:ext uri="{FF2B5EF4-FFF2-40B4-BE49-F238E27FC236}">
              <a16:creationId xmlns:a16="http://schemas.microsoft.com/office/drawing/2014/main" id="{41BFC3AD-ACED-4952-AB3C-401670DF7D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38100</xdr:colOff>
      <xdr:row>0</xdr:row>
      <xdr:rowOff>7620</xdr:rowOff>
    </xdr:from>
    <xdr:to>
      <xdr:col>23</xdr:col>
      <xdr:colOff>68580</xdr:colOff>
      <xdr:row>3</xdr:row>
      <xdr:rowOff>45720</xdr:rowOff>
    </xdr:to>
    <xdr:sp macro="" textlink="">
      <xdr:nvSpPr>
        <xdr:cNvPr id="9" name="TextBox 8">
          <a:extLst>
            <a:ext uri="{FF2B5EF4-FFF2-40B4-BE49-F238E27FC236}">
              <a16:creationId xmlns:a16="http://schemas.microsoft.com/office/drawing/2014/main" id="{F75D024F-CA73-18E2-AD98-B4E4ACC8A68C}"/>
            </a:ext>
          </a:extLst>
        </xdr:cNvPr>
        <xdr:cNvSpPr txBox="1"/>
      </xdr:nvSpPr>
      <xdr:spPr>
        <a:xfrm>
          <a:off x="38100" y="7620"/>
          <a:ext cx="14051280" cy="586740"/>
        </a:xfrm>
        <a:prstGeom prst="roundRect">
          <a:avLst/>
        </a:prstGeom>
        <a:solidFill>
          <a:schemeClr val="accent3">
            <a:lumMod val="40000"/>
            <a:lumOff val="60000"/>
          </a:schemeClr>
        </a:solidFill>
        <a:ln w="9525" cmpd="sng">
          <a:solidFill>
            <a:schemeClr val="tx1">
              <a:lumMod val="95000"/>
              <a:lumOff val="5000"/>
            </a:schemeClr>
          </a:solidFill>
        </a:ln>
        <a:effectLst>
          <a:innerShdw blurRad="114300">
            <a:prstClr val="black"/>
          </a:inn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a:t>Call Center</a:t>
          </a:r>
          <a:r>
            <a:rPr lang="en-IN" sz="1800" b="1" baseline="0"/>
            <a:t> Performance Overview</a:t>
          </a:r>
        </a:p>
        <a:p>
          <a:pPr algn="ctr"/>
          <a:r>
            <a:rPr lang="en-IN" sz="1000" i="0"/>
            <a:t>A live summary of SLA adherence, sales performance, and customer satisfaction metrics.</a:t>
          </a:r>
        </a:p>
      </xdr:txBody>
    </xdr:sp>
    <xdr:clientData/>
  </xdr:twoCellAnchor>
  <xdr:twoCellAnchor>
    <xdr:from>
      <xdr:col>9</xdr:col>
      <xdr:colOff>365760</xdr:colOff>
      <xdr:row>3</xdr:row>
      <xdr:rowOff>91440</xdr:rowOff>
    </xdr:from>
    <xdr:to>
      <xdr:col>15</xdr:col>
      <xdr:colOff>266700</xdr:colOff>
      <xdr:row>17</xdr:row>
      <xdr:rowOff>114300</xdr:rowOff>
    </xdr:to>
    <xdr:graphicFrame macro="">
      <xdr:nvGraphicFramePr>
        <xdr:cNvPr id="15" name="Chart 14">
          <a:extLst>
            <a:ext uri="{FF2B5EF4-FFF2-40B4-BE49-F238E27FC236}">
              <a16:creationId xmlns:a16="http://schemas.microsoft.com/office/drawing/2014/main" id="{B1F21670-BD50-4C2A-9425-60ADF13A8A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15240</xdr:colOff>
      <xdr:row>11</xdr:row>
      <xdr:rowOff>106681</xdr:rowOff>
    </xdr:from>
    <xdr:to>
      <xdr:col>2</xdr:col>
      <xdr:colOff>335280</xdr:colOff>
      <xdr:row>19</xdr:row>
      <xdr:rowOff>60960</xdr:rowOff>
    </xdr:to>
    <mc:AlternateContent xmlns:mc="http://schemas.openxmlformats.org/markup-compatibility/2006" xmlns:a14="http://schemas.microsoft.com/office/drawing/2010/main">
      <mc:Choice Requires="a14">
        <xdr:graphicFrame macro="">
          <xdr:nvGraphicFramePr>
            <xdr:cNvPr id="18" name="Call Center">
              <a:extLst>
                <a:ext uri="{FF2B5EF4-FFF2-40B4-BE49-F238E27FC236}">
                  <a16:creationId xmlns:a16="http://schemas.microsoft.com/office/drawing/2014/main" id="{CDF1E766-975E-2477-18FC-355F53E8B5F5}"/>
                </a:ext>
              </a:extLst>
            </xdr:cNvPr>
            <xdr:cNvGraphicFramePr/>
          </xdr:nvGraphicFramePr>
          <xdr:xfrm>
            <a:off x="0" y="0"/>
            <a:ext cx="0" cy="0"/>
          </xdr:xfrm>
          <a:graphic>
            <a:graphicData uri="http://schemas.microsoft.com/office/drawing/2010/slicer">
              <sle:slicer xmlns:sle="http://schemas.microsoft.com/office/drawing/2010/slicer" name="Call Center"/>
            </a:graphicData>
          </a:graphic>
        </xdr:graphicFrame>
      </mc:Choice>
      <mc:Fallback xmlns="">
        <xdr:sp macro="" textlink="">
          <xdr:nvSpPr>
            <xdr:cNvPr id="0" name=""/>
            <xdr:cNvSpPr>
              <a:spLocks noTextEdit="1"/>
            </xdr:cNvSpPr>
          </xdr:nvSpPr>
          <xdr:spPr>
            <a:xfrm>
              <a:off x="15240" y="2118361"/>
              <a:ext cx="1539240" cy="14173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22860</xdr:colOff>
      <xdr:row>19</xdr:row>
      <xdr:rowOff>99061</xdr:rowOff>
    </xdr:from>
    <xdr:to>
      <xdr:col>2</xdr:col>
      <xdr:colOff>327660</xdr:colOff>
      <xdr:row>27</xdr:row>
      <xdr:rowOff>30481</xdr:rowOff>
    </xdr:to>
    <mc:AlternateContent xmlns:mc="http://schemas.openxmlformats.org/markup-compatibility/2006" xmlns:a14="http://schemas.microsoft.com/office/drawing/2010/main">
      <mc:Choice Requires="a14">
        <xdr:graphicFrame macro="">
          <xdr:nvGraphicFramePr>
            <xdr:cNvPr id="19" name="Channel">
              <a:extLst>
                <a:ext uri="{FF2B5EF4-FFF2-40B4-BE49-F238E27FC236}">
                  <a16:creationId xmlns:a16="http://schemas.microsoft.com/office/drawing/2014/main" id="{59316EA7-75BC-0F0B-99AB-037C0EF3B089}"/>
                </a:ext>
              </a:extLst>
            </xdr:cNvPr>
            <xdr:cNvGraphicFramePr/>
          </xdr:nvGraphicFramePr>
          <xdr:xfrm>
            <a:off x="0" y="0"/>
            <a:ext cx="0" cy="0"/>
          </xdr:xfrm>
          <a:graphic>
            <a:graphicData uri="http://schemas.microsoft.com/office/drawing/2010/slicer">
              <sle:slicer xmlns:sle="http://schemas.microsoft.com/office/drawing/2010/slicer" name="Channel"/>
            </a:graphicData>
          </a:graphic>
        </xdr:graphicFrame>
      </mc:Choice>
      <mc:Fallback xmlns="">
        <xdr:sp macro="" textlink="">
          <xdr:nvSpPr>
            <xdr:cNvPr id="0" name=""/>
            <xdr:cNvSpPr>
              <a:spLocks noTextEdit="1"/>
            </xdr:cNvSpPr>
          </xdr:nvSpPr>
          <xdr:spPr>
            <a:xfrm>
              <a:off x="22860" y="3573781"/>
              <a:ext cx="1524000" cy="13944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30480</xdr:colOff>
      <xdr:row>3</xdr:row>
      <xdr:rowOff>114300</xdr:rowOff>
    </xdr:from>
    <xdr:to>
      <xdr:col>2</xdr:col>
      <xdr:colOff>335280</xdr:colOff>
      <xdr:row>11</xdr:row>
      <xdr:rowOff>91439</xdr:rowOff>
    </xdr:to>
    <mc:AlternateContent xmlns:mc="http://schemas.openxmlformats.org/markup-compatibility/2006" xmlns:a14="http://schemas.microsoft.com/office/drawing/2010/main">
      <mc:Choice Requires="a14">
        <xdr:graphicFrame macro="">
          <xdr:nvGraphicFramePr>
            <xdr:cNvPr id="20" name="State">
              <a:extLst>
                <a:ext uri="{FF2B5EF4-FFF2-40B4-BE49-F238E27FC236}">
                  <a16:creationId xmlns:a16="http://schemas.microsoft.com/office/drawing/2014/main" id="{45F1F052-0FE9-23D3-BB44-3AD55C413D05}"/>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30480" y="662940"/>
              <a:ext cx="1524000" cy="14401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342900</xdr:colOff>
      <xdr:row>17</xdr:row>
      <xdr:rowOff>152400</xdr:rowOff>
    </xdr:from>
    <xdr:to>
      <xdr:col>23</xdr:col>
      <xdr:colOff>60960</xdr:colOff>
      <xdr:row>27</xdr:row>
      <xdr:rowOff>38100</xdr:rowOff>
    </xdr:to>
    <xdr:graphicFrame macro="">
      <xdr:nvGraphicFramePr>
        <xdr:cNvPr id="3" name="Chart 2">
          <a:extLst>
            <a:ext uri="{FF2B5EF4-FFF2-40B4-BE49-F238E27FC236}">
              <a16:creationId xmlns:a16="http://schemas.microsoft.com/office/drawing/2014/main" id="{9A02CE72-370C-47CF-B5D4-54CAACD06C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320040</xdr:colOff>
      <xdr:row>3</xdr:row>
      <xdr:rowOff>99060</xdr:rowOff>
    </xdr:from>
    <xdr:to>
      <xdr:col>23</xdr:col>
      <xdr:colOff>60960</xdr:colOff>
      <xdr:row>17</xdr:row>
      <xdr:rowOff>114300</xdr:rowOff>
    </xdr:to>
    <xdr:graphicFrame macro="">
      <xdr:nvGraphicFramePr>
        <xdr:cNvPr id="10" name="Chart 9">
          <a:extLst>
            <a:ext uri="{FF2B5EF4-FFF2-40B4-BE49-F238E27FC236}">
              <a16:creationId xmlns:a16="http://schemas.microsoft.com/office/drawing/2014/main" id="{E420B451-7A8E-4B67-B874-26249E1649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xdr:col>
      <xdr:colOff>434340</xdr:colOff>
      <xdr:row>17</xdr:row>
      <xdr:rowOff>167640</xdr:rowOff>
    </xdr:from>
    <xdr:to>
      <xdr:col>5</xdr:col>
      <xdr:colOff>579120</xdr:colOff>
      <xdr:row>27</xdr:row>
      <xdr:rowOff>53340</xdr:rowOff>
    </xdr:to>
    <mc:AlternateContent xmlns:mc="http://schemas.openxmlformats.org/markup-compatibility/2006" xmlns:tsle="http://schemas.microsoft.com/office/drawing/2012/timeslicer">
      <mc:Choice Requires="tsle">
        <xdr:graphicFrame macro="">
          <xdr:nvGraphicFramePr>
            <xdr:cNvPr id="4" name="Call Timestamp">
              <a:extLst>
                <a:ext uri="{FF2B5EF4-FFF2-40B4-BE49-F238E27FC236}">
                  <a16:creationId xmlns:a16="http://schemas.microsoft.com/office/drawing/2014/main" id="{BBA7092B-C38D-60A3-7C73-02C51E2DA8E0}"/>
                </a:ext>
              </a:extLst>
            </xdr:cNvPr>
            <xdr:cNvGraphicFramePr/>
          </xdr:nvGraphicFramePr>
          <xdr:xfrm>
            <a:off x="0" y="0"/>
            <a:ext cx="0" cy="0"/>
          </xdr:xfrm>
          <a:graphic>
            <a:graphicData uri="http://schemas.microsoft.com/office/drawing/2012/timeslicer">
              <tsle:timeslicer name="Call Timestamp"/>
            </a:graphicData>
          </a:graphic>
        </xdr:graphicFrame>
      </mc:Choice>
      <mc:Fallback xmlns="">
        <xdr:sp macro="" textlink="">
          <xdr:nvSpPr>
            <xdr:cNvPr id="0" name=""/>
            <xdr:cNvSpPr>
              <a:spLocks noTextEdit="1"/>
            </xdr:cNvSpPr>
          </xdr:nvSpPr>
          <xdr:spPr>
            <a:xfrm>
              <a:off x="1653540" y="3276600"/>
              <a:ext cx="1973580" cy="17145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0</xdr:col>
      <xdr:colOff>22860</xdr:colOff>
      <xdr:row>0</xdr:row>
      <xdr:rowOff>7620</xdr:rowOff>
    </xdr:from>
    <xdr:to>
      <xdr:col>25</xdr:col>
      <xdr:colOff>198120</xdr:colOff>
      <xdr:row>35</xdr:row>
      <xdr:rowOff>45720</xdr:rowOff>
    </xdr:to>
    <xdr:sp macro="" textlink="">
      <xdr:nvSpPr>
        <xdr:cNvPr id="3" name="TextBox 2">
          <a:extLst>
            <a:ext uri="{FF2B5EF4-FFF2-40B4-BE49-F238E27FC236}">
              <a16:creationId xmlns:a16="http://schemas.microsoft.com/office/drawing/2014/main" id="{CF4DC467-7C97-5694-DB3A-B52AFFBD9211}"/>
            </a:ext>
          </a:extLst>
        </xdr:cNvPr>
        <xdr:cNvSpPr txBox="1"/>
      </xdr:nvSpPr>
      <xdr:spPr>
        <a:xfrm>
          <a:off x="22860" y="7620"/>
          <a:ext cx="15415260" cy="6438900"/>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a:t>Insights from Call Center Performance Analysis</a:t>
          </a:r>
        </a:p>
        <a:p>
          <a:endParaRPr lang="en-IN" sz="1400" b="1"/>
        </a:p>
        <a:p>
          <a:r>
            <a:rPr lang="en-IN" sz="1400" b="1" u="sng"/>
            <a:t>SLA Status:</a:t>
          </a:r>
        </a:p>
        <a:p>
          <a:pPr lvl="1"/>
          <a:r>
            <a:rPr lang="en-IN" sz="1400"/>
            <a:t>1.The Bengaluru/KA Call Center has maintained an SLA status of "within SLA" for all calls to date.</a:t>
          </a:r>
        </a:p>
        <a:p>
          <a:pPr lvl="1"/>
          <a:r>
            <a:rPr lang="en-IN" sz="1400"/>
            <a:t>2.The highest sales by SLA status within SLA are attributed to the Bengaluru/KA Call Center.</a:t>
          </a:r>
        </a:p>
        <a:p>
          <a:pPr lvl="1"/>
          <a:r>
            <a:rPr lang="en-IN" sz="1400"/>
            <a:t>3.In contrast, the Chennai/TN Call Center has the highest sales with an SLA status of "above SLA," indicating that it is unable to consistently meet SLA expectations.</a:t>
          </a:r>
        </a:p>
        <a:p>
          <a:r>
            <a:rPr lang="en-IN" sz="1400" b="1" u="sng"/>
            <a:t>Sales Performance:</a:t>
          </a:r>
        </a:p>
        <a:p>
          <a:pPr lvl="1"/>
          <a:r>
            <a:rPr lang="en-IN" sz="1400"/>
            <a:t>1.The Mumbai Call Center generates the highest overall sales but has a mixed SLA performance, achieving sales within SLA more frequently than above SLA.</a:t>
          </a:r>
        </a:p>
        <a:p>
          <a:pPr lvl="1"/>
          <a:r>
            <a:rPr lang="en-IN" sz="1400"/>
            <a:t>2.Mizoram leads in sales performance, while Jharkhand reports the lowest sales figures.</a:t>
          </a:r>
        </a:p>
        <a:p>
          <a:r>
            <a:rPr lang="en-IN" sz="1400" b="1" u="sng"/>
            <a:t>Customer Satisfaction (CSAT) Insights:</a:t>
          </a:r>
          <a:endParaRPr lang="en-IN" sz="1400" u="sng"/>
        </a:p>
        <a:p>
          <a:pPr lvl="1"/>
          <a:r>
            <a:rPr lang="en-IN" sz="1400"/>
            <a:t>1.Billing-related questions receive the highest CSAT scores, suggesting that these queries are frequently addressed and resolved effectively.</a:t>
          </a:r>
        </a:p>
        <a:p>
          <a:pPr lvl="1"/>
          <a:r>
            <a:rPr lang="en-IN" sz="1400"/>
            <a:t>2.Service outage inquiries, on the other hand, have recorded low CSAT scores, indicating challenges in resolving these issues.</a:t>
          </a:r>
        </a:p>
        <a:p>
          <a:r>
            <a:rPr lang="en-IN" sz="1400" b="1" u="sng"/>
            <a:t>Question Trends:</a:t>
          </a:r>
          <a:endParaRPr lang="en-IN" sz="1400" u="sng"/>
        </a:p>
        <a:p>
          <a:pPr lvl="1"/>
          <a:r>
            <a:rPr lang="en-IN" sz="1400"/>
            <a:t>1.The Chennai Call Center has the highest volume of billing questions, reflecting a potential area for focused customer support.</a:t>
          </a:r>
        </a:p>
        <a:p>
          <a:pPr lvl="1"/>
          <a:r>
            <a:rPr lang="en-IN" sz="1400"/>
            <a:t>2.Notably, Bengaluru and Hyderabad have not received any calls regarding service outages.</a:t>
          </a:r>
        </a:p>
        <a:p>
          <a:r>
            <a:rPr lang="en-IN" sz="1400" b="1" u="sng"/>
            <a:t>Customer Lifetime Value (CLV):</a:t>
          </a:r>
          <a:endParaRPr lang="en-IN" sz="1400" u="sng"/>
        </a:p>
        <a:p>
          <a:pPr lvl="1"/>
          <a:r>
            <a:rPr lang="en-IN" sz="1400"/>
            <a:t>Mizoram boasts the highest Customer Lifetime Value (CLV), whereas Jharkhand has the lowest CLV.</a:t>
          </a:r>
        </a:p>
        <a:p>
          <a:r>
            <a:rPr lang="en-IN" sz="1400" b="1" u="sng"/>
            <a:t>Channel Performance:</a:t>
          </a:r>
          <a:endParaRPr lang="en-IN" sz="1400" u="sng"/>
        </a:p>
        <a:p>
          <a:pPr lvl="1"/>
          <a:r>
            <a:rPr lang="en-IN" sz="1400"/>
            <a:t>Sales are primarily generated through call center interactions, with email channels recording the lowest sales figures.</a:t>
          </a:r>
        </a:p>
        <a:p>
          <a:r>
            <a:rPr lang="en-IN" sz="1400" b="1" u="sng"/>
            <a:t>Quarterly Sales Trends:</a:t>
          </a:r>
          <a:endParaRPr lang="en-IN" sz="1400" u="sng"/>
        </a:p>
        <a:p>
          <a:pPr lvl="1"/>
          <a:r>
            <a:rPr lang="en-IN" sz="1400"/>
            <a:t>Quarter 1 experienced the highest sales volume, while Quarter 2 recorded the lowest.</a:t>
          </a:r>
        </a:p>
        <a:p>
          <a:endParaRPr lang="en-IN"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22860</xdr:colOff>
      <xdr:row>0</xdr:row>
      <xdr:rowOff>22860</xdr:rowOff>
    </xdr:from>
    <xdr:to>
      <xdr:col>24</xdr:col>
      <xdr:colOff>83820</xdr:colOff>
      <xdr:row>32</xdr:row>
      <xdr:rowOff>137160</xdr:rowOff>
    </xdr:to>
    <xdr:sp macro="" textlink="">
      <xdr:nvSpPr>
        <xdr:cNvPr id="3" name="TextBox 2">
          <a:extLst>
            <a:ext uri="{FF2B5EF4-FFF2-40B4-BE49-F238E27FC236}">
              <a16:creationId xmlns:a16="http://schemas.microsoft.com/office/drawing/2014/main" id="{02BFF5A4-1161-A0A4-6E41-33C254DFC36B}"/>
            </a:ext>
          </a:extLst>
        </xdr:cNvPr>
        <xdr:cNvSpPr txBox="1"/>
      </xdr:nvSpPr>
      <xdr:spPr>
        <a:xfrm>
          <a:off x="22860" y="22860"/>
          <a:ext cx="14691360" cy="5966460"/>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2400" b="1"/>
            <a:t>CONCLUSION</a:t>
          </a:r>
        </a:p>
        <a:p>
          <a:endParaRPr lang="en-IN" sz="1400"/>
        </a:p>
        <a:p>
          <a:r>
            <a:rPr lang="en-IN" sz="1400"/>
            <a:t>This project provided deep insights into call center operations, customer sentiment, and sales performance. </a:t>
          </a:r>
        </a:p>
        <a:p>
          <a:r>
            <a:rPr lang="en-IN" sz="1400"/>
            <a:t>The use of Excel functions like VLOOKUP, Goal Seek, and logical formulas helped efficiently analyze key metrics. </a:t>
          </a:r>
        </a:p>
        <a:p>
          <a:r>
            <a:rPr lang="en-IN" sz="1400"/>
            <a:t>Pivot charts visualized trends and comparisons, such as SLA compliance and sales performance across regions. </a:t>
          </a:r>
        </a:p>
        <a:p>
          <a:r>
            <a:rPr lang="en-IN" sz="1400"/>
            <a:t>The findings suggest actionable improvements, including enhancing SLA compliance in specific regions and focusing on underperforming sales channels.</a:t>
          </a:r>
        </a:p>
        <a:p>
          <a:endParaRPr lang="en-IN" sz="1400"/>
        </a:p>
        <a:p>
          <a:r>
            <a:rPr lang="en-IN" sz="1400" b="1"/>
            <a:t>Reason for Data Type Selection</a:t>
          </a:r>
        </a:p>
        <a:p>
          <a:r>
            <a:rPr lang="en-IN" sz="1400" b="0" u="sng"/>
            <a:t>Date Fields (Timestamps): </a:t>
          </a:r>
          <a:r>
            <a:rPr lang="en-IN" sz="1400"/>
            <a:t>Used to track the timing of calls and measure SLA performance. </a:t>
          </a:r>
        </a:p>
        <a:p>
          <a:r>
            <a:rPr lang="en-IN" sz="1400" b="0"/>
            <a:t>Timestamps are essential for calculating response time and identifying trends over time (e.g., quarterly sales).</a:t>
          </a:r>
        </a:p>
        <a:p>
          <a:r>
            <a:rPr lang="en-IN" sz="1400" b="0" u="sng"/>
            <a:t>Text Fields (Customer Name, Reason, State): </a:t>
          </a:r>
          <a:r>
            <a:rPr lang="en-IN" sz="1400" b="0"/>
            <a:t>Text data allowed for easy categorization and filtering in Pivot Tables (e.g., grouping by reason or state).</a:t>
          </a:r>
        </a:p>
        <a:p>
          <a:r>
            <a:rPr lang="en-IN" sz="1400" b="0" u="sng"/>
            <a:t>Numeric Fields (CSAT Score, CLV, Sales): </a:t>
          </a:r>
          <a:r>
            <a:rPr lang="en-IN" sz="1400" b="0"/>
            <a:t>Numerical data was required for calculations such as average CSAT scores, sales totals, and Customer Lifetime Value.</a:t>
          </a:r>
        </a:p>
        <a:p>
          <a:r>
            <a:rPr lang="en-IN" sz="1400" b="0" u="sng"/>
            <a:t>Logical Columns (SLA Status, Performance Category): </a:t>
          </a:r>
          <a:r>
            <a:rPr lang="en-IN" sz="1400" b="0"/>
            <a:t>These columns were created using IF and IFS functions to easily flag performance levels, </a:t>
          </a:r>
        </a:p>
        <a:p>
          <a:r>
            <a:rPr lang="en-IN" sz="1400" b="0"/>
            <a:t>which provided actionable insights for management.</a:t>
          </a:r>
        </a:p>
        <a:p>
          <a:pPr algn="l"/>
          <a:endParaRPr lang="en-IN" sz="1400" b="1"/>
        </a:p>
        <a:p>
          <a:pPr algn="l"/>
          <a:endParaRPr lang="en-IN" sz="1400" b="1"/>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mruddhi chaudhari" refreshedDate="45585.649201273147" createdVersion="8" refreshedVersion="8" minRefreshableVersion="3" recordCount="70" xr:uid="{92D45E79-EA74-4445-8B8E-D98CE669956F}">
  <cacheSource type="worksheet">
    <worksheetSource name="CallCenter"/>
  </cacheSource>
  <cacheFields count="13">
    <cacheField name="ID" numFmtId="0">
      <sharedItems/>
    </cacheField>
    <cacheField name="Customer Name" numFmtId="0">
      <sharedItems/>
    </cacheField>
    <cacheField name="Sentiment" numFmtId="0">
      <sharedItems/>
    </cacheField>
    <cacheField name="CSAT Score" numFmtId="0">
      <sharedItems containsSemiMixedTypes="0" containsString="0" containsNumber="1" containsInteger="1" minValue="1" maxValue="10"/>
    </cacheField>
    <cacheField name="Customer Lifetime value" numFmtId="0">
      <sharedItems containsSemiMixedTypes="0" containsString="0" containsNumber="1" containsInteger="1" minValue="1234" maxValue="9876"/>
    </cacheField>
    <cacheField name="Reason" numFmtId="0">
      <sharedItems count="3">
        <s v="Billing Question"/>
        <s v="Payments"/>
        <s v="Service Outage"/>
      </sharedItems>
    </cacheField>
    <cacheField name="City" numFmtId="0">
      <sharedItems/>
    </cacheField>
    <cacheField name="State" numFmtId="0">
      <sharedItems/>
    </cacheField>
    <cacheField name="Channel" numFmtId="0">
      <sharedItems/>
    </cacheField>
    <cacheField name="Call Duration (Minutes)" numFmtId="0">
      <sharedItems containsSemiMixedTypes="0" containsString="0" containsNumber="1" containsInteger="1" minValue="6" maxValue="45"/>
    </cacheField>
    <cacheField name="Call Center" numFmtId="0">
      <sharedItems/>
    </cacheField>
    <cacheField name="Sales" numFmtId="0">
      <sharedItems containsSemiMixedTypes="0" containsString="0" containsNumber="1" containsInteger="1" minValue="6170" maxValue="49380"/>
    </cacheField>
    <cacheField name="Call Timestamp" numFmtId="165">
      <sharedItems containsSemiMixedTypes="0" containsNonDate="0" containsDate="1" containsString="0" minDate="2020-02-21T11:35:00" maxDate="2024-11-20T14:30:00"/>
    </cacheField>
  </cacheFields>
  <extLst>
    <ext xmlns:x14="http://schemas.microsoft.com/office/spreadsheetml/2009/9/main" uri="{725AE2AE-9491-48be-B2B4-4EB974FC3084}">
      <x14:pivotCacheDefinition pivotCacheId="65385171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mruddhi chaudhari" refreshedDate="45585.649201388886" createdVersion="8" refreshedVersion="8" minRefreshableVersion="3" recordCount="70" xr:uid="{9210C42E-4A99-4034-ADF3-B7FB427C2B5E}">
  <cacheSource type="worksheet">
    <worksheetSource name="Call"/>
  </cacheSource>
  <cacheFields count="24">
    <cacheField name="ID" numFmtId="0">
      <sharedItems/>
    </cacheField>
    <cacheField name="Customer Name" numFmtId="0">
      <sharedItems/>
    </cacheField>
    <cacheField name="Sentiment" numFmtId="0">
      <sharedItems/>
    </cacheField>
    <cacheField name="CSAT Score" numFmtId="0">
      <sharedItems containsSemiMixedTypes="0" containsString="0" containsNumber="1" containsInteger="1" minValue="1" maxValue="10"/>
    </cacheField>
    <cacheField name="Customer Lifetime value" numFmtId="0">
      <sharedItems containsSemiMixedTypes="0" containsString="0" containsNumber="1" containsInteger="1" minValue="1234" maxValue="9876"/>
    </cacheField>
    <cacheField name="Reason" numFmtId="0">
      <sharedItems count="3">
        <s v="Billing Question"/>
        <s v="Payments"/>
        <s v="Service Outage"/>
      </sharedItems>
    </cacheField>
    <cacheField name="City" numFmtId="0">
      <sharedItems/>
    </cacheField>
    <cacheField name="State" numFmtId="0">
      <sharedItems count="24">
        <s v="Tamil Nadu"/>
        <s v="Tripura"/>
        <s v="Chhattisgarh"/>
        <s v="Meghalaya"/>
        <s v="Uttar Pradesh"/>
        <s v="Odisha"/>
        <s v="Goa"/>
        <s v="Bihar"/>
        <s v="Nagaland"/>
        <s v="Kerala"/>
        <s v="Mizoram"/>
        <s v="Gujarat"/>
        <s v="Himachal Pradesh"/>
        <s v="Telangana"/>
        <s v="Haryana"/>
        <s v="Arunachal Pradesh"/>
        <s v="Sikkim"/>
        <s v="Andhra Pradesh"/>
        <s v="Maharashtra"/>
        <s v="Punjab"/>
        <s v="Karnataka"/>
        <s v="Assam"/>
        <s v="Jharkhand"/>
        <s v="Madhya Pradesh"/>
      </sharedItems>
    </cacheField>
    <cacheField name="Channel" numFmtId="0">
      <sharedItems count="4">
        <s v="Chatbot"/>
        <s v="Call-Center"/>
        <s v="Email"/>
        <s v="Web"/>
      </sharedItems>
    </cacheField>
    <cacheField name="Call Duration (Minutes)" numFmtId="0">
      <sharedItems containsSemiMixedTypes="0" containsString="0" containsNumber="1" containsInteger="1" minValue="6" maxValue="45"/>
    </cacheField>
    <cacheField name="Call Center" numFmtId="0">
      <sharedItems count="5">
        <s v="Bengaluru/KA"/>
        <s v="Chennai/TN"/>
        <s v="Mumbai/MH"/>
        <s v="Hyderabad/TG"/>
        <s v="Delhi/DL"/>
      </sharedItems>
    </cacheField>
    <cacheField name="Sales" numFmtId="0">
      <sharedItems containsSemiMixedTypes="0" containsString="0" containsNumber="1" containsInteger="1" minValue="6170" maxValue="49380"/>
    </cacheField>
    <cacheField name="Call Timestamp" numFmtId="165">
      <sharedItems containsSemiMixedTypes="0" containsNonDate="0" containsDate="1" containsString="0" minDate="2020-02-21T11:35:00" maxDate="2024-11-20T14:30:00" count="70">
        <d v="2021-11-12T09:34:00"/>
        <d v="2023-01-26T10:12:00"/>
        <d v="2022-02-02T11:22:00"/>
        <d v="2020-10-16T13:05:00"/>
        <d v="2023-02-19T14:15:00"/>
        <d v="2022-12-19T15:40:00"/>
        <d v="2022-05-13T08:50:00"/>
        <d v="2022-07-18T09:32:00"/>
        <d v="2021-11-28T11:45:00"/>
        <d v="2022-03-28T13:25:00"/>
        <d v="2023-10-17T14:55:00"/>
        <d v="2023-02-25T07:10:00"/>
        <d v="2024-08-08T09:05:00"/>
        <d v="2021-12-25T10:48:00"/>
        <d v="2024-02-02T12:20:00"/>
        <d v="2020-09-28T13:58:00"/>
        <d v="2020-07-04T15:20:00"/>
        <d v="2024-09-25T09:17:00"/>
        <d v="2024-09-21T10:34:00"/>
        <d v="2023-03-07T11:57:00"/>
        <d v="2021-01-13T13:40:00"/>
        <d v="2024-10-04T08:15:00"/>
        <d v="2024-08-26T09:32:00"/>
        <d v="2022-03-18T11:23:00"/>
        <d v="2021-12-20T12:45:00"/>
        <d v="2023-06-05T14:18:00"/>
        <d v="2023-11-20T07:55:00"/>
        <d v="2022-03-25T09:44:00"/>
        <d v="2023-08-04T10:32:00"/>
        <d v="2021-07-04T12:25:00"/>
        <d v="2020-06-08T14:01:00"/>
        <d v="2021-12-22T08:30:00"/>
        <d v="2022-06-24T09:12:00"/>
        <d v="2020-08-11T11:40:00"/>
        <d v="2022-06-02T13:14:00"/>
        <d v="2022-12-28T15:02:00"/>
        <d v="2020-03-22T08:07:00"/>
        <d v="2024-01-16T09:54:00"/>
        <d v="2020-05-28T11:18:00"/>
        <d v="2020-07-20T12:40:00"/>
        <d v="2024-06-04T14:23:00"/>
        <d v="2023-05-04T08:15:00"/>
        <d v="2024-01-11T09:28:00"/>
        <d v="2021-03-03T10:59:00"/>
        <d v="2023-10-05T12:10:00"/>
        <d v="2021-03-23T13:47:00"/>
        <d v="2023-09-18T15:03:00"/>
        <d v="2022-03-25T08:22:00"/>
        <d v="2023-07-14T09:40:00"/>
        <d v="2020-02-21T11:35:00"/>
        <d v="2021-04-06T12:58:00"/>
        <d v="2024-11-20T14:30:00"/>
        <d v="2022-09-17T09:18:00"/>
        <d v="2024-09-11T10:04:00"/>
        <d v="2024-09-27T12:56:00"/>
        <d v="2024-11-04T12:44:00"/>
        <d v="2020-10-02T08:57:00"/>
        <d v="2020-10-21T10:50:00"/>
        <d v="2021-02-10T12:30:00"/>
        <d v="2020-05-18T12:15:00"/>
        <d v="2023-08-24T15:20:00"/>
        <d v="2020-05-18T09:40:00"/>
        <d v="2024-06-18T11:45:00"/>
        <d v="2023-10-14T13:32:00"/>
        <d v="2022-03-16T14:47:00"/>
        <d v="2021-09-03T09:12:00"/>
        <d v="2021-11-16T11:50:00"/>
        <d v="2022-08-05T13:40:00"/>
        <d v="2021-05-23T15:18:00"/>
        <d v="2020-12-25T11:29:00"/>
      </sharedItems>
      <fieldGroup par="23"/>
    </cacheField>
    <cacheField name="Response Timestamp" numFmtId="22">
      <sharedItems containsSemiMixedTypes="0" containsNonDate="0" containsDate="1" containsString="0" minDate="2020-02-21T11:42:00" maxDate="2024-11-20T13:05:00" count="140">
        <d v="2021-11-12T09:39:00"/>
        <d v="2023-01-26T10:22:00"/>
        <d v="2022-02-02T11:27:00"/>
        <d v="2020-10-16T13:14:00"/>
        <d v="2023-02-19T14:20:00"/>
        <d v="2022-12-19T15:48:00"/>
        <d v="2022-05-13T08:55:00"/>
        <d v="2022-07-18T09:42:00"/>
        <d v="2021-11-28T11:49:00"/>
        <d v="2022-03-28T13:30:00"/>
        <d v="2023-10-17T15:00:00"/>
        <d v="2023-02-25T07:15:00"/>
        <d v="2024-08-08T09:09:00"/>
        <d v="2021-12-25T10:56:00"/>
        <d v="2024-02-02T12:25:00"/>
        <d v="2020-09-28T14:03:00"/>
        <d v="2020-07-04T15:25:00"/>
        <d v="2024-09-25T09:25:00"/>
        <d v="2024-09-21T10:39:00"/>
        <d v="2023-03-07T12:07:00"/>
        <d v="2021-01-13T13:45:00"/>
        <d v="2024-10-04T08:22:00"/>
        <d v="2024-08-26T09:37:00"/>
        <d v="2022-03-18T11:28:00"/>
        <d v="2021-12-20T12:50:00"/>
        <d v="2023-06-05T14:30:00"/>
        <d v="2023-11-20T08:00:00"/>
        <d v="2022-03-25T09:52:00"/>
        <d v="2023-08-04T10:42:00"/>
        <d v="2021-07-04T12:35:00"/>
        <d v="2020-06-08T14:10:00"/>
        <d v="2021-12-22T08:35:00"/>
        <d v="2022-06-24T09:22:00"/>
        <d v="2020-08-11T11:47:00"/>
        <d v="2022-06-02T13:24:00"/>
        <d v="2022-12-28T15:12:00"/>
        <d v="2020-03-22T08:17:00"/>
        <d v="2024-01-16T10:02:00"/>
        <d v="2020-05-28T11:23:00"/>
        <d v="2020-07-20T12:50:00"/>
        <d v="2024-06-04T14:30:00"/>
        <d v="2023-05-04T08:25:00"/>
        <d v="2024-01-11T09:38:00"/>
        <d v="2021-03-03T11:05:00"/>
        <d v="2023-10-05T12:17:00"/>
        <d v="2021-03-23T13:55:00"/>
        <d v="2023-09-18T15:10:00"/>
        <d v="2022-03-25T08:32:00"/>
        <d v="2023-07-14T09:50:00"/>
        <d v="2020-02-21T11:42:00"/>
        <d v="2021-04-06T12:58:00"/>
        <d v="2024-11-20T13:05:00"/>
        <d v="2022-09-17T14:40:00"/>
        <d v="2024-09-11T09:04:00"/>
        <d v="2024-09-27T10:56:00"/>
        <d v="2024-11-04T12:44:00"/>
        <d v="2020-10-02T13:57:00"/>
        <d v="2020-10-21T08:50:00"/>
        <d v="2021-02-10T10:30:00"/>
        <d v="2020-05-18T12:15:00"/>
        <d v="2023-08-24T13:20:00"/>
        <d v="2020-05-18T15:40:00"/>
        <d v="2024-06-18T09:32:00"/>
        <d v="2023-10-14T11:47:00"/>
        <d v="2022-03-16T13:12:00"/>
        <d v="2021-09-03T14:50:00"/>
        <d v="2021-11-16T09:18:00"/>
        <d v="2022-08-05T11:29:00"/>
        <d v="2021-05-23T13:55:00"/>
        <d v="2020-12-25T15:22:00"/>
        <d v="2024-10-01T09:39:12" u="1"/>
        <d v="2024-10-01T10:22:45" u="1"/>
        <d v="2024-10-01T11:27:00" u="1"/>
        <d v="2024-10-01T13:14:56" u="1"/>
        <d v="2024-10-01T14:20:23" u="1"/>
        <d v="2024-10-01T15:48:18" u="1"/>
        <d v="2024-10-02T08:55:44" u="1"/>
        <d v="2024-10-02T09:42:19" u="1"/>
        <d v="2024-10-02T11:49:33" u="1"/>
        <d v="2024-10-02T13:30:09" u="1"/>
        <d v="2024-10-02T15:00:48" u="1"/>
        <d v="2024-10-03T07:15:25" u="1"/>
        <d v="2024-10-03T09:09:11" u="1"/>
        <d v="2024-10-03T10:56:07" u="1"/>
        <d v="2024-10-03T12:25:33" u="1"/>
        <d v="2024-10-03T14:03:44" u="1"/>
        <d v="2024-10-03T15:25:19" u="1"/>
        <d v="2024-10-04T09:25:29" u="1"/>
        <d v="2024-10-04T10:39:22" u="1"/>
        <d v="2024-10-04T12:07:01" u="1"/>
        <d v="2024-10-04T13:45:14" u="1"/>
        <d v="2024-10-05T08:22:43" u="1"/>
        <d v="2024-10-05T09:37:56" u="1"/>
        <d v="2024-10-05T11:28:38" u="1"/>
        <d v="2024-10-05T12:50:01" u="1"/>
        <d v="2024-10-05T14:30:27" u="1"/>
        <d v="2024-10-06T08:00:32" u="1"/>
        <d v="2024-10-06T09:52:18" u="1"/>
        <d v="2024-10-06T10:42:50" u="1"/>
        <d v="2024-10-06T12:35:14" u="1"/>
        <d v="2024-10-06T14:10:39" u="1"/>
        <d v="2024-10-07T08:35:45" u="1"/>
        <d v="2024-10-07T09:22:31" u="1"/>
        <d v="2024-10-07T11:47:53" u="1"/>
        <d v="2024-10-07T13:24:26" u="1"/>
        <d v="2024-10-07T15:12:09" u="1"/>
        <d v="2024-10-08T08:17:35" u="1"/>
        <d v="2024-10-08T10:02:12" u="1"/>
        <d v="2024-10-08T11:23:05" u="1"/>
        <d v="2024-10-08T12:50:55" u="1"/>
        <d v="2024-10-08T14:30:22" u="1"/>
        <d v="2024-10-09T08:25:11" u="1"/>
        <d v="2024-10-09T09:38:36" u="1"/>
        <d v="2024-10-09T11:05:45" u="1"/>
        <d v="2024-10-09T12:17:22" u="1"/>
        <d v="2024-10-09T13:55:33" u="1"/>
        <d v="2024-10-09T15:10:44" u="1"/>
        <d v="2024-10-10T08:32:05" u="1"/>
        <d v="2024-10-10T09:50:19" u="1"/>
        <d v="2024-10-10T11:42:07" u="1"/>
        <d v="2024-10-10T13:05:44" u="1"/>
        <d v="2024-10-10T14:40:11" u="1"/>
        <d v="2024-10-11T09:04:25" u="1"/>
        <d v="2024-10-11T10:56:38" u="1"/>
        <d v="2024-10-11T12:44:21" u="1"/>
        <d v="2024-10-11T13:57:40" u="1"/>
        <d v="2024-10-12T08:50:12" u="1"/>
        <d v="2024-10-12T10:30:33" u="1"/>
        <d v="2024-10-12T12:15:44" u="1"/>
        <d v="2024-10-12T13:20:59" u="1"/>
        <d v="2024-10-12T15:40:20" u="1"/>
        <d v="2024-10-13T09:32:11" u="1"/>
        <d v="2024-10-13T11:47:05" u="1"/>
        <d v="2024-10-13T13:12:40" u="1"/>
        <d v="2024-10-13T14:50:23" u="1"/>
        <d v="2024-10-14T09:18:49" u="1"/>
        <d v="2024-10-14T11:29:55" u="1"/>
        <d v="2024-10-14T13:55:11" u="1"/>
        <d v="2024-10-14T15:22:30" u="1"/>
        <d v="2024-10-14T11:36:00" u="1"/>
      </sharedItems>
      <fieldGroup par="20"/>
    </cacheField>
    <cacheField name="Response Time" numFmtId="0">
      <sharedItems containsNonDate="0"/>
    </cacheField>
    <cacheField name="SLA  Status" numFmtId="22">
      <sharedItems containsNonDate="0" count="2">
        <s v="Within SLA"/>
        <s v="Above SLA"/>
      </sharedItems>
    </cacheField>
    <cacheField name="Call Center Performance" numFmtId="0">
      <sharedItems/>
    </cacheField>
    <cacheField name="Seconds (Response Timestamp)" numFmtId="0" databaseField="0">
      <fieldGroup base="13">
        <rangePr groupBy="seconds" startDate="2020-02-21T11:42:00" endDate="2024-11-20T13:05:00"/>
        <groupItems count="62">
          <s v="&lt;21-02-2020"/>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20-11-2024"/>
        </groupItems>
      </fieldGroup>
    </cacheField>
    <cacheField name="Minutes (Response Timestamp)" numFmtId="0" databaseField="0">
      <fieldGroup base="13">
        <rangePr groupBy="minutes" startDate="2020-02-21T11:42:00" endDate="2024-11-20T13:05:00"/>
        <groupItems count="62">
          <s v="&lt;21-02-2020"/>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20-11-2024"/>
        </groupItems>
      </fieldGroup>
    </cacheField>
    <cacheField name="Hours (Response Timestamp)" numFmtId="0" databaseField="0">
      <fieldGroup base="13">
        <rangePr groupBy="hours" startDate="2020-02-21T11:42:00" endDate="2024-11-20T13:05:00"/>
        <groupItems count="26">
          <s v="&lt;21-02-2020"/>
          <s v="00"/>
          <s v="01"/>
          <s v="02"/>
          <s v="03"/>
          <s v="04"/>
          <s v="05"/>
          <s v="06"/>
          <s v="07"/>
          <s v="08"/>
          <s v="09"/>
          <s v="10"/>
          <s v="11"/>
          <s v="12"/>
          <s v="13"/>
          <s v="14"/>
          <s v="15"/>
          <s v="16"/>
          <s v="17"/>
          <s v="18"/>
          <s v="19"/>
          <s v="20"/>
          <s v="21"/>
          <s v="22"/>
          <s v="23"/>
          <s v="&gt;20-11-2024"/>
        </groupItems>
      </fieldGroup>
    </cacheField>
    <cacheField name="Days (Response Timestamp)" numFmtId="0" databaseField="0">
      <fieldGroup base="13">
        <rangePr groupBy="days" startDate="2020-02-21T11:42:00" endDate="2024-11-20T13:05:00"/>
        <groupItems count="368">
          <s v="&lt;21-02-2020"/>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0-11-2024"/>
        </groupItems>
      </fieldGroup>
    </cacheField>
    <cacheField name="Months (Call Timestamp)" numFmtId="0" databaseField="0">
      <fieldGroup base="12">
        <rangePr groupBy="months" startDate="2020-02-21T11:35:00" endDate="2024-11-20T14:30:00"/>
        <groupItems count="14">
          <s v="&lt;21-02-2020"/>
          <s v="Jan"/>
          <s v="Feb"/>
          <s v="Mar"/>
          <s v="Apr"/>
          <s v="May"/>
          <s v="Jun"/>
          <s v="Jul"/>
          <s v="Aug"/>
          <s v="Sep"/>
          <s v="Oct"/>
          <s v="Nov"/>
          <s v="Dec"/>
          <s v="&gt;20-11-2024"/>
        </groupItems>
      </fieldGroup>
    </cacheField>
    <cacheField name="Quarters (Call Timestamp)" numFmtId="0" databaseField="0">
      <fieldGroup base="12">
        <rangePr groupBy="quarters" startDate="2020-02-21T11:35:00" endDate="2024-11-20T14:30:00"/>
        <groupItems count="6">
          <s v="&lt;21-02-2020"/>
          <s v="Qtr1"/>
          <s v="Qtr2"/>
          <s v="Qtr3"/>
          <s v="Qtr4"/>
          <s v="&gt;20-11-2024"/>
        </groupItems>
      </fieldGroup>
    </cacheField>
    <cacheField name="Years (Call Timestamp)" numFmtId="0" databaseField="0">
      <fieldGroup base="12">
        <rangePr groupBy="years" startDate="2020-02-21T11:35:00" endDate="2024-11-20T14:30:00"/>
        <groupItems count="7">
          <s v="&lt;21-02-2020"/>
          <s v="2020"/>
          <s v="2021"/>
          <s v="2022"/>
          <s v="2023"/>
          <s v="2024"/>
          <s v="&gt;20-11-2024"/>
        </groupItems>
      </fieldGroup>
    </cacheField>
  </cacheFields>
  <extLst>
    <ext xmlns:x14="http://schemas.microsoft.com/office/spreadsheetml/2009/9/main" uri="{725AE2AE-9491-48be-B2B4-4EB974FC3084}">
      <x14:pivotCacheDefinition pivotCacheId="134485497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
  <r>
    <s v="Tam-59543"/>
    <s v="Yakshit Kant"/>
    <s v="Neutral"/>
    <n v="8"/>
    <n v="5698"/>
    <x v="0"/>
    <s v="Bellary"/>
    <s v="Tamil Nadu"/>
    <s v="Chatbot"/>
    <n v="14"/>
    <s v="Bengaluru/KA"/>
    <n v="28490"/>
    <d v="2021-11-12T09:34:00"/>
  </r>
  <r>
    <s v="Tri-59573"/>
    <s v="Faiyaz Sood"/>
    <s v="Negative"/>
    <n v="5"/>
    <n v="3456"/>
    <x v="0"/>
    <s v="Saharanpur"/>
    <s v="Tripura"/>
    <s v="Call-Center"/>
    <n v="32"/>
    <s v="Chennai/TN"/>
    <n v="17280"/>
    <d v="2023-01-26T10:12:00"/>
  </r>
  <r>
    <s v="Chh-59573"/>
    <s v="Zoya Buch"/>
    <s v="Negative"/>
    <n v="3"/>
    <n v="7890"/>
    <x v="0"/>
    <s v="Raichur"/>
    <s v="Chhattisgarh"/>
    <s v="Chatbot"/>
    <n v="6"/>
    <s v="Mumbai/MH"/>
    <n v="39450"/>
    <d v="2022-02-02T11:22:00"/>
  </r>
  <r>
    <s v="Meg-59553"/>
    <s v="Pihu Brar"/>
    <s v="Very Negative"/>
    <n v="4"/>
    <n v="1234"/>
    <x v="0"/>
    <s v="Shimla"/>
    <s v="Meghalaya"/>
    <s v="Email"/>
    <n v="26"/>
    <s v="Chennai/TN"/>
    <n v="6170"/>
    <d v="2020-10-16T13:05:00"/>
  </r>
  <r>
    <s v="Utt-59899"/>
    <s v="Ira Deo"/>
    <s v="Positive"/>
    <n v="8"/>
    <n v="5678"/>
    <x v="0"/>
    <s v="Nadiad"/>
    <s v="Uttar Pradesh"/>
    <s v="Web"/>
    <n v="26"/>
    <s v="Chennai/TN"/>
    <n v="28390"/>
    <d v="2023-02-19T14:15:00"/>
  </r>
  <r>
    <s v="Meg-59579"/>
    <s v="Yuvaan Bumb"/>
    <s v="Very Negative"/>
    <n v="4"/>
    <n v="8901"/>
    <x v="0"/>
    <s v="Sambhal"/>
    <s v="Meghalaya"/>
    <s v="Web"/>
    <n v="6"/>
    <s v="Bengaluru/KA"/>
    <n v="44505"/>
    <d v="2022-12-19T15:40:00"/>
  </r>
  <r>
    <s v="Odi-59878"/>
    <s v="Uthkarsh Buch"/>
    <s v="Very Positive"/>
    <n v="10"/>
    <n v="4567"/>
    <x v="1"/>
    <s v="Satara"/>
    <s v="Odisha"/>
    <s v="Call-Center"/>
    <n v="9"/>
    <s v="Bengaluru/KA"/>
    <n v="22835"/>
    <d v="2022-05-13T08:50:00"/>
  </r>
  <r>
    <s v="Tri-59859"/>
    <s v="Tara Dyal"/>
    <s v="Negative"/>
    <n v="3"/>
    <n v="6789"/>
    <x v="0"/>
    <s v="Berhampore"/>
    <s v="Tripura"/>
    <s v="Call-Center"/>
    <n v="15"/>
    <s v="Mumbai/MH"/>
    <n v="33945"/>
    <d v="2022-07-18T09:32:00"/>
  </r>
  <r>
    <s v="Tri-59899"/>
    <s v="Anay Boase"/>
    <s v="Negative"/>
    <n v="3"/>
    <n v="2345"/>
    <x v="2"/>
    <s v="Berhampore"/>
    <s v="Tripura"/>
    <s v="Web"/>
    <n v="12"/>
    <s v="Chennai/TN"/>
    <n v="11725"/>
    <d v="2021-11-28T11:45:00"/>
  </r>
  <r>
    <s v="Goa-58789"/>
    <s v="Mohanlal Sampath"/>
    <s v="Negative"/>
    <n v="6"/>
    <n v="9876"/>
    <x v="0"/>
    <s v="Jaipur"/>
    <s v="Goa"/>
    <s v="Web"/>
    <n v="42"/>
    <s v="Chennai/TN"/>
    <n v="49380"/>
    <d v="2022-03-28T13:25:00"/>
  </r>
  <r>
    <s v="Bih-59899"/>
    <s v="Amira Deo"/>
    <s v="Negative"/>
    <n v="3"/>
    <n v="1239"/>
    <x v="0"/>
    <s v="Hosur"/>
    <s v="Bihar"/>
    <s v="Chatbot"/>
    <n v="44"/>
    <s v="Mumbai/MH"/>
    <n v="6195"/>
    <d v="2023-10-17T14:55:00"/>
  </r>
  <r>
    <s v="Nag-59589"/>
    <s v="Piya Singhal"/>
    <s v="Neutral"/>
    <n v="7"/>
    <n v="8765"/>
    <x v="0"/>
    <s v="Tiruvottiyur"/>
    <s v="Nagaland"/>
    <s v="Chatbot"/>
    <n v="29"/>
    <s v="Chennai/TN"/>
    <n v="43825"/>
    <d v="2023-02-25T07:10:00"/>
  </r>
  <r>
    <s v="Goa-59899"/>
    <s v="Darshit Wagle"/>
    <s v="Negative"/>
    <n v="5"/>
    <n v="3451"/>
    <x v="0"/>
    <s v="Miryalaguda"/>
    <s v="Goa"/>
    <s v="Chatbot"/>
    <n v="35"/>
    <s v="Bengaluru/KA"/>
    <n v="17255"/>
    <d v="2024-08-08T09:05:00"/>
  </r>
  <r>
    <s v="Chh-59799"/>
    <s v="Raghav Tara"/>
    <s v="Very Negative"/>
    <n v="2"/>
    <n v="4890"/>
    <x v="0"/>
    <s v="Chennai"/>
    <s v="Chhattisgarh"/>
    <s v="Web"/>
    <n v="30"/>
    <s v="Hyderabad/TG"/>
    <n v="24450"/>
    <d v="2021-12-25T10:48:00"/>
  </r>
  <r>
    <s v="Ker-59899"/>
    <s v="Gatik Uppal"/>
    <s v="Negative"/>
    <n v="6"/>
    <n v="2312"/>
    <x v="1"/>
    <s v="Mango"/>
    <s v="Kerala"/>
    <s v="Call-Center"/>
    <n v="29"/>
    <s v="Chennai/TN"/>
    <n v="11560"/>
    <d v="2024-02-02T12:20:00"/>
  </r>
  <r>
    <s v="Miz-59899"/>
    <s v="Hunar Batra"/>
    <s v="Positive"/>
    <n v="9"/>
    <n v="6578"/>
    <x v="1"/>
    <s v="Ratlam"/>
    <s v="Mizoram"/>
    <s v="Call-Center"/>
    <n v="9"/>
    <s v="Hyderabad/TG"/>
    <n v="32890"/>
    <d v="2020-09-28T13:58:00"/>
  </r>
  <r>
    <s v="Guj-59839"/>
    <s v="Khushi Chad"/>
    <s v="Very Positive"/>
    <n v="9"/>
    <n v="8903"/>
    <x v="0"/>
    <s v="Meerut"/>
    <s v="Gujarat"/>
    <s v="Chatbot"/>
    <n v="8"/>
    <s v="Chennai/TN"/>
    <n v="44515"/>
    <d v="2020-07-04T15:20:00"/>
  </r>
  <r>
    <s v="Him-54590"/>
    <s v="Indrajit Arora"/>
    <s v="Very Negative"/>
    <n v="3"/>
    <n v="7123"/>
    <x v="0"/>
    <s v="Bidhannagar"/>
    <s v="Himachal Pradesh"/>
    <s v="Chatbot"/>
    <n v="35"/>
    <s v="Bengaluru/KA"/>
    <n v="35615"/>
    <d v="2024-09-25T09:17:00"/>
  </r>
  <r>
    <s v="Tel-57899"/>
    <s v="Anaya Solanki"/>
    <s v="Positive"/>
    <n v="7"/>
    <n v="5345"/>
    <x v="0"/>
    <s v="Varanasi"/>
    <s v="Telangana"/>
    <s v="Web"/>
    <n v="20"/>
    <s v="Hyderabad/TG"/>
    <n v="26725"/>
    <d v="2024-09-21T10:34:00"/>
  </r>
  <r>
    <s v="Miz-59599"/>
    <s v="Sumer Tara"/>
    <s v="Negative"/>
    <n v="3"/>
    <n v="9786"/>
    <x v="0"/>
    <s v="Kurnool"/>
    <s v="Mizoram"/>
    <s v="Web"/>
    <n v="31"/>
    <s v="Hyderabad/TG"/>
    <n v="48930"/>
    <d v="2023-03-07T11:57:00"/>
  </r>
  <r>
    <s v="Ker-59499"/>
    <s v="Kavya Chawla"/>
    <s v="Neutral"/>
    <n v="5"/>
    <n v="2347"/>
    <x v="0"/>
    <s v="Panvel"/>
    <s v="Kerala"/>
    <s v="Email"/>
    <n v="39"/>
    <s v="Chennai/TN"/>
    <n v="11735"/>
    <d v="2021-01-13T13:40:00"/>
  </r>
  <r>
    <s v="Har-59899"/>
    <s v="Indrans Dhaliwal"/>
    <s v="Negative"/>
    <n v="3"/>
    <n v="6784"/>
    <x v="0"/>
    <s v="Malegaon"/>
    <s v="Haryana"/>
    <s v="Call-Center"/>
    <n v="38"/>
    <s v="Mumbai/MH"/>
    <n v="33920"/>
    <d v="2024-10-04T08:15:00"/>
  </r>
  <r>
    <s v="Aru-59896"/>
    <s v="Aradhya Trivedi"/>
    <s v="Negative"/>
    <n v="4"/>
    <n v="1267"/>
    <x v="0"/>
    <s v="Bardhaman"/>
    <s v="Arunachal Pradesh"/>
    <s v="Call-Center"/>
    <n v="44"/>
    <s v="Mumbai/MH"/>
    <n v="6335"/>
    <d v="2024-08-26T09:32:00"/>
  </r>
  <r>
    <s v="Sik-59899"/>
    <s v="Pihu Krish"/>
    <s v="Very Negative"/>
    <n v="4"/>
    <n v="9345"/>
    <x v="2"/>
    <s v="Pudukkottai"/>
    <s v="Sikkim"/>
    <s v="Chatbot"/>
    <n v="41"/>
    <s v="Mumbai/MH"/>
    <n v="46725"/>
    <d v="2022-03-18T11:23:00"/>
  </r>
  <r>
    <s v="Miz-59899"/>
    <s v="Anya Varty"/>
    <s v="Very Negative"/>
    <n v="4"/>
    <n v="6754"/>
    <x v="0"/>
    <s v="Barasat"/>
    <s v="Mizoram"/>
    <s v="Chatbot"/>
    <n v="7"/>
    <s v="Chennai/TN"/>
    <n v="33770"/>
    <d v="2021-12-20T12:45:00"/>
  </r>
  <r>
    <s v="And-59899"/>
    <s v="Arnav Ramesh"/>
    <s v="Very Negative"/>
    <n v="4"/>
    <n v="7845"/>
    <x v="0"/>
    <s v="Arrah"/>
    <s v="Andhra Pradesh"/>
    <s v="Email"/>
    <n v="34"/>
    <s v="Chennai/TN"/>
    <n v="39225"/>
    <d v="2023-06-05T14:18:00"/>
  </r>
  <r>
    <s v="Mah-59899"/>
    <s v="Baiju Sahni"/>
    <s v="Very Positive"/>
    <n v="10"/>
    <n v="1235"/>
    <x v="0"/>
    <s v="Ongole"/>
    <s v="Maharashtra"/>
    <s v="Web"/>
    <n v="36"/>
    <s v="Hyderabad/TG"/>
    <n v="6175"/>
    <d v="2023-11-20T07:55:00"/>
  </r>
  <r>
    <s v="Guj-59899"/>
    <s v="Kabir Agate"/>
    <s v="Neutral"/>
    <n v="8"/>
    <n v="6523"/>
    <x v="0"/>
    <s v="Ambala"/>
    <s v="Gujarat"/>
    <s v="Call-Center"/>
    <n v="9"/>
    <s v="Chennai/TN"/>
    <n v="32615"/>
    <d v="2022-03-25T09:44:00"/>
  </r>
  <r>
    <s v="Utt-59899"/>
    <s v="Rhea Suri"/>
    <s v="Negative"/>
    <n v="6"/>
    <n v="3987"/>
    <x v="0"/>
    <s v="Varanasi"/>
    <s v="Uttar Pradesh"/>
    <s v="Call-Center"/>
    <n v="39"/>
    <s v="Hyderabad/TG"/>
    <n v="19935"/>
    <d v="2023-08-04T10:32:00"/>
  </r>
  <r>
    <s v="Tam-59899"/>
    <s v="Farhan Yogi"/>
    <s v="Positive"/>
    <n v="7"/>
    <n v="5123"/>
    <x v="0"/>
    <s v="Pimpri-Chinchwad"/>
    <s v="Tamil Nadu"/>
    <s v="Email"/>
    <n v="17"/>
    <s v="Delhi/DL"/>
    <n v="25615"/>
    <d v="2021-07-04T12:25:00"/>
  </r>
  <r>
    <s v="Bih-59899"/>
    <s v="Mannat Dugal"/>
    <s v="Very Positive"/>
    <n v="10"/>
    <n v="7456"/>
    <x v="0"/>
    <s v="Ballia"/>
    <s v="Bihar"/>
    <s v="Web"/>
    <n v="26"/>
    <s v="Delhi/DL"/>
    <n v="37280"/>
    <d v="2020-06-08T14:01:00"/>
  </r>
  <r>
    <s v="Tri-59899"/>
    <s v="Charvi Ganesan"/>
    <s v="Neutral"/>
    <n v="6"/>
    <n v="1269"/>
    <x v="2"/>
    <s v="Kanpur"/>
    <s v="Tripura"/>
    <s v="Chatbot"/>
    <n v="35"/>
    <s v="Delhi/DL"/>
    <n v="6345"/>
    <d v="2021-12-22T08:30:00"/>
  </r>
  <r>
    <s v="Aru-59899"/>
    <s v="Kashvi Khare"/>
    <s v="Negative"/>
    <n v="5"/>
    <n v="8654"/>
    <x v="1"/>
    <s v="Pali"/>
    <s v="Arunachal Pradesh"/>
    <s v="Call-Center"/>
    <n v="25"/>
    <s v="Hyderabad/TG"/>
    <n v="43270"/>
    <d v="2022-06-24T09:12:00"/>
  </r>
  <r>
    <s v="Pun-59899"/>
    <s v="Devansh Subramanian"/>
    <s v="Negative"/>
    <n v="3"/>
    <n v="3425"/>
    <x v="2"/>
    <s v="Loni"/>
    <s v="Punjab"/>
    <s v="Chatbot"/>
    <n v="35"/>
    <s v="Delhi/DL"/>
    <n v="17125"/>
    <d v="2020-08-11T11:40:00"/>
  </r>
  <r>
    <s v="Aru-59899"/>
    <s v="Sumer Saxena"/>
    <s v="Negative"/>
    <n v="3"/>
    <n v="6789"/>
    <x v="0"/>
    <s v="Hosur"/>
    <s v="Arunachal Pradesh"/>
    <s v="Call-Center"/>
    <n v="38"/>
    <s v="Delhi/DL"/>
    <n v="33945"/>
    <d v="2022-06-02T13:14:00"/>
  </r>
  <r>
    <s v="Miz-59899"/>
    <s v="Neysa Mander"/>
    <s v="Negative"/>
    <n v="3"/>
    <n v="2190"/>
    <x v="0"/>
    <s v="Saharsa"/>
    <s v="Mizoram"/>
    <s v="Web"/>
    <n v="14"/>
    <s v="Delhi/DL"/>
    <n v="10950"/>
    <d v="2022-12-28T15:02:00"/>
  </r>
  <r>
    <s v="Utt-59899"/>
    <s v="Rania Chauhan"/>
    <s v="Negative"/>
    <n v="6"/>
    <n v="8754"/>
    <x v="0"/>
    <s v="Silchar"/>
    <s v="Uttar Pradesh"/>
    <s v="Web"/>
    <n v="43"/>
    <s v="Hyderabad/TG"/>
    <n v="43770"/>
    <d v="2020-03-22T08:07:00"/>
  </r>
  <r>
    <s v="Tel-59899"/>
    <s v="Yakshit Saxena"/>
    <s v="Very Positive"/>
    <n v="9"/>
    <n v="7451"/>
    <x v="0"/>
    <s v="Giridih"/>
    <s v="Telangana"/>
    <s v="Call-Center"/>
    <n v="43"/>
    <s v="Bengaluru/KA"/>
    <n v="37255"/>
    <d v="2024-01-16T09:54:00"/>
  </r>
  <r>
    <s v="Ker-59899"/>
    <s v="Romil Kant"/>
    <s v="Neutral"/>
    <n v="6"/>
    <n v="3102"/>
    <x v="0"/>
    <s v="Barasat"/>
    <s v="Kerala"/>
    <s v="Web"/>
    <n v="6"/>
    <s v="Chennai/TN"/>
    <n v="15510"/>
    <d v="2020-05-28T11:18:00"/>
  </r>
  <r>
    <s v="Miz-59899"/>
    <s v="Umang Ravi"/>
    <s v="Positive"/>
    <n v="7"/>
    <n v="5687"/>
    <x v="0"/>
    <s v="Kurnool"/>
    <s v="Mizoram"/>
    <s v="Email"/>
    <n v="41"/>
    <s v="Mumbai/MH"/>
    <n v="28435"/>
    <d v="2020-07-20T12:40:00"/>
  </r>
  <r>
    <s v="Kar-59899"/>
    <s v="Saanvi Kara"/>
    <s v="Negative"/>
    <n v="4"/>
    <n v="6712"/>
    <x v="1"/>
    <s v="Alwar"/>
    <s v="Karnataka"/>
    <s v="Call-Center"/>
    <n v="27"/>
    <s v="Mumbai/MH"/>
    <n v="33560"/>
    <d v="2024-06-04T14:23:00"/>
  </r>
  <r>
    <s v="Tel-59899"/>
    <s v="Ivana Kala"/>
    <s v="Positive"/>
    <n v="7"/>
    <n v="4921"/>
    <x v="1"/>
    <s v="Tiruchirappalli"/>
    <s v="Telangana"/>
    <s v="Call-Center"/>
    <n v="9"/>
    <s v="Mumbai/MH"/>
    <n v="24605"/>
    <d v="2023-05-04T08:15:00"/>
  </r>
  <r>
    <s v="Tel-59899"/>
    <s v="Vaibhav Kapur"/>
    <s v="Very Negative"/>
    <n v="4"/>
    <n v="9203"/>
    <x v="1"/>
    <s v="Tirunelveli"/>
    <s v="Telangana"/>
    <s v="Call-Center"/>
    <n v="30"/>
    <s v="Delhi/DL"/>
    <n v="46015"/>
    <d v="2024-01-11T09:28:00"/>
  </r>
  <r>
    <s v="Mah-59899"/>
    <s v="Vaibhav Krishna"/>
    <s v="Very Negative"/>
    <n v="2"/>
    <n v="3564"/>
    <x v="0"/>
    <s v="Bhilwara"/>
    <s v="Maharashtra"/>
    <s v="Chatbot"/>
    <n v="36"/>
    <s v="Chennai/TN"/>
    <n v="17820"/>
    <d v="2021-03-03T10:59:00"/>
  </r>
  <r>
    <s v="Kar-59899"/>
    <s v="Dhruv Andra"/>
    <s v="Negative"/>
    <n v="3"/>
    <n v="6723"/>
    <x v="1"/>
    <s v="Kumbakonam"/>
    <s v="Karnataka"/>
    <s v="Call-Center"/>
    <n v="17"/>
    <s v="Bengaluru/KA"/>
    <n v="33615"/>
    <d v="2023-10-05T12:10:00"/>
  </r>
  <r>
    <s v="Guj-59899"/>
    <s v="Reyansh Banik"/>
    <s v="Very Negative"/>
    <n v="4"/>
    <n v="4821"/>
    <x v="0"/>
    <s v="Chandigarh"/>
    <s v="Gujarat"/>
    <s v="Web"/>
    <n v="38"/>
    <s v="Mumbai/MH"/>
    <n v="24105"/>
    <d v="2021-03-23T13:47:00"/>
  </r>
  <r>
    <s v="Miz-59899"/>
    <s v="Adah Cheema"/>
    <s v="Very Negative"/>
    <n v="2"/>
    <n v="7635"/>
    <x v="2"/>
    <s v="Hazaribagh"/>
    <s v="Mizoram"/>
    <s v="Chatbot"/>
    <n v="36"/>
    <s v="Chennai/TN"/>
    <n v="38175"/>
    <d v="2023-09-18T15:03:00"/>
  </r>
  <r>
    <s v="Tel-59899"/>
    <s v="Nirvaan Dani"/>
    <s v="Positive"/>
    <n v="9"/>
    <n v="2148"/>
    <x v="0"/>
    <s v="Gulbarga"/>
    <s v="Telangana"/>
    <s v="Chatbot"/>
    <n v="38"/>
    <s v="Chennai/TN"/>
    <n v="10740"/>
    <d v="2022-03-25T08:22:00"/>
  </r>
  <r>
    <s v="Him-59899"/>
    <s v="Kartik Chadha"/>
    <s v="Negative"/>
    <n v="6"/>
    <n v="5912"/>
    <x v="0"/>
    <s v="Bhusawal"/>
    <s v="Himachal Pradesh"/>
    <s v="Chatbot"/>
    <n v="13"/>
    <s v="Bengaluru/KA"/>
    <n v="29560"/>
    <d v="2023-07-14T09:40:00"/>
  </r>
  <r>
    <s v="Ass-59899"/>
    <s v="Aarna Deol"/>
    <s v="Positive"/>
    <n v="8"/>
    <n v="7143"/>
    <x v="2"/>
    <s v="Vijayawada"/>
    <s v="Assam"/>
    <s v="Chatbot"/>
    <n v="42"/>
    <s v="Mumbai/MH"/>
    <n v="35715"/>
    <d v="2020-02-21T11:35:00"/>
  </r>
  <r>
    <s v="Guj-59899"/>
    <s v="Nayantara Borah"/>
    <s v="Neutral"/>
    <n v="8"/>
    <n v="3821"/>
    <x v="2"/>
    <s v="Jhansi"/>
    <s v="Gujarat"/>
    <s v="Chatbot"/>
    <n v="7"/>
    <s v="Delhi/DL"/>
    <n v="19105"/>
    <d v="2021-04-06T12:58:00"/>
  </r>
  <r>
    <s v="Sik-59899"/>
    <s v="Eshani Kaur"/>
    <s v="Very Negative"/>
    <n v="4"/>
    <n v="9174"/>
    <x v="1"/>
    <s v="Ulhasnagar"/>
    <s v="Sikkim"/>
    <s v="Call-Center"/>
    <n v="30"/>
    <s v="Bengaluru/KA"/>
    <n v="45870"/>
    <d v="2024-11-20T14:30:00"/>
  </r>
  <r>
    <s v="Har-59897"/>
    <s v="Aaryahi Sule"/>
    <s v="Negative"/>
    <n v="4"/>
    <n v="2841"/>
    <x v="2"/>
    <s v="Moradabad"/>
    <s v="Haryana"/>
    <s v="Chatbot"/>
    <n v="22"/>
    <s v="Mumbai/MH"/>
    <n v="14205"/>
    <d v="2022-09-17T09:18:00"/>
  </r>
  <r>
    <s v="Tel-59899"/>
    <s v="Dhanush Mani"/>
    <s v="Positive"/>
    <n v="7"/>
    <n v="6257"/>
    <x v="0"/>
    <s v="Coimbatore"/>
    <s v="Telangana"/>
    <s v="Call-Center"/>
    <n v="8"/>
    <s v="Chennai/TN"/>
    <n v="31285"/>
    <d v="2024-09-11T10:04:00"/>
  </r>
  <r>
    <s v="Tam-59899"/>
    <s v="Trisha Bir"/>
    <s v="Very Negative"/>
    <n v="3"/>
    <n v="8246"/>
    <x v="0"/>
    <s v="Amritsar"/>
    <s v="Tamil Nadu"/>
    <s v="Chatbot"/>
    <n v="44"/>
    <s v="Hyderabad/TG"/>
    <n v="41230"/>
    <d v="2024-09-27T12:56:00"/>
  </r>
  <r>
    <s v="Har-59899"/>
    <s v="Nehmat Dani"/>
    <s v="Very Negative"/>
    <n v="1"/>
    <n v="7128"/>
    <x v="0"/>
    <s v="Mysore"/>
    <s v="Haryana"/>
    <s v="Chatbot"/>
    <n v="34"/>
    <s v="Hyderabad/TG"/>
    <n v="35640"/>
    <d v="2024-11-04T12:44:00"/>
  </r>
  <r>
    <s v="Bih-59899"/>
    <s v="Vaibhav Reddy"/>
    <s v="Negative"/>
    <n v="6"/>
    <n v="6924"/>
    <x v="0"/>
    <s v="Shimoga"/>
    <s v="Bihar"/>
    <s v="Call-Center"/>
    <n v="18"/>
    <s v="Delhi/DL"/>
    <n v="34620"/>
    <d v="2020-10-02T08:57:00"/>
  </r>
  <r>
    <s v="Miz-59899"/>
    <s v="Rohan De"/>
    <s v="Negative"/>
    <n v="4"/>
    <n v="8543"/>
    <x v="0"/>
    <s v="Moradabad"/>
    <s v="Mizoram"/>
    <s v="Email"/>
    <n v="23"/>
    <s v="Mumbai/MH"/>
    <n v="42715"/>
    <d v="2020-10-21T10:50:00"/>
  </r>
  <r>
    <s v="Jha-59899"/>
    <s v="Riya Ramesh"/>
    <s v="Neutral"/>
    <n v="7"/>
    <n v="3291"/>
    <x v="0"/>
    <s v="Srikakulam"/>
    <s v="Jharkhand"/>
    <s v="Call-Center"/>
    <n v="37"/>
    <s v="Chennai/TN"/>
    <n v="16455"/>
    <d v="2021-02-10T12:30:00"/>
  </r>
  <r>
    <s v="Odi-59899"/>
    <s v="Sumer Trivedi"/>
    <s v="Very Positive"/>
    <n v="9"/>
    <n v="7418"/>
    <x v="0"/>
    <s v="Nizamabad"/>
    <s v="Odisha"/>
    <s v="Web"/>
    <n v="14"/>
    <s v="Delhi/DL"/>
    <n v="37090"/>
    <d v="2020-05-18T12:15:00"/>
  </r>
  <r>
    <s v="Kar-59899"/>
    <s v="Mehul Dua"/>
    <s v="Negative"/>
    <n v="5"/>
    <n v="6925"/>
    <x v="0"/>
    <s v="Adoni"/>
    <s v="Karnataka"/>
    <s v="Web"/>
    <n v="31"/>
    <s v="Chennai/TN"/>
    <n v="34625"/>
    <d v="2023-08-24T15:20:00"/>
  </r>
  <r>
    <s v="And-59899"/>
    <s v="Dharmajan Rout"/>
    <s v="Very Negative"/>
    <n v="1"/>
    <n v="4562"/>
    <x v="1"/>
    <s v="Aurangabad"/>
    <s v="Andhra Pradesh"/>
    <s v="Call-Center"/>
    <n v="10"/>
    <s v="Bengaluru/KA"/>
    <n v="22810"/>
    <d v="2020-05-18T09:40:00"/>
  </r>
  <r>
    <s v="Har-59749"/>
    <s v="Kiara Raval"/>
    <s v="Negative"/>
    <n v="3"/>
    <n v="9184"/>
    <x v="0"/>
    <s v="Solapur"/>
    <s v="Haryana"/>
    <s v="Chatbot"/>
    <n v="45"/>
    <s v="Bengaluru/KA"/>
    <n v="45920"/>
    <d v="2024-06-18T11:45:00"/>
  </r>
  <r>
    <s v="Aru-54659"/>
    <s v="Divit Swaminathan"/>
    <s v="Negative"/>
    <n v="5"/>
    <n v="1267"/>
    <x v="0"/>
    <s v="Kota"/>
    <s v="Arunachal Pradesh"/>
    <s v="Email"/>
    <n v="8"/>
    <s v="Chennai/TN"/>
    <n v="6335"/>
    <d v="2023-10-14T13:32:00"/>
  </r>
  <r>
    <s v="Him-59899"/>
    <s v="Anya Yogi"/>
    <s v="Positive"/>
    <n v="8"/>
    <n v="6753"/>
    <x v="0"/>
    <s v="Loni"/>
    <s v="Himachal Pradesh"/>
    <s v="Email"/>
    <n v="35"/>
    <s v="Mumbai/MH"/>
    <n v="33765"/>
    <d v="2022-03-16T14:47:00"/>
  </r>
  <r>
    <s v="Tel-59899"/>
    <s v="Ehsaan Divan"/>
    <s v="Very Positive"/>
    <n v="9"/>
    <n v="5831"/>
    <x v="1"/>
    <s v="Munger"/>
    <s v="Telangana"/>
    <s v="Call-Center"/>
    <n v="33"/>
    <s v="Mumbai/MH"/>
    <n v="29155"/>
    <d v="2021-09-03T09:12:00"/>
  </r>
  <r>
    <s v="Him-59899"/>
    <s v="Mamooty Rana"/>
    <s v="Neutral"/>
    <n v="8"/>
    <n v="8471"/>
    <x v="1"/>
    <s v="Kamarhati"/>
    <s v="Himachal Pradesh"/>
    <s v="Call-Center"/>
    <n v="8"/>
    <s v="Mumbai/MH"/>
    <n v="42355"/>
    <d v="2021-11-16T11:50:00"/>
  </r>
  <r>
    <s v="Aru-59899"/>
    <s v="Nehmat Kulkarni"/>
    <s v="Negative"/>
    <n v="3"/>
    <n v="3924"/>
    <x v="0"/>
    <s v="Salem"/>
    <s v="Arunachal Pradesh"/>
    <s v="Web"/>
    <n v="19"/>
    <s v="Hyderabad/TG"/>
    <n v="19620"/>
    <d v="2022-08-05T13:40:00"/>
  </r>
  <r>
    <s v="Mad-59899"/>
    <s v="Vihaan Wagle"/>
    <s v="Negative"/>
    <n v="3"/>
    <n v="9207"/>
    <x v="0"/>
    <s v="Singrauli"/>
    <s v="Madhya Pradesh"/>
    <s v="Web"/>
    <n v="23"/>
    <s v="Delhi/DL"/>
    <n v="46035"/>
    <d v="2021-05-23T15:18:00"/>
  </r>
  <r>
    <s v="Mad-59899"/>
    <s v="Nehmat Lala"/>
    <s v="Negative"/>
    <n v="5"/>
    <n v="6492"/>
    <x v="2"/>
    <s v="Rourkela"/>
    <s v="Madhya Pradesh"/>
    <s v="Chatbot"/>
    <n v="35"/>
    <s v="Mumbai/MH"/>
    <n v="32460"/>
    <d v="2020-12-25T11:29: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
  <r>
    <s v="Tam-59543"/>
    <s v="Yakshit Kant"/>
    <s v="Neutral"/>
    <n v="8"/>
    <n v="5698"/>
    <x v="0"/>
    <s v="Bellary"/>
    <x v="0"/>
    <x v="0"/>
    <n v="14"/>
    <x v="0"/>
    <n v="28490"/>
    <x v="0"/>
    <x v="0"/>
    <s v="5"/>
    <x v="0"/>
    <s v="Good"/>
  </r>
  <r>
    <s v="Tri-59573"/>
    <s v="Faiyaz Sood"/>
    <s v="Negative"/>
    <n v="5"/>
    <n v="3456"/>
    <x v="0"/>
    <s v="Saharanpur"/>
    <x v="1"/>
    <x v="1"/>
    <n v="32"/>
    <x v="1"/>
    <n v="17280"/>
    <x v="1"/>
    <x v="1"/>
    <s v="10"/>
    <x v="0"/>
    <s v="Poor"/>
  </r>
  <r>
    <s v="Chh-59573"/>
    <s v="Zoya Buch"/>
    <s v="Negative"/>
    <n v="3"/>
    <n v="7890"/>
    <x v="0"/>
    <s v="Raichur"/>
    <x v="2"/>
    <x v="0"/>
    <n v="6"/>
    <x v="2"/>
    <n v="39450"/>
    <x v="2"/>
    <x v="2"/>
    <s v="5"/>
    <x v="0"/>
    <s v="Poor"/>
  </r>
  <r>
    <s v="Meg-59553"/>
    <s v="Pihu Brar"/>
    <s v="Very Negative"/>
    <n v="4"/>
    <n v="1234"/>
    <x v="0"/>
    <s v="Shimla"/>
    <x v="3"/>
    <x v="2"/>
    <n v="26"/>
    <x v="1"/>
    <n v="6170"/>
    <x v="3"/>
    <x v="3"/>
    <s v="9"/>
    <x v="0"/>
    <s v="Bad"/>
  </r>
  <r>
    <s v="Utt-59899"/>
    <s v="Ira Deo"/>
    <s v="Positive"/>
    <n v="8"/>
    <n v="5678"/>
    <x v="0"/>
    <s v="Nadiad"/>
    <x v="4"/>
    <x v="3"/>
    <n v="26"/>
    <x v="1"/>
    <n v="28390"/>
    <x v="4"/>
    <x v="4"/>
    <s v="5"/>
    <x v="0"/>
    <s v="Better"/>
  </r>
  <r>
    <s v="Meg-59579"/>
    <s v="Yuvaan Bumb"/>
    <s v="Very Negative"/>
    <n v="4"/>
    <n v="8901"/>
    <x v="0"/>
    <s v="Sambhal"/>
    <x v="3"/>
    <x v="3"/>
    <n v="6"/>
    <x v="0"/>
    <n v="44505"/>
    <x v="5"/>
    <x v="5"/>
    <s v="8"/>
    <x v="0"/>
    <s v="Bad"/>
  </r>
  <r>
    <s v="Odi-59878"/>
    <s v="Uthkarsh Buch"/>
    <s v="Very Positive"/>
    <n v="10"/>
    <n v="4567"/>
    <x v="1"/>
    <s v="Satara"/>
    <x v="5"/>
    <x v="1"/>
    <n v="9"/>
    <x v="0"/>
    <n v="22835"/>
    <x v="6"/>
    <x v="6"/>
    <s v="5"/>
    <x v="0"/>
    <s v="Excellent"/>
  </r>
  <r>
    <s v="Tri-59859"/>
    <s v="Tara Dyal"/>
    <s v="Negative"/>
    <n v="3"/>
    <n v="6789"/>
    <x v="0"/>
    <s v="Berhampore"/>
    <x v="1"/>
    <x v="1"/>
    <n v="15"/>
    <x v="2"/>
    <n v="33945"/>
    <x v="7"/>
    <x v="7"/>
    <s v="10"/>
    <x v="0"/>
    <s v="Poor"/>
  </r>
  <r>
    <s v="Tri-59899"/>
    <s v="Anay Boase"/>
    <s v="Negative"/>
    <n v="3"/>
    <n v="2345"/>
    <x v="2"/>
    <s v="Berhampore"/>
    <x v="1"/>
    <x v="3"/>
    <n v="12"/>
    <x v="1"/>
    <n v="11725"/>
    <x v="8"/>
    <x v="8"/>
    <s v="4"/>
    <x v="0"/>
    <s v="Poor"/>
  </r>
  <r>
    <s v="Goa-58789"/>
    <s v="Mohanlal Sampath"/>
    <s v="Negative"/>
    <n v="6"/>
    <n v="9876"/>
    <x v="0"/>
    <s v="Jaipur"/>
    <x v="6"/>
    <x v="3"/>
    <n v="42"/>
    <x v="1"/>
    <n v="49380"/>
    <x v="9"/>
    <x v="9"/>
    <s v="5"/>
    <x v="0"/>
    <s v="Poor"/>
  </r>
  <r>
    <s v="Bih-59899"/>
    <s v="Amira Deo"/>
    <s v="Negative"/>
    <n v="3"/>
    <n v="1239"/>
    <x v="0"/>
    <s v="Hosur"/>
    <x v="7"/>
    <x v="0"/>
    <n v="44"/>
    <x v="2"/>
    <n v="6195"/>
    <x v="10"/>
    <x v="10"/>
    <s v="5"/>
    <x v="0"/>
    <s v="Poor"/>
  </r>
  <r>
    <s v="Nag-59589"/>
    <s v="Piya Singhal"/>
    <s v="Neutral"/>
    <n v="7"/>
    <n v="8765"/>
    <x v="0"/>
    <s v="Tiruvottiyur"/>
    <x v="8"/>
    <x v="0"/>
    <n v="29"/>
    <x v="1"/>
    <n v="43825"/>
    <x v="11"/>
    <x v="11"/>
    <s v="5"/>
    <x v="0"/>
    <s v="Good"/>
  </r>
  <r>
    <s v="Goa-59899"/>
    <s v="Darshit Wagle"/>
    <s v="Negative"/>
    <n v="5"/>
    <n v="3451"/>
    <x v="0"/>
    <s v="Miryalaguda"/>
    <x v="6"/>
    <x v="0"/>
    <n v="35"/>
    <x v="0"/>
    <n v="17255"/>
    <x v="12"/>
    <x v="12"/>
    <s v="4"/>
    <x v="0"/>
    <s v="Poor"/>
  </r>
  <r>
    <s v="Chh-59799"/>
    <s v="Raghav Tara"/>
    <s v="Very Negative"/>
    <n v="2"/>
    <n v="4890"/>
    <x v="0"/>
    <s v="Chennai"/>
    <x v="2"/>
    <x v="3"/>
    <n v="30"/>
    <x v="3"/>
    <n v="24450"/>
    <x v="13"/>
    <x v="13"/>
    <s v="8"/>
    <x v="0"/>
    <s v="Bad"/>
  </r>
  <r>
    <s v="Ker-59899"/>
    <s v="Gatik Uppal"/>
    <s v="Negative"/>
    <n v="6"/>
    <n v="2312"/>
    <x v="1"/>
    <s v="Mango"/>
    <x v="9"/>
    <x v="1"/>
    <n v="29"/>
    <x v="1"/>
    <n v="11560"/>
    <x v="14"/>
    <x v="14"/>
    <s v="5"/>
    <x v="0"/>
    <s v="Poor"/>
  </r>
  <r>
    <s v="Miz-59899"/>
    <s v="Hunar Batra"/>
    <s v="Positive"/>
    <n v="9"/>
    <n v="6578"/>
    <x v="1"/>
    <s v="Ratlam"/>
    <x v="10"/>
    <x v="1"/>
    <n v="9"/>
    <x v="3"/>
    <n v="32890"/>
    <x v="15"/>
    <x v="15"/>
    <s v="5"/>
    <x v="0"/>
    <s v="Better"/>
  </r>
  <r>
    <s v="Guj-59839"/>
    <s v="Khushi Chad"/>
    <s v="Very Positive"/>
    <n v="9"/>
    <n v="8903"/>
    <x v="0"/>
    <s v="Meerut"/>
    <x v="11"/>
    <x v="0"/>
    <n v="8"/>
    <x v="1"/>
    <n v="44515"/>
    <x v="16"/>
    <x v="16"/>
    <s v="5"/>
    <x v="0"/>
    <s v="Excellent"/>
  </r>
  <r>
    <s v="Him-54590"/>
    <s v="Indrajit Arora"/>
    <s v="Very Negative"/>
    <n v="3"/>
    <n v="7123"/>
    <x v="0"/>
    <s v="Bidhannagar"/>
    <x v="12"/>
    <x v="0"/>
    <n v="35"/>
    <x v="0"/>
    <n v="35615"/>
    <x v="17"/>
    <x v="17"/>
    <s v="8"/>
    <x v="0"/>
    <s v="Bad"/>
  </r>
  <r>
    <s v="Tel-57899"/>
    <s v="Anaya Solanki"/>
    <s v="Positive"/>
    <n v="7"/>
    <n v="5345"/>
    <x v="0"/>
    <s v="Varanasi"/>
    <x v="13"/>
    <x v="3"/>
    <n v="20"/>
    <x v="3"/>
    <n v="26725"/>
    <x v="18"/>
    <x v="18"/>
    <s v="5"/>
    <x v="0"/>
    <s v="Better"/>
  </r>
  <r>
    <s v="Miz-59599"/>
    <s v="Sumer Tara"/>
    <s v="Negative"/>
    <n v="3"/>
    <n v="9786"/>
    <x v="0"/>
    <s v="Kurnool"/>
    <x v="10"/>
    <x v="3"/>
    <n v="31"/>
    <x v="3"/>
    <n v="48930"/>
    <x v="19"/>
    <x v="19"/>
    <s v="10"/>
    <x v="0"/>
    <s v="Poor"/>
  </r>
  <r>
    <s v="Ker-59499"/>
    <s v="Kavya Chawla"/>
    <s v="Neutral"/>
    <n v="5"/>
    <n v="2347"/>
    <x v="0"/>
    <s v="Panvel"/>
    <x v="9"/>
    <x v="2"/>
    <n v="39"/>
    <x v="1"/>
    <n v="11735"/>
    <x v="20"/>
    <x v="20"/>
    <s v="5"/>
    <x v="0"/>
    <s v="Good"/>
  </r>
  <r>
    <s v="Har-59899"/>
    <s v="Indrans Dhaliwal"/>
    <s v="Negative"/>
    <n v="3"/>
    <n v="6784"/>
    <x v="0"/>
    <s v="Malegaon"/>
    <x v="14"/>
    <x v="1"/>
    <n v="38"/>
    <x v="2"/>
    <n v="33920"/>
    <x v="21"/>
    <x v="21"/>
    <s v="7"/>
    <x v="0"/>
    <s v="Poor"/>
  </r>
  <r>
    <s v="Aru-59896"/>
    <s v="Aradhya Trivedi"/>
    <s v="Negative"/>
    <n v="4"/>
    <n v="1267"/>
    <x v="0"/>
    <s v="Bardhaman"/>
    <x v="15"/>
    <x v="1"/>
    <n v="44"/>
    <x v="2"/>
    <n v="6335"/>
    <x v="22"/>
    <x v="22"/>
    <s v="5"/>
    <x v="0"/>
    <s v="Poor"/>
  </r>
  <r>
    <s v="Sik-59899"/>
    <s v="Pihu Krish"/>
    <s v="Very Negative"/>
    <n v="4"/>
    <n v="9345"/>
    <x v="2"/>
    <s v="Pudukkottai"/>
    <x v="16"/>
    <x v="0"/>
    <n v="41"/>
    <x v="2"/>
    <n v="46725"/>
    <x v="23"/>
    <x v="23"/>
    <s v="5"/>
    <x v="0"/>
    <s v="Bad"/>
  </r>
  <r>
    <s v="Miz-59899"/>
    <s v="Anya Varty"/>
    <s v="Very Negative"/>
    <n v="4"/>
    <n v="6754"/>
    <x v="0"/>
    <s v="Barasat"/>
    <x v="10"/>
    <x v="0"/>
    <n v="7"/>
    <x v="1"/>
    <n v="33770"/>
    <x v="24"/>
    <x v="24"/>
    <s v="5"/>
    <x v="0"/>
    <s v="Bad"/>
  </r>
  <r>
    <s v="And-59899"/>
    <s v="Arnav Ramesh"/>
    <s v="Very Negative"/>
    <n v="4"/>
    <n v="7845"/>
    <x v="0"/>
    <s v="Arrah"/>
    <x v="17"/>
    <x v="2"/>
    <n v="34"/>
    <x v="1"/>
    <n v="39225"/>
    <x v="25"/>
    <x v="25"/>
    <s v="12"/>
    <x v="1"/>
    <s v="Bad"/>
  </r>
  <r>
    <s v="Mah-59899"/>
    <s v="Baiju Sahni"/>
    <s v="Very Positive"/>
    <n v="10"/>
    <n v="1235"/>
    <x v="0"/>
    <s v="Ongole"/>
    <x v="18"/>
    <x v="3"/>
    <n v="36"/>
    <x v="3"/>
    <n v="6175"/>
    <x v="26"/>
    <x v="26"/>
    <s v="5"/>
    <x v="0"/>
    <s v="Excellent"/>
  </r>
  <r>
    <s v="Guj-59899"/>
    <s v="Kabir Agate"/>
    <s v="Neutral"/>
    <n v="8"/>
    <n v="6523"/>
    <x v="0"/>
    <s v="Ambala"/>
    <x v="11"/>
    <x v="1"/>
    <n v="9"/>
    <x v="1"/>
    <n v="32615"/>
    <x v="27"/>
    <x v="27"/>
    <s v="8"/>
    <x v="0"/>
    <s v="Good"/>
  </r>
  <r>
    <s v="Utt-59899"/>
    <s v="Rhea Suri"/>
    <s v="Negative"/>
    <n v="6"/>
    <n v="3987"/>
    <x v="0"/>
    <s v="Varanasi"/>
    <x v="4"/>
    <x v="1"/>
    <n v="39"/>
    <x v="3"/>
    <n v="19935"/>
    <x v="28"/>
    <x v="28"/>
    <s v="10"/>
    <x v="0"/>
    <s v="Poor"/>
  </r>
  <r>
    <s v="Tam-59899"/>
    <s v="Farhan Yogi"/>
    <s v="Positive"/>
    <n v="7"/>
    <n v="5123"/>
    <x v="0"/>
    <s v="Pimpri-Chinchwad"/>
    <x v="0"/>
    <x v="2"/>
    <n v="17"/>
    <x v="4"/>
    <n v="25615"/>
    <x v="29"/>
    <x v="29"/>
    <s v="10"/>
    <x v="0"/>
    <s v="Better"/>
  </r>
  <r>
    <s v="Bih-59899"/>
    <s v="Mannat Dugal"/>
    <s v="Very Positive"/>
    <n v="10"/>
    <n v="7456"/>
    <x v="0"/>
    <s v="Ballia"/>
    <x v="7"/>
    <x v="3"/>
    <n v="26"/>
    <x v="4"/>
    <n v="37280"/>
    <x v="30"/>
    <x v="30"/>
    <s v="9"/>
    <x v="0"/>
    <s v="Excellent"/>
  </r>
  <r>
    <s v="Tri-59899"/>
    <s v="Charvi Ganesan"/>
    <s v="Neutral"/>
    <n v="6"/>
    <n v="1269"/>
    <x v="2"/>
    <s v="Kanpur"/>
    <x v="1"/>
    <x v="0"/>
    <n v="35"/>
    <x v="4"/>
    <n v="6345"/>
    <x v="31"/>
    <x v="31"/>
    <s v="5"/>
    <x v="0"/>
    <s v="Good"/>
  </r>
  <r>
    <s v="Aru-59899"/>
    <s v="Kashvi Khare"/>
    <s v="Negative"/>
    <n v="5"/>
    <n v="8654"/>
    <x v="1"/>
    <s v="Pali"/>
    <x v="15"/>
    <x v="1"/>
    <n v="25"/>
    <x v="3"/>
    <n v="43270"/>
    <x v="32"/>
    <x v="32"/>
    <s v="10"/>
    <x v="0"/>
    <s v="Poor"/>
  </r>
  <r>
    <s v="Pun-59899"/>
    <s v="Devansh Subramanian"/>
    <s v="Negative"/>
    <n v="3"/>
    <n v="3425"/>
    <x v="2"/>
    <s v="Loni"/>
    <x v="19"/>
    <x v="0"/>
    <n v="35"/>
    <x v="4"/>
    <n v="17125"/>
    <x v="33"/>
    <x v="33"/>
    <s v="7"/>
    <x v="0"/>
    <s v="Poor"/>
  </r>
  <r>
    <s v="Aru-59899"/>
    <s v="Sumer Saxena"/>
    <s v="Negative"/>
    <n v="3"/>
    <n v="6789"/>
    <x v="0"/>
    <s v="Hosur"/>
    <x v="15"/>
    <x v="1"/>
    <n v="38"/>
    <x v="4"/>
    <n v="33945"/>
    <x v="34"/>
    <x v="34"/>
    <s v="10"/>
    <x v="0"/>
    <s v="Poor"/>
  </r>
  <r>
    <s v="Miz-59899"/>
    <s v="Neysa Mander"/>
    <s v="Negative"/>
    <n v="3"/>
    <n v="2190"/>
    <x v="0"/>
    <s v="Saharsa"/>
    <x v="10"/>
    <x v="3"/>
    <n v="14"/>
    <x v="4"/>
    <n v="10950"/>
    <x v="35"/>
    <x v="35"/>
    <s v="10"/>
    <x v="0"/>
    <s v="Poor"/>
  </r>
  <r>
    <s v="Utt-59899"/>
    <s v="Rania Chauhan"/>
    <s v="Negative"/>
    <n v="6"/>
    <n v="8754"/>
    <x v="0"/>
    <s v="Silchar"/>
    <x v="4"/>
    <x v="3"/>
    <n v="43"/>
    <x v="3"/>
    <n v="43770"/>
    <x v="36"/>
    <x v="36"/>
    <s v="10"/>
    <x v="0"/>
    <s v="Poor"/>
  </r>
  <r>
    <s v="Tel-59899"/>
    <s v="Yakshit Saxena"/>
    <s v="Very Positive"/>
    <n v="9"/>
    <n v="7451"/>
    <x v="0"/>
    <s v="Giridih"/>
    <x v="13"/>
    <x v="1"/>
    <n v="43"/>
    <x v="0"/>
    <n v="37255"/>
    <x v="37"/>
    <x v="37"/>
    <s v="8"/>
    <x v="0"/>
    <s v="Excellent"/>
  </r>
  <r>
    <s v="Ker-59899"/>
    <s v="Romil Kant"/>
    <s v="Neutral"/>
    <n v="6"/>
    <n v="3102"/>
    <x v="0"/>
    <s v="Barasat"/>
    <x v="9"/>
    <x v="3"/>
    <n v="6"/>
    <x v="1"/>
    <n v="15510"/>
    <x v="38"/>
    <x v="38"/>
    <s v="5"/>
    <x v="0"/>
    <s v="Good"/>
  </r>
  <r>
    <s v="Miz-59899"/>
    <s v="Umang Ravi"/>
    <s v="Positive"/>
    <n v="7"/>
    <n v="5687"/>
    <x v="0"/>
    <s v="Kurnool"/>
    <x v="10"/>
    <x v="2"/>
    <n v="41"/>
    <x v="2"/>
    <n v="28435"/>
    <x v="39"/>
    <x v="39"/>
    <s v="10"/>
    <x v="0"/>
    <s v="Better"/>
  </r>
  <r>
    <s v="Kar-59899"/>
    <s v="Saanvi Kara"/>
    <s v="Negative"/>
    <n v="4"/>
    <n v="6712"/>
    <x v="1"/>
    <s v="Alwar"/>
    <x v="20"/>
    <x v="1"/>
    <n v="27"/>
    <x v="2"/>
    <n v="33560"/>
    <x v="40"/>
    <x v="40"/>
    <s v="7"/>
    <x v="0"/>
    <s v="Poor"/>
  </r>
  <r>
    <s v="Tel-59899"/>
    <s v="Ivana Kala"/>
    <s v="Positive"/>
    <n v="7"/>
    <n v="4921"/>
    <x v="1"/>
    <s v="Tiruchirappalli"/>
    <x v="13"/>
    <x v="1"/>
    <n v="9"/>
    <x v="2"/>
    <n v="24605"/>
    <x v="41"/>
    <x v="41"/>
    <s v="10"/>
    <x v="0"/>
    <s v="Better"/>
  </r>
  <r>
    <s v="Tel-59899"/>
    <s v="Vaibhav Kapur"/>
    <s v="Very Negative"/>
    <n v="4"/>
    <n v="9203"/>
    <x v="1"/>
    <s v="Tirunelveli"/>
    <x v="13"/>
    <x v="1"/>
    <n v="30"/>
    <x v="4"/>
    <n v="46015"/>
    <x v="42"/>
    <x v="42"/>
    <s v="10"/>
    <x v="0"/>
    <s v="Bad"/>
  </r>
  <r>
    <s v="Mah-59899"/>
    <s v="Vaibhav Krishna"/>
    <s v="Very Negative"/>
    <n v="2"/>
    <n v="3564"/>
    <x v="0"/>
    <s v="Bhilwara"/>
    <x v="18"/>
    <x v="0"/>
    <n v="36"/>
    <x v="1"/>
    <n v="17820"/>
    <x v="43"/>
    <x v="43"/>
    <s v="6"/>
    <x v="0"/>
    <s v="Bad"/>
  </r>
  <r>
    <s v="Kar-59899"/>
    <s v="Dhruv Andra"/>
    <s v="Negative"/>
    <n v="3"/>
    <n v="6723"/>
    <x v="1"/>
    <s v="Kumbakonam"/>
    <x v="20"/>
    <x v="1"/>
    <n v="17"/>
    <x v="0"/>
    <n v="33615"/>
    <x v="44"/>
    <x v="44"/>
    <s v="7"/>
    <x v="0"/>
    <s v="Poor"/>
  </r>
  <r>
    <s v="Guj-59899"/>
    <s v="Reyansh Banik"/>
    <s v="Very Negative"/>
    <n v="4"/>
    <n v="4821"/>
    <x v="0"/>
    <s v="Chandigarh"/>
    <x v="11"/>
    <x v="3"/>
    <n v="38"/>
    <x v="2"/>
    <n v="24105"/>
    <x v="45"/>
    <x v="45"/>
    <s v="8"/>
    <x v="0"/>
    <s v="Bad"/>
  </r>
  <r>
    <s v="Miz-59899"/>
    <s v="Adah Cheema"/>
    <s v="Very Negative"/>
    <n v="2"/>
    <n v="7635"/>
    <x v="2"/>
    <s v="Hazaribagh"/>
    <x v="10"/>
    <x v="0"/>
    <n v="36"/>
    <x v="1"/>
    <n v="38175"/>
    <x v="46"/>
    <x v="46"/>
    <s v="7"/>
    <x v="0"/>
    <s v="Bad"/>
  </r>
  <r>
    <s v="Tel-59899"/>
    <s v="Nirvaan Dani"/>
    <s v="Positive"/>
    <n v="9"/>
    <n v="2148"/>
    <x v="0"/>
    <s v="Gulbarga"/>
    <x v="13"/>
    <x v="0"/>
    <n v="38"/>
    <x v="1"/>
    <n v="10740"/>
    <x v="47"/>
    <x v="47"/>
    <s v="10"/>
    <x v="0"/>
    <s v="Better"/>
  </r>
  <r>
    <s v="Him-59899"/>
    <s v="Kartik Chadha"/>
    <s v="Negative"/>
    <n v="6"/>
    <n v="5912"/>
    <x v="0"/>
    <s v="Bhusawal"/>
    <x v="12"/>
    <x v="0"/>
    <n v="13"/>
    <x v="0"/>
    <n v="29560"/>
    <x v="48"/>
    <x v="48"/>
    <s v="10"/>
    <x v="0"/>
    <s v="Poor"/>
  </r>
  <r>
    <s v="Ass-59899"/>
    <s v="Aarna Deol"/>
    <s v="Positive"/>
    <n v="8"/>
    <n v="7143"/>
    <x v="2"/>
    <s v="Vijayawada"/>
    <x v="21"/>
    <x v="0"/>
    <n v="42"/>
    <x v="2"/>
    <n v="35715"/>
    <x v="49"/>
    <x v="49"/>
    <s v="7"/>
    <x v="0"/>
    <s v="Better"/>
  </r>
  <r>
    <s v="Guj-59899"/>
    <s v="Nayantara Borah"/>
    <s v="Neutral"/>
    <n v="8"/>
    <n v="3821"/>
    <x v="2"/>
    <s v="Jhansi"/>
    <x v="11"/>
    <x v="0"/>
    <n v="7"/>
    <x v="4"/>
    <n v="19105"/>
    <x v="50"/>
    <x v="50"/>
    <s v="0"/>
    <x v="0"/>
    <s v="Good"/>
  </r>
  <r>
    <s v="Sik-59899"/>
    <s v="Eshani Kaur"/>
    <s v="Very Negative"/>
    <n v="4"/>
    <n v="9174"/>
    <x v="1"/>
    <s v="Ulhasnagar"/>
    <x v="16"/>
    <x v="1"/>
    <n v="30"/>
    <x v="0"/>
    <n v="45870"/>
    <x v="51"/>
    <x v="51"/>
    <s v="85"/>
    <x v="1"/>
    <s v="Bad"/>
  </r>
  <r>
    <s v="Har-59897"/>
    <s v="Aaryahi Sule"/>
    <s v="Negative"/>
    <n v="4"/>
    <n v="2841"/>
    <x v="2"/>
    <s v="Moradabad"/>
    <x v="14"/>
    <x v="0"/>
    <n v="22"/>
    <x v="2"/>
    <n v="14205"/>
    <x v="52"/>
    <x v="52"/>
    <s v="322"/>
    <x v="1"/>
    <s v="Poor"/>
  </r>
  <r>
    <s v="Tel-59899"/>
    <s v="Dhanush Mani"/>
    <s v="Positive"/>
    <n v="7"/>
    <n v="6257"/>
    <x v="0"/>
    <s v="Coimbatore"/>
    <x v="13"/>
    <x v="1"/>
    <n v="8"/>
    <x v="1"/>
    <n v="31285"/>
    <x v="53"/>
    <x v="53"/>
    <s v="60"/>
    <x v="1"/>
    <s v="Better"/>
  </r>
  <r>
    <s v="Tam-59899"/>
    <s v="Trisha Bir"/>
    <s v="Very Negative"/>
    <n v="3"/>
    <n v="8246"/>
    <x v="0"/>
    <s v="Amritsar"/>
    <x v="0"/>
    <x v="0"/>
    <n v="44"/>
    <x v="3"/>
    <n v="41230"/>
    <x v="54"/>
    <x v="54"/>
    <s v="120"/>
    <x v="1"/>
    <s v="Bad"/>
  </r>
  <r>
    <s v="Har-59899"/>
    <s v="Nehmat Dani"/>
    <s v="Very Negative"/>
    <n v="1"/>
    <n v="7128"/>
    <x v="0"/>
    <s v="Mysore"/>
    <x v="14"/>
    <x v="0"/>
    <n v="34"/>
    <x v="3"/>
    <n v="35640"/>
    <x v="55"/>
    <x v="55"/>
    <s v="0"/>
    <x v="0"/>
    <s v="Bad"/>
  </r>
  <r>
    <s v="Bih-59899"/>
    <s v="Vaibhav Reddy"/>
    <s v="Negative"/>
    <n v="6"/>
    <n v="6924"/>
    <x v="0"/>
    <s v="Shimoga"/>
    <x v="7"/>
    <x v="1"/>
    <n v="18"/>
    <x v="4"/>
    <n v="34620"/>
    <x v="56"/>
    <x v="56"/>
    <s v="300"/>
    <x v="1"/>
    <s v="Poor"/>
  </r>
  <r>
    <s v="Miz-59899"/>
    <s v="Rohan De"/>
    <s v="Negative"/>
    <n v="4"/>
    <n v="8543"/>
    <x v="0"/>
    <s v="Moradabad"/>
    <x v="10"/>
    <x v="2"/>
    <n v="23"/>
    <x v="2"/>
    <n v="42715"/>
    <x v="57"/>
    <x v="57"/>
    <s v="120"/>
    <x v="1"/>
    <s v="Poor"/>
  </r>
  <r>
    <s v="Jha-59899"/>
    <s v="Riya Ramesh"/>
    <s v="Neutral"/>
    <n v="7"/>
    <n v="3291"/>
    <x v="0"/>
    <s v="Srikakulam"/>
    <x v="22"/>
    <x v="1"/>
    <n v="37"/>
    <x v="1"/>
    <n v="16455"/>
    <x v="58"/>
    <x v="58"/>
    <s v="120"/>
    <x v="1"/>
    <s v="Good"/>
  </r>
  <r>
    <s v="Odi-59899"/>
    <s v="Sumer Trivedi"/>
    <s v="Very Positive"/>
    <n v="9"/>
    <n v="7418"/>
    <x v="0"/>
    <s v="Nizamabad"/>
    <x v="5"/>
    <x v="3"/>
    <n v="14"/>
    <x v="4"/>
    <n v="37090"/>
    <x v="59"/>
    <x v="59"/>
    <s v="0"/>
    <x v="0"/>
    <s v="Excellent"/>
  </r>
  <r>
    <s v="Kar-59899"/>
    <s v="Mehul Dua"/>
    <s v="Negative"/>
    <n v="5"/>
    <n v="6925"/>
    <x v="0"/>
    <s v="Adoni"/>
    <x v="20"/>
    <x v="3"/>
    <n v="31"/>
    <x v="1"/>
    <n v="34625"/>
    <x v="60"/>
    <x v="60"/>
    <s v="120"/>
    <x v="1"/>
    <s v="Poor"/>
  </r>
  <r>
    <s v="And-59899"/>
    <s v="Dharmajan Rout"/>
    <s v="Very Negative"/>
    <n v="1"/>
    <n v="4562"/>
    <x v="1"/>
    <s v="Aurangabad"/>
    <x v="17"/>
    <x v="1"/>
    <n v="10"/>
    <x v="0"/>
    <n v="22810"/>
    <x v="61"/>
    <x v="61"/>
    <s v="360"/>
    <x v="1"/>
    <s v="Bad"/>
  </r>
  <r>
    <s v="Har-59749"/>
    <s v="Kiara Raval"/>
    <s v="Negative"/>
    <n v="3"/>
    <n v="9184"/>
    <x v="0"/>
    <s v="Solapur"/>
    <x v="14"/>
    <x v="0"/>
    <n v="45"/>
    <x v="0"/>
    <n v="45920"/>
    <x v="62"/>
    <x v="62"/>
    <s v="133"/>
    <x v="1"/>
    <s v="Poor"/>
  </r>
  <r>
    <s v="Aru-54659"/>
    <s v="Divit Swaminathan"/>
    <s v="Negative"/>
    <n v="5"/>
    <n v="1267"/>
    <x v="0"/>
    <s v="Kota"/>
    <x v="15"/>
    <x v="2"/>
    <n v="8"/>
    <x v="1"/>
    <n v="6335"/>
    <x v="63"/>
    <x v="63"/>
    <s v="105"/>
    <x v="1"/>
    <s v="Poor"/>
  </r>
  <r>
    <s v="Him-59899"/>
    <s v="Anya Yogi"/>
    <s v="Positive"/>
    <n v="8"/>
    <n v="6753"/>
    <x v="0"/>
    <s v="Loni"/>
    <x v="12"/>
    <x v="2"/>
    <n v="35"/>
    <x v="2"/>
    <n v="33765"/>
    <x v="64"/>
    <x v="64"/>
    <s v="95"/>
    <x v="1"/>
    <s v="Better"/>
  </r>
  <r>
    <s v="Tel-59899"/>
    <s v="Ehsaan Divan"/>
    <s v="Very Positive"/>
    <n v="9"/>
    <n v="5831"/>
    <x v="1"/>
    <s v="Munger"/>
    <x v="13"/>
    <x v="1"/>
    <n v="33"/>
    <x v="2"/>
    <n v="29155"/>
    <x v="65"/>
    <x v="65"/>
    <s v="338"/>
    <x v="1"/>
    <s v="Excellent"/>
  </r>
  <r>
    <s v="Him-59899"/>
    <s v="Mamooty Rana"/>
    <s v="Neutral"/>
    <n v="8"/>
    <n v="8471"/>
    <x v="1"/>
    <s v="Kamarhati"/>
    <x v="12"/>
    <x v="1"/>
    <n v="8"/>
    <x v="2"/>
    <n v="42355"/>
    <x v="66"/>
    <x v="66"/>
    <s v="152"/>
    <x v="1"/>
    <s v="Good"/>
  </r>
  <r>
    <s v="Aru-59899"/>
    <s v="Nehmat Kulkarni"/>
    <s v="Negative"/>
    <n v="3"/>
    <n v="3924"/>
    <x v="0"/>
    <s v="Salem"/>
    <x v="15"/>
    <x v="3"/>
    <n v="19"/>
    <x v="3"/>
    <n v="19620"/>
    <x v="67"/>
    <x v="67"/>
    <s v="131"/>
    <x v="1"/>
    <s v="Poor"/>
  </r>
  <r>
    <s v="Mad-59899"/>
    <s v="Vihaan Wagle"/>
    <s v="Negative"/>
    <n v="3"/>
    <n v="9207"/>
    <x v="0"/>
    <s v="Singrauli"/>
    <x v="23"/>
    <x v="3"/>
    <n v="23"/>
    <x v="4"/>
    <n v="46035"/>
    <x v="68"/>
    <x v="68"/>
    <s v="83"/>
    <x v="1"/>
    <s v="Poor"/>
  </r>
  <r>
    <s v="Mad-59899"/>
    <s v="Nehmat Lala"/>
    <s v="Negative"/>
    <n v="5"/>
    <n v="6492"/>
    <x v="2"/>
    <s v="Rourkela"/>
    <x v="23"/>
    <x v="0"/>
    <n v="35"/>
    <x v="2"/>
    <n v="32460"/>
    <x v="69"/>
    <x v="69"/>
    <s v="233"/>
    <x v="1"/>
    <s v="Poor"/>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BC90AD1-E8C1-4D39-A13A-88A866E013D4}" name="PivotTable1"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1:E8" firstHeaderRow="1" firstDataRow="2" firstDataCol="1"/>
  <pivotFields count="24">
    <pivotField showAll="0"/>
    <pivotField showAll="0"/>
    <pivotField showAll="0"/>
    <pivotField showAll="0"/>
    <pivotField showAll="0"/>
    <pivotField axis="axisCol" dataField="1" showAll="0">
      <items count="4">
        <item x="0"/>
        <item x="1"/>
        <item x="2"/>
        <item t="default"/>
      </items>
    </pivotField>
    <pivotField showAll="0"/>
    <pivotField showAll="0"/>
    <pivotField showAll="0"/>
    <pivotField showAll="0"/>
    <pivotField axis="axisRow" showAll="0">
      <items count="6">
        <item x="0"/>
        <item x="1"/>
        <item x="4"/>
        <item x="3"/>
        <item x="2"/>
        <item t="default"/>
      </items>
    </pivotField>
    <pivotField showAll="0"/>
    <pivotField numFmtId="165" showAll="0">
      <items count="71">
        <item x="49"/>
        <item x="36"/>
        <item x="61"/>
        <item x="59"/>
        <item x="38"/>
        <item x="30"/>
        <item x="16"/>
        <item x="39"/>
        <item x="33"/>
        <item x="15"/>
        <item x="56"/>
        <item x="3"/>
        <item x="57"/>
        <item x="69"/>
        <item x="20"/>
        <item x="58"/>
        <item x="43"/>
        <item x="45"/>
        <item x="50"/>
        <item x="68"/>
        <item x="29"/>
        <item x="65"/>
        <item x="0"/>
        <item x="66"/>
        <item x="8"/>
        <item x="24"/>
        <item x="31"/>
        <item x="13"/>
        <item x="2"/>
        <item x="64"/>
        <item x="23"/>
        <item x="47"/>
        <item x="27"/>
        <item x="9"/>
        <item x="6"/>
        <item x="34"/>
        <item x="32"/>
        <item x="7"/>
        <item x="67"/>
        <item x="52"/>
        <item x="5"/>
        <item x="35"/>
        <item x="1"/>
        <item x="4"/>
        <item x="11"/>
        <item x="19"/>
        <item x="41"/>
        <item x="25"/>
        <item x="48"/>
        <item x="28"/>
        <item x="60"/>
        <item x="46"/>
        <item x="44"/>
        <item x="63"/>
        <item x="10"/>
        <item x="26"/>
        <item x="42"/>
        <item x="37"/>
        <item x="14"/>
        <item x="40"/>
        <item x="62"/>
        <item x="12"/>
        <item x="22"/>
        <item x="53"/>
        <item x="18"/>
        <item x="17"/>
        <item x="54"/>
        <item x="21"/>
        <item x="55"/>
        <item x="51"/>
        <item t="default"/>
      </items>
    </pivotField>
    <pivotField numFmtId="22" showAll="0">
      <items count="141">
        <item m="1" x="70"/>
        <item m="1" x="71"/>
        <item m="1" x="72"/>
        <item m="1" x="73"/>
        <item m="1" x="74"/>
        <item m="1" x="75"/>
        <item m="1" x="76"/>
        <item m="1" x="77"/>
        <item m="1" x="78"/>
        <item m="1" x="79"/>
        <item m="1" x="80"/>
        <item m="1" x="81"/>
        <item m="1" x="82"/>
        <item m="1" x="83"/>
        <item m="1" x="84"/>
        <item m="1" x="85"/>
        <item m="1" x="86"/>
        <item m="1" x="87"/>
        <item m="1" x="88"/>
        <item m="1" x="89"/>
        <item m="1" x="90"/>
        <item m="1" x="91"/>
        <item m="1" x="92"/>
        <item m="1" x="93"/>
        <item m="1" x="94"/>
        <item m="1" x="95"/>
        <item m="1" x="96"/>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6"/>
        <item m="1" x="139"/>
        <item m="1" x="137"/>
        <item m="1" x="13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t="default"/>
      </items>
    </pivotField>
    <pivotField showAll="0"/>
    <pivotField showAll="0"/>
    <pivotField showAll="0"/>
    <pivotField showAll="0" defaultSubtotal="0"/>
    <pivotField showAll="0" defaultSubtotal="0"/>
    <pivotField showAll="0" defaultSubtotal="0"/>
    <pivotField showAll="0" defaultSubtotal="0">
      <items count="368">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s>
  <rowFields count="1">
    <field x="10"/>
  </rowFields>
  <rowItems count="6">
    <i>
      <x/>
    </i>
    <i>
      <x v="1"/>
    </i>
    <i>
      <x v="2"/>
    </i>
    <i>
      <x v="3"/>
    </i>
    <i>
      <x v="4"/>
    </i>
    <i t="grand">
      <x/>
    </i>
  </rowItems>
  <colFields count="1">
    <field x="5"/>
  </colFields>
  <colItems count="4">
    <i>
      <x/>
    </i>
    <i>
      <x v="1"/>
    </i>
    <i>
      <x v="2"/>
    </i>
    <i t="grand">
      <x/>
    </i>
  </colItems>
  <dataFields count="1">
    <dataField name="Count of Reason" fld="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DE2C7E3-B55E-4B0C-B343-F27B2C8726EA}" name="PivotTable1" cacheId="1" applyNumberFormats="0" applyBorderFormats="0" applyFontFormats="0" applyPatternFormats="0" applyAlignmentFormats="0" applyWidthHeightFormats="1" dataCaption="Values" updatedVersion="8" minRefreshableVersion="5" useAutoFormatting="1" colGrandTotals="0" itemPrintTitles="1" createdVersion="8" indent="0" outline="1" outlineData="1" multipleFieldFilters="0" chartFormat="19">
  <location ref="A1:C8" firstHeaderRow="1" firstDataRow="2" firstDataCol="1"/>
  <pivotFields count="24">
    <pivotField showAll="0"/>
    <pivotField showAll="0"/>
    <pivotField showAll="0"/>
    <pivotField showAll="0"/>
    <pivotField showAll="0"/>
    <pivotField showAll="0"/>
    <pivotField showAll="0"/>
    <pivotField showAll="0">
      <items count="25">
        <item x="17"/>
        <item x="15"/>
        <item x="21"/>
        <item x="7"/>
        <item x="2"/>
        <item x="6"/>
        <item x="11"/>
        <item x="14"/>
        <item x="12"/>
        <item x="22"/>
        <item x="20"/>
        <item x="9"/>
        <item x="23"/>
        <item x="18"/>
        <item x="3"/>
        <item x="10"/>
        <item x="8"/>
        <item x="5"/>
        <item x="19"/>
        <item x="16"/>
        <item x="0"/>
        <item x="13"/>
        <item x="1"/>
        <item x="4"/>
        <item t="default"/>
      </items>
    </pivotField>
    <pivotField showAll="0">
      <items count="5">
        <item x="1"/>
        <item x="0"/>
        <item x="2"/>
        <item x="3"/>
        <item t="default"/>
      </items>
    </pivotField>
    <pivotField showAll="0"/>
    <pivotField axis="axisRow" showAll="0">
      <items count="6">
        <item x="0"/>
        <item x="1"/>
        <item x="4"/>
        <item x="3"/>
        <item x="2"/>
        <item t="default"/>
      </items>
    </pivotField>
    <pivotField dataField="1" showAll="0"/>
    <pivotField numFmtId="165" showAll="0">
      <items count="71">
        <item x="49"/>
        <item x="36"/>
        <item x="61"/>
        <item x="59"/>
        <item x="38"/>
        <item x="30"/>
        <item x="16"/>
        <item x="39"/>
        <item x="33"/>
        <item x="15"/>
        <item x="56"/>
        <item x="3"/>
        <item x="57"/>
        <item x="69"/>
        <item x="20"/>
        <item x="58"/>
        <item x="43"/>
        <item x="45"/>
        <item x="50"/>
        <item x="68"/>
        <item x="29"/>
        <item x="65"/>
        <item x="0"/>
        <item x="66"/>
        <item x="8"/>
        <item x="24"/>
        <item x="31"/>
        <item x="13"/>
        <item x="2"/>
        <item x="64"/>
        <item x="23"/>
        <item x="47"/>
        <item x="27"/>
        <item x="9"/>
        <item x="6"/>
        <item x="34"/>
        <item x="32"/>
        <item x="7"/>
        <item x="67"/>
        <item x="52"/>
        <item x="5"/>
        <item x="35"/>
        <item x="1"/>
        <item x="4"/>
        <item x="11"/>
        <item x="19"/>
        <item x="41"/>
        <item x="25"/>
        <item x="48"/>
        <item x="28"/>
        <item x="60"/>
        <item x="46"/>
        <item x="44"/>
        <item x="63"/>
        <item x="10"/>
        <item x="26"/>
        <item x="42"/>
        <item x="37"/>
        <item x="14"/>
        <item x="40"/>
        <item x="62"/>
        <item x="12"/>
        <item x="22"/>
        <item x="53"/>
        <item x="18"/>
        <item x="17"/>
        <item x="54"/>
        <item x="21"/>
        <item x="55"/>
        <item x="51"/>
        <item t="default"/>
      </items>
    </pivotField>
    <pivotField numFmtId="22" showAll="0">
      <items count="141">
        <item m="1" x="70"/>
        <item m="1" x="71"/>
        <item m="1" x="72"/>
        <item m="1" x="73"/>
        <item m="1" x="74"/>
        <item m="1" x="75"/>
        <item m="1" x="76"/>
        <item m="1" x="77"/>
        <item m="1" x="78"/>
        <item m="1" x="79"/>
        <item m="1" x="80"/>
        <item m="1" x="81"/>
        <item m="1" x="82"/>
        <item m="1" x="83"/>
        <item m="1" x="84"/>
        <item m="1" x="85"/>
        <item m="1" x="86"/>
        <item m="1" x="87"/>
        <item m="1" x="88"/>
        <item m="1" x="89"/>
        <item m="1" x="90"/>
        <item m="1" x="91"/>
        <item m="1" x="92"/>
        <item m="1" x="93"/>
        <item m="1" x="94"/>
        <item m="1" x="95"/>
        <item m="1" x="96"/>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6"/>
        <item m="1" x="139"/>
        <item m="1" x="137"/>
        <item m="1" x="13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t="default"/>
      </items>
    </pivotField>
    <pivotField showAll="0"/>
    <pivotField axis="axisCol" showAll="0">
      <items count="3">
        <item x="1"/>
        <item x="0"/>
        <item t="default"/>
      </items>
    </pivotField>
    <pivotField showAll="0"/>
    <pivotField showAll="0" defaultSubtotal="0"/>
    <pivotField showAll="0" defaultSubtotal="0"/>
    <pivotField showAll="0" defaultSubtotal="0">
      <items count="26">
        <item x="1"/>
        <item x="2"/>
        <item x="3"/>
        <item x="4"/>
        <item x="5"/>
        <item x="6"/>
        <item x="7"/>
        <item x="8"/>
        <item x="9"/>
        <item x="10"/>
        <item x="11"/>
        <item x="12"/>
        <item x="13"/>
        <item x="14"/>
        <item x="15"/>
        <item x="16"/>
        <item x="17"/>
        <item x="18"/>
        <item x="19"/>
        <item x="20"/>
        <item x="21"/>
        <item x="22"/>
        <item x="23"/>
        <item x="24"/>
        <item x="0"/>
        <item x="25"/>
      </items>
    </pivotField>
    <pivotField showAll="0" defaultSubtotal="0">
      <items count="368">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s>
  <rowFields count="1">
    <field x="10"/>
  </rowFields>
  <rowItems count="6">
    <i>
      <x/>
    </i>
    <i>
      <x v="1"/>
    </i>
    <i>
      <x v="2"/>
    </i>
    <i>
      <x v="3"/>
    </i>
    <i>
      <x v="4"/>
    </i>
    <i t="grand">
      <x/>
    </i>
  </rowItems>
  <colFields count="1">
    <field x="15"/>
  </colFields>
  <colItems count="2">
    <i>
      <x/>
    </i>
    <i>
      <x v="1"/>
    </i>
  </colItems>
  <dataFields count="1">
    <dataField name="Sales by Call Center And Sla Status" fld="11" baseField="0" baseItem="0"/>
  </dataFields>
  <chartFormats count="10">
    <chartFormat chart="11" format="5" series="1">
      <pivotArea type="data" outline="0" fieldPosition="0">
        <references count="1">
          <reference field="15" count="1" selected="0">
            <x v="0"/>
          </reference>
        </references>
      </pivotArea>
    </chartFormat>
    <chartFormat chart="11" format="6" series="1">
      <pivotArea type="data" outline="0" fieldPosition="0">
        <references count="1">
          <reference field="15" count="1" selected="0">
            <x v="1"/>
          </reference>
        </references>
      </pivotArea>
    </chartFormat>
    <chartFormat chart="16" format="9" series="1">
      <pivotArea type="data" outline="0" fieldPosition="0">
        <references count="1">
          <reference field="15" count="1" selected="0">
            <x v="0"/>
          </reference>
        </references>
      </pivotArea>
    </chartFormat>
    <chartFormat chart="16" format="10" series="1">
      <pivotArea type="data" outline="0" fieldPosition="0">
        <references count="1">
          <reference field="15" count="1" selected="0">
            <x v="1"/>
          </reference>
        </references>
      </pivotArea>
    </chartFormat>
    <chartFormat chart="16" format="11" series="1">
      <pivotArea type="data" outline="0" fieldPosition="0">
        <references count="1">
          <reference field="4294967294" count="1" selected="0">
            <x v="0"/>
          </reference>
        </references>
      </pivotArea>
    </chartFormat>
    <chartFormat chart="11" format="7" series="1">
      <pivotArea type="data" outline="0" fieldPosition="0">
        <references count="1">
          <reference field="4294967294" count="1" selected="0">
            <x v="0"/>
          </reference>
        </references>
      </pivotArea>
    </chartFormat>
    <chartFormat chart="16" format="12" series="1">
      <pivotArea type="data" outline="0" fieldPosition="0">
        <references count="2">
          <reference field="4294967294" count="1" selected="0">
            <x v="0"/>
          </reference>
          <reference field="15" count="1" selected="0">
            <x v="1"/>
          </reference>
        </references>
      </pivotArea>
    </chartFormat>
    <chartFormat chart="11" format="8" series="1">
      <pivotArea type="data" outline="0" fieldPosition="0">
        <references count="2">
          <reference field="4294967294" count="1" selected="0">
            <x v="0"/>
          </reference>
          <reference field="15" count="1" selected="0">
            <x v="1"/>
          </reference>
        </references>
      </pivotArea>
    </chartFormat>
    <chartFormat chart="11" format="9" series="1">
      <pivotArea type="data" outline="0" fieldPosition="0">
        <references count="2">
          <reference field="4294967294" count="1" selected="0">
            <x v="0"/>
          </reference>
          <reference field="15" count="1" selected="0">
            <x v="0"/>
          </reference>
        </references>
      </pivotArea>
    </chartFormat>
    <chartFormat chart="16" format="13" series="1">
      <pivotArea type="data" outline="0" fieldPosition="0">
        <references count="2">
          <reference field="4294967294" count="1" selected="0">
            <x v="0"/>
          </reference>
          <reference field="15" count="1" selected="0">
            <x v="0"/>
          </reference>
        </references>
      </pivotArea>
    </chartFormat>
  </chartFormats>
  <pivotTableStyleInfo name="PivotStyleLight16" showRowHeaders="1" showColHeaders="1" showRowStripes="0" showColStripes="0" showLastColumn="1"/>
  <filters count="1">
    <filter fld="13" type="dateBetween" evalOrder="-1" id="30" name="Response Timestamp">
      <autoFilter ref="A1">
        <filterColumn colId="0">
          <customFilters and="1">
            <customFilter operator="greaterThanOrEqual" val="45292"/>
            <customFilter operator="lessThanOrEqual" val="4565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F5E1D54-7678-4880-B606-F82DE48AAB99}"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1:B5" firstHeaderRow="1" firstDataRow="1" firstDataCol="1"/>
  <pivotFields count="13">
    <pivotField showAll="0"/>
    <pivotField showAll="0"/>
    <pivotField showAll="0"/>
    <pivotField dataField="1" showAll="0"/>
    <pivotField showAll="0"/>
    <pivotField axis="axisRow" showAll="0">
      <items count="4">
        <item x="0"/>
        <item x="1"/>
        <item x="2"/>
        <item t="default"/>
      </items>
    </pivotField>
    <pivotField showAll="0"/>
    <pivotField showAll="0"/>
    <pivotField showAll="0"/>
    <pivotField showAll="0"/>
    <pivotField showAll="0"/>
    <pivotField showAll="0"/>
    <pivotField numFmtId="165" showAll="0"/>
  </pivotFields>
  <rowFields count="1">
    <field x="5"/>
  </rowFields>
  <rowItems count="4">
    <i>
      <x/>
    </i>
    <i>
      <x v="1"/>
    </i>
    <i>
      <x v="2"/>
    </i>
    <i t="grand">
      <x/>
    </i>
  </rowItems>
  <colItems count="1">
    <i/>
  </colItems>
  <dataFields count="1">
    <dataField name="CSAT Score By Reason" fld="3" baseField="5" baseItem="0"/>
  </dataFields>
  <formats count="1">
    <format dxfId="3">
      <pivotArea dataOnly="0" labelOnly="1" outline="0" axis="axisValues" fieldPosition="0"/>
    </format>
  </format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5" count="1" selected="0">
            <x v="0"/>
          </reference>
        </references>
      </pivotArea>
    </chartFormat>
    <chartFormat chart="0" format="2">
      <pivotArea type="data" outline="0" fieldPosition="0">
        <references count="2">
          <reference field="4294967294" count="1" selected="0">
            <x v="0"/>
          </reference>
          <reference field="5" count="1" selected="0">
            <x v="1"/>
          </reference>
        </references>
      </pivotArea>
    </chartFormat>
    <chartFormat chart="0" format="3">
      <pivotArea type="data" outline="0" fieldPosition="0">
        <references count="2">
          <reference field="4294967294" count="1" selected="0">
            <x v="0"/>
          </reference>
          <reference field="5" count="1" selected="0">
            <x v="2"/>
          </reference>
        </references>
      </pivotArea>
    </chartFormat>
    <chartFormat chart="4" format="8" series="1">
      <pivotArea type="data" outline="0" fieldPosition="0">
        <references count="1">
          <reference field="4294967294" count="1" selected="0">
            <x v="0"/>
          </reference>
        </references>
      </pivotArea>
    </chartFormat>
    <chartFormat chart="4" format="9">
      <pivotArea type="data" outline="0" fieldPosition="0">
        <references count="2">
          <reference field="4294967294" count="1" selected="0">
            <x v="0"/>
          </reference>
          <reference field="5" count="1" selected="0">
            <x v="0"/>
          </reference>
        </references>
      </pivotArea>
    </chartFormat>
    <chartFormat chart="4" format="10">
      <pivotArea type="data" outline="0" fieldPosition="0">
        <references count="2">
          <reference field="4294967294" count="1" selected="0">
            <x v="0"/>
          </reference>
          <reference field="5" count="1" selected="0">
            <x v="1"/>
          </reference>
        </references>
      </pivotArea>
    </chartFormat>
    <chartFormat chart="4" format="11">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61AC78A-4150-4520-95E0-61CD9F821240}" name="PivotTable4"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9">
  <location ref="A1:B26" firstHeaderRow="1" firstDataRow="1" firstDataCol="1"/>
  <pivotFields count="24">
    <pivotField showAll="0"/>
    <pivotField showAll="0"/>
    <pivotField showAll="0"/>
    <pivotField showAll="0"/>
    <pivotField dataField="1" showAll="0"/>
    <pivotField showAll="0"/>
    <pivotField showAll="0"/>
    <pivotField axis="axisRow" showAll="0">
      <items count="25">
        <item x="17"/>
        <item x="15"/>
        <item x="21"/>
        <item x="7"/>
        <item x="2"/>
        <item x="6"/>
        <item x="11"/>
        <item x="14"/>
        <item x="12"/>
        <item x="22"/>
        <item x="20"/>
        <item x="9"/>
        <item x="23"/>
        <item x="18"/>
        <item x="3"/>
        <item x="10"/>
        <item x="8"/>
        <item x="5"/>
        <item x="19"/>
        <item x="16"/>
        <item x="0"/>
        <item x="13"/>
        <item x="1"/>
        <item x="4"/>
        <item t="default"/>
      </items>
    </pivotField>
    <pivotField showAll="0">
      <items count="5">
        <item x="1"/>
        <item x="0"/>
        <item x="2"/>
        <item x="3"/>
        <item t="default"/>
      </items>
    </pivotField>
    <pivotField showAll="0"/>
    <pivotField showAll="0">
      <items count="6">
        <item x="0"/>
        <item x="1"/>
        <item x="4"/>
        <item x="3"/>
        <item x="2"/>
        <item t="default"/>
      </items>
    </pivotField>
    <pivotField showAll="0"/>
    <pivotField numFmtId="165" showAll="0">
      <items count="71">
        <item x="49"/>
        <item x="36"/>
        <item x="61"/>
        <item x="59"/>
        <item x="38"/>
        <item x="30"/>
        <item x="16"/>
        <item x="39"/>
        <item x="33"/>
        <item x="15"/>
        <item x="56"/>
        <item x="3"/>
        <item x="57"/>
        <item x="69"/>
        <item x="20"/>
        <item x="58"/>
        <item x="43"/>
        <item x="45"/>
        <item x="50"/>
        <item x="68"/>
        <item x="29"/>
        <item x="65"/>
        <item x="0"/>
        <item x="66"/>
        <item x="8"/>
        <item x="24"/>
        <item x="31"/>
        <item x="13"/>
        <item x="2"/>
        <item x="64"/>
        <item x="23"/>
        <item x="47"/>
        <item x="27"/>
        <item x="9"/>
        <item x="6"/>
        <item x="34"/>
        <item x="32"/>
        <item x="7"/>
        <item x="67"/>
        <item x="52"/>
        <item x="5"/>
        <item x="35"/>
        <item x="1"/>
        <item x="4"/>
        <item x="11"/>
        <item x="19"/>
        <item x="41"/>
        <item x="25"/>
        <item x="48"/>
        <item x="28"/>
        <item x="60"/>
        <item x="46"/>
        <item x="44"/>
        <item x="63"/>
        <item x="10"/>
        <item x="26"/>
        <item x="42"/>
        <item x="37"/>
        <item x="14"/>
        <item x="40"/>
        <item x="62"/>
        <item x="12"/>
        <item x="22"/>
        <item x="53"/>
        <item x="18"/>
        <item x="17"/>
        <item x="54"/>
        <item x="21"/>
        <item x="55"/>
        <item x="51"/>
        <item t="default"/>
      </items>
    </pivotField>
    <pivotField numFmtId="22" showAll="0">
      <items count="141">
        <item m="1" x="70"/>
        <item m="1" x="71"/>
        <item m="1" x="72"/>
        <item m="1" x="73"/>
        <item m="1" x="74"/>
        <item m="1" x="75"/>
        <item m="1" x="76"/>
        <item m="1" x="77"/>
        <item m="1" x="78"/>
        <item m="1" x="79"/>
        <item m="1" x="80"/>
        <item m="1" x="81"/>
        <item m="1" x="82"/>
        <item m="1" x="83"/>
        <item m="1" x="84"/>
        <item m="1" x="85"/>
        <item m="1" x="86"/>
        <item m="1" x="87"/>
        <item m="1" x="88"/>
        <item m="1" x="89"/>
        <item m="1" x="90"/>
        <item m="1" x="91"/>
        <item m="1" x="92"/>
        <item m="1" x="93"/>
        <item m="1" x="94"/>
        <item m="1" x="95"/>
        <item m="1" x="96"/>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6"/>
        <item m="1" x="139"/>
        <item m="1" x="137"/>
        <item m="1" x="13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t="default"/>
      </items>
    </pivotField>
    <pivotField showAll="0"/>
    <pivotField showAll="0"/>
    <pivotField showAll="0"/>
    <pivotField showAll="0">
      <items count="63">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0"/>
        <item x="61"/>
        <item t="default"/>
      </items>
    </pivotField>
    <pivotField showAll="0">
      <items count="63">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0"/>
        <item x="61"/>
        <item t="default"/>
      </items>
    </pivotField>
    <pivotField showAll="0">
      <items count="27">
        <item x="1"/>
        <item x="2"/>
        <item x="3"/>
        <item x="4"/>
        <item x="5"/>
        <item x="6"/>
        <item x="7"/>
        <item x="8"/>
        <item x="9"/>
        <item x="10"/>
        <item x="11"/>
        <item x="12"/>
        <item x="13"/>
        <item x="14"/>
        <item x="15"/>
        <item x="16"/>
        <item x="17"/>
        <item x="18"/>
        <item x="19"/>
        <item x="20"/>
        <item x="21"/>
        <item x="22"/>
        <item x="23"/>
        <item x="24"/>
        <item x="0"/>
        <item x="25"/>
        <item t="default"/>
      </items>
    </pivotField>
    <pivotField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s>
  <rowFields count="1">
    <field x="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Items count="1">
    <i/>
  </colItems>
  <dataFields count="1">
    <dataField name="Customer lifetime value by State" fld="4" baseField="7" baseItem="0"/>
  </dataFields>
  <chartFormats count="2">
    <chartFormat chart="0" format="1"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3" type="dateBetween" evalOrder="-1" id="30" name="Response Timestamp">
      <autoFilter ref="A1">
        <filterColumn colId="0">
          <customFilters and="1">
            <customFilter operator="greaterThanOrEqual" val="45292"/>
            <customFilter operator="lessThanOrEqual" val="4565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91A0A0C-5319-4ABB-A006-FCA6FCDC44BA}" name="PivotTable6"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2">
  <location ref="A1:B6" firstHeaderRow="1" firstDataRow="1" firstDataCol="1"/>
  <pivotFields count="24">
    <pivotField showAll="0"/>
    <pivotField showAll="0"/>
    <pivotField showAll="0"/>
    <pivotField showAll="0"/>
    <pivotField showAll="0"/>
    <pivotField showAll="0"/>
    <pivotField showAll="0"/>
    <pivotField showAll="0">
      <items count="25">
        <item x="17"/>
        <item x="15"/>
        <item x="21"/>
        <item x="7"/>
        <item x="2"/>
        <item x="6"/>
        <item x="11"/>
        <item x="14"/>
        <item x="12"/>
        <item x="22"/>
        <item x="20"/>
        <item x="9"/>
        <item x="23"/>
        <item x="18"/>
        <item x="3"/>
        <item x="10"/>
        <item x="8"/>
        <item x="5"/>
        <item x="19"/>
        <item x="16"/>
        <item x="0"/>
        <item x="13"/>
        <item x="1"/>
        <item x="4"/>
        <item t="default"/>
      </items>
    </pivotField>
    <pivotField axis="axisRow" showAll="0">
      <items count="5">
        <item x="1"/>
        <item x="0"/>
        <item x="2"/>
        <item x="3"/>
        <item t="default"/>
      </items>
    </pivotField>
    <pivotField showAll="0"/>
    <pivotField showAll="0">
      <items count="6">
        <item x="0"/>
        <item x="1"/>
        <item x="4"/>
        <item x="3"/>
        <item x="2"/>
        <item t="default"/>
      </items>
    </pivotField>
    <pivotField dataField="1" showAll="0"/>
    <pivotField numFmtId="165" showAll="0">
      <items count="71">
        <item x="49"/>
        <item x="36"/>
        <item x="61"/>
        <item x="59"/>
        <item x="38"/>
        <item x="30"/>
        <item x="16"/>
        <item x="39"/>
        <item x="33"/>
        <item x="15"/>
        <item x="56"/>
        <item x="3"/>
        <item x="57"/>
        <item x="69"/>
        <item x="20"/>
        <item x="58"/>
        <item x="43"/>
        <item x="45"/>
        <item x="50"/>
        <item x="68"/>
        <item x="29"/>
        <item x="65"/>
        <item x="0"/>
        <item x="66"/>
        <item x="8"/>
        <item x="24"/>
        <item x="31"/>
        <item x="13"/>
        <item x="2"/>
        <item x="64"/>
        <item x="23"/>
        <item x="47"/>
        <item x="27"/>
        <item x="9"/>
        <item x="6"/>
        <item x="34"/>
        <item x="32"/>
        <item x="7"/>
        <item x="67"/>
        <item x="52"/>
        <item x="5"/>
        <item x="35"/>
        <item x="1"/>
        <item x="4"/>
        <item x="11"/>
        <item x="19"/>
        <item x="41"/>
        <item x="25"/>
        <item x="48"/>
        <item x="28"/>
        <item x="60"/>
        <item x="46"/>
        <item x="44"/>
        <item x="63"/>
        <item x="10"/>
        <item x="26"/>
        <item x="42"/>
        <item x="37"/>
        <item x="14"/>
        <item x="40"/>
        <item x="62"/>
        <item x="12"/>
        <item x="22"/>
        <item x="53"/>
        <item x="18"/>
        <item x="17"/>
        <item x="54"/>
        <item x="21"/>
        <item x="55"/>
        <item x="51"/>
        <item t="default"/>
      </items>
    </pivotField>
    <pivotField numFmtId="22" showAll="0">
      <items count="141">
        <item m="1" x="70"/>
        <item m="1" x="71"/>
        <item m="1" x="72"/>
        <item m="1" x="73"/>
        <item m="1" x="74"/>
        <item m="1" x="75"/>
        <item m="1" x="76"/>
        <item m="1" x="77"/>
        <item m="1" x="78"/>
        <item m="1" x="79"/>
        <item m="1" x="80"/>
        <item m="1" x="81"/>
        <item m="1" x="82"/>
        <item m="1" x="83"/>
        <item m="1" x="84"/>
        <item m="1" x="85"/>
        <item m="1" x="86"/>
        <item m="1" x="87"/>
        <item m="1" x="88"/>
        <item m="1" x="89"/>
        <item m="1" x="90"/>
        <item m="1" x="91"/>
        <item m="1" x="92"/>
        <item m="1" x="93"/>
        <item m="1" x="94"/>
        <item m="1" x="95"/>
        <item m="1" x="96"/>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6"/>
        <item m="1" x="139"/>
        <item m="1" x="137"/>
        <item m="1" x="13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t="default"/>
      </items>
    </pivotField>
    <pivotField showAll="0"/>
    <pivotField showAll="0"/>
    <pivotField showAll="0"/>
    <pivotField showAll="0">
      <items count="63">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0"/>
        <item x="61"/>
        <item t="default"/>
      </items>
    </pivotField>
    <pivotField showAll="0">
      <items count="63">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0"/>
        <item x="61"/>
        <item t="default"/>
      </items>
    </pivotField>
    <pivotField showAll="0">
      <items count="27">
        <item x="1"/>
        <item x="2"/>
        <item x="3"/>
        <item x="4"/>
        <item x="5"/>
        <item x="6"/>
        <item x="7"/>
        <item x="8"/>
        <item x="9"/>
        <item x="10"/>
        <item x="11"/>
        <item x="12"/>
        <item x="13"/>
        <item x="14"/>
        <item x="15"/>
        <item x="16"/>
        <item x="17"/>
        <item x="18"/>
        <item x="19"/>
        <item x="20"/>
        <item x="21"/>
        <item x="22"/>
        <item x="23"/>
        <item x="24"/>
        <item x="0"/>
        <item x="25"/>
        <item t="default"/>
      </items>
    </pivotField>
    <pivotField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s>
  <rowFields count="1">
    <field x="8"/>
  </rowFields>
  <rowItems count="5">
    <i>
      <x/>
    </i>
    <i>
      <x v="1"/>
    </i>
    <i>
      <x v="2"/>
    </i>
    <i>
      <x v="3"/>
    </i>
    <i t="grand">
      <x/>
    </i>
  </rowItems>
  <colItems count="1">
    <i/>
  </colItems>
  <dataFields count="1">
    <dataField name="Channel Wise Sales" fld="11" baseField="8" baseItem="0"/>
  </dataFields>
  <chartFormats count="10">
    <chartFormat chart="9" format="19" series="1">
      <pivotArea type="data" outline="0" fieldPosition="0">
        <references count="1">
          <reference field="4294967294" count="1" selected="0">
            <x v="0"/>
          </reference>
        </references>
      </pivotArea>
    </chartFormat>
    <chartFormat chart="0" format="9" series="1">
      <pivotArea type="data" outline="0" fieldPosition="0">
        <references count="1">
          <reference field="4294967294" count="1" selected="0">
            <x v="0"/>
          </reference>
        </references>
      </pivotArea>
    </chartFormat>
    <chartFormat chart="9" format="20">
      <pivotArea type="data" outline="0" fieldPosition="0">
        <references count="2">
          <reference field="4294967294" count="1" selected="0">
            <x v="0"/>
          </reference>
          <reference field="8" count="1" selected="0">
            <x v="0"/>
          </reference>
        </references>
      </pivotArea>
    </chartFormat>
    <chartFormat chart="9" format="21">
      <pivotArea type="data" outline="0" fieldPosition="0">
        <references count="2">
          <reference field="4294967294" count="1" selected="0">
            <x v="0"/>
          </reference>
          <reference field="8" count="1" selected="0">
            <x v="1"/>
          </reference>
        </references>
      </pivotArea>
    </chartFormat>
    <chartFormat chart="9" format="22">
      <pivotArea type="data" outline="0" fieldPosition="0">
        <references count="2">
          <reference field="4294967294" count="1" selected="0">
            <x v="0"/>
          </reference>
          <reference field="8" count="1" selected="0">
            <x v="2"/>
          </reference>
        </references>
      </pivotArea>
    </chartFormat>
    <chartFormat chart="9" format="23">
      <pivotArea type="data" outline="0" fieldPosition="0">
        <references count="2">
          <reference field="4294967294" count="1" selected="0">
            <x v="0"/>
          </reference>
          <reference field="8" count="1" selected="0">
            <x v="3"/>
          </reference>
        </references>
      </pivotArea>
    </chartFormat>
    <chartFormat chart="0" format="10">
      <pivotArea type="data" outline="0" fieldPosition="0">
        <references count="2">
          <reference field="4294967294" count="1" selected="0">
            <x v="0"/>
          </reference>
          <reference field="8" count="1" selected="0">
            <x v="0"/>
          </reference>
        </references>
      </pivotArea>
    </chartFormat>
    <chartFormat chart="0" format="11">
      <pivotArea type="data" outline="0" fieldPosition="0">
        <references count="2">
          <reference field="4294967294" count="1" selected="0">
            <x v="0"/>
          </reference>
          <reference field="8" count="1" selected="0">
            <x v="1"/>
          </reference>
        </references>
      </pivotArea>
    </chartFormat>
    <chartFormat chart="0" format="12">
      <pivotArea type="data" outline="0" fieldPosition="0">
        <references count="2">
          <reference field="4294967294" count="1" selected="0">
            <x v="0"/>
          </reference>
          <reference field="8" count="1" selected="0">
            <x v="2"/>
          </reference>
        </references>
      </pivotArea>
    </chartFormat>
    <chartFormat chart="0" format="13">
      <pivotArea type="data" outline="0" fieldPosition="0">
        <references count="2">
          <reference field="4294967294" count="1" selected="0">
            <x v="0"/>
          </reference>
          <reference field="8" count="1" selected="0">
            <x v="3"/>
          </reference>
        </references>
      </pivotArea>
    </chartFormat>
  </chartFormats>
  <pivotTableStyleInfo name="PivotStyleLight16" showRowHeaders="1" showColHeaders="1" showRowStripes="0" showColStripes="0" showLastColumn="1"/>
  <filters count="1">
    <filter fld="13" type="dateBetween" evalOrder="-1" id="30" name="Response Timestamp">
      <autoFilter ref="A1">
        <filterColumn colId="0">
          <customFilters and="1">
            <customFilter operator="greaterThanOrEqual" val="45292"/>
            <customFilter operator="lessThanOrEqual" val="4565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7F73FD9-68F6-4D24-8003-E380FA34D435}" name="PivotTable12" cacheId="1" applyNumberFormats="0" applyBorderFormats="0" applyFontFormats="0" applyPatternFormats="0" applyAlignmentFormats="0" applyWidthHeightFormats="1" dataCaption="Values" updatedVersion="8" minRefreshableVersion="5" showDrill="0" useAutoFormatting="1" itemPrintTitles="1" createdVersion="8" indent="0" outline="1" outlineData="1" multipleFieldFilters="0" chartFormat="10">
  <location ref="A1:B6" firstHeaderRow="1" firstDataRow="1" firstDataCol="1"/>
  <pivotFields count="24">
    <pivotField showAll="0"/>
    <pivotField showAll="0"/>
    <pivotField showAll="0"/>
    <pivotField showAll="0"/>
    <pivotField showAll="0"/>
    <pivotField showAll="0"/>
    <pivotField showAll="0"/>
    <pivotField showAll="0">
      <items count="25">
        <item x="17"/>
        <item x="15"/>
        <item x="21"/>
        <item x="7"/>
        <item x="2"/>
        <item x="6"/>
        <item x="11"/>
        <item x="14"/>
        <item x="12"/>
        <item x="22"/>
        <item x="20"/>
        <item x="9"/>
        <item x="23"/>
        <item x="18"/>
        <item x="3"/>
        <item x="10"/>
        <item x="8"/>
        <item x="5"/>
        <item x="19"/>
        <item x="16"/>
        <item x="0"/>
        <item x="13"/>
        <item x="1"/>
        <item x="4"/>
        <item t="default"/>
      </items>
    </pivotField>
    <pivotField showAll="0">
      <items count="5">
        <item x="1"/>
        <item x="0"/>
        <item x="2"/>
        <item x="3"/>
        <item t="default"/>
      </items>
    </pivotField>
    <pivotField showAll="0"/>
    <pivotField showAll="0">
      <items count="6">
        <item x="0"/>
        <item x="1"/>
        <item x="4"/>
        <item x="3"/>
        <item x="2"/>
        <item t="default"/>
      </items>
    </pivotField>
    <pivotField dataField="1" showAll="0"/>
    <pivotField axis="axisRow" numFmtId="165" showAll="0">
      <items count="71">
        <item sd="0" x="49"/>
        <item sd="0" x="36"/>
        <item sd="0" x="61"/>
        <item sd="0" x="59"/>
        <item sd="0" x="38"/>
        <item sd="0" x="30"/>
        <item sd="0" x="16"/>
        <item sd="0" x="39"/>
        <item sd="0" x="33"/>
        <item sd="0" x="15"/>
        <item sd="0" x="56"/>
        <item sd="0" x="3"/>
        <item sd="0" x="57"/>
        <item sd="0" x="69"/>
        <item sd="0" x="20"/>
        <item sd="0" x="58"/>
        <item sd="0" x="43"/>
        <item sd="0" x="45"/>
        <item sd="0" x="50"/>
        <item sd="0" x="68"/>
        <item sd="0" x="29"/>
        <item sd="0" x="65"/>
        <item sd="0" x="0"/>
        <item sd="0" x="66"/>
        <item sd="0" x="8"/>
        <item sd="0" x="24"/>
        <item sd="0" x="31"/>
        <item sd="0" x="13"/>
        <item sd="0" x="2"/>
        <item sd="0" x="64"/>
        <item sd="0" x="23"/>
        <item sd="0" x="47"/>
        <item sd="0" x="27"/>
        <item sd="0" x="9"/>
        <item sd="0" x="6"/>
        <item sd="0" x="34"/>
        <item sd="0" x="32"/>
        <item sd="0" x="7"/>
        <item sd="0" x="67"/>
        <item sd="0" x="52"/>
        <item sd="0" x="5"/>
        <item sd="0" x="35"/>
        <item sd="0" x="1"/>
        <item sd="0" x="4"/>
        <item sd="0" x="11"/>
        <item sd="0" x="19"/>
        <item sd="0" x="41"/>
        <item sd="0" x="25"/>
        <item sd="0" x="48"/>
        <item sd="0" x="28"/>
        <item sd="0" x="60"/>
        <item sd="0" x="46"/>
        <item sd="0" x="44"/>
        <item sd="0" x="63"/>
        <item sd="0" x="10"/>
        <item sd="0" x="26"/>
        <item sd="0" x="42"/>
        <item sd="0" x="37"/>
        <item sd="0" x="14"/>
        <item sd="0" x="40"/>
        <item sd="0" x="62"/>
        <item sd="0" x="12"/>
        <item sd="0" x="22"/>
        <item sd="0" x="53"/>
        <item sd="0" x="18"/>
        <item sd="0" x="17"/>
        <item sd="0" x="54"/>
        <item sd="0" x="21"/>
        <item sd="0" x="55"/>
        <item sd="0" x="51"/>
        <item t="default" sd="0"/>
      </items>
    </pivotField>
    <pivotField numFmtId="22" showAll="0">
      <items count="141">
        <item m="1" x="70"/>
        <item m="1" x="71"/>
        <item m="1" x="72"/>
        <item m="1" x="73"/>
        <item m="1" x="74"/>
        <item m="1" x="75"/>
        <item m="1" x="76"/>
        <item m="1" x="77"/>
        <item m="1" x="78"/>
        <item m="1" x="79"/>
        <item m="1" x="80"/>
        <item m="1" x="81"/>
        <item m="1" x="82"/>
        <item m="1" x="83"/>
        <item m="1" x="84"/>
        <item m="1" x="85"/>
        <item m="1" x="86"/>
        <item m="1" x="87"/>
        <item m="1" x="88"/>
        <item m="1" x="89"/>
        <item m="1" x="90"/>
        <item m="1" x="91"/>
        <item m="1" x="92"/>
        <item m="1" x="93"/>
        <item m="1" x="94"/>
        <item m="1" x="95"/>
        <item m="1" x="96"/>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6"/>
        <item m="1" x="139"/>
        <item m="1" x="137"/>
        <item m="1" x="13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t="default"/>
      </items>
    </pivotField>
    <pivotField showAll="0"/>
    <pivotField showAll="0"/>
    <pivotField showAll="0"/>
    <pivotField showAll="0" defaultSubtotal="0"/>
    <pivotField showAll="0" defaultSubtotal="0">
      <items count="62">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0"/>
        <item x="61"/>
      </items>
    </pivotField>
    <pivotField showAll="0" defaultSubtotal="0">
      <items count="26">
        <item x="1"/>
        <item x="2"/>
        <item x="3"/>
        <item x="4"/>
        <item x="5"/>
        <item x="6"/>
        <item x="7"/>
        <item x="8"/>
        <item x="9"/>
        <item x="10"/>
        <item x="11"/>
        <item x="12"/>
        <item x="13"/>
        <item x="14"/>
        <item x="15"/>
        <item x="16"/>
        <item x="17"/>
        <item x="18"/>
        <item x="19"/>
        <item x="20"/>
        <item x="21"/>
        <item x="22"/>
        <item x="23"/>
        <item x="24"/>
        <item x="0"/>
        <item x="25"/>
      </items>
    </pivotField>
    <pivotField showAll="0" defaultSubtotal="0">
      <items count="368">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s>
    </pivotField>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sd="0"/>
      </items>
    </pivotField>
    <pivotField axis="axisRow" showAll="0">
      <items count="8">
        <item sd="0" x="0"/>
        <item sd="0" x="1"/>
        <item sd="0" x="2"/>
        <item sd="0" x="3"/>
        <item sd="0" x="4"/>
        <item sd="0" x="5"/>
        <item sd="0" x="6"/>
        <item t="default" sd="0"/>
      </items>
    </pivotField>
  </pivotFields>
  <rowFields count="4">
    <field x="22"/>
    <field x="23"/>
    <field x="21"/>
    <field x="12"/>
  </rowFields>
  <rowItems count="5">
    <i>
      <x v="1"/>
    </i>
    <i>
      <x v="2"/>
    </i>
    <i>
      <x v="3"/>
    </i>
    <i>
      <x v="4"/>
    </i>
    <i t="grand">
      <x/>
    </i>
  </rowItems>
  <colItems count="1">
    <i/>
  </colItems>
  <dataFields count="1">
    <dataField name="Sales Over Time" fld="11" baseField="22" baseItem="1"/>
  </dataFields>
  <chartFormats count="2">
    <chartFormat chart="5" format="13" series="1">
      <pivotArea type="data" outline="0" fieldPosition="0">
        <references count="1">
          <reference field="4294967294" count="1" selected="0">
            <x v="0"/>
          </reference>
        </references>
      </pivotArea>
    </chartFormat>
    <chartFormat chart="0" format="1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3" type="dateBetween" evalOrder="-1" id="30" name="Response Timestamp">
      <autoFilter ref="A1">
        <filterColumn colId="0">
          <customFilters and="1">
            <customFilter operator="greaterThanOrEqual" val="45292"/>
            <customFilter operator="lessThanOrEqual" val="4565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A4CB92E-A79D-40A9-BFB6-29CC516F7A1C}" name="PivotTable10"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0">
  <location ref="A1:B7" firstHeaderRow="1" firstDataRow="1" firstDataCol="1"/>
  <pivotFields count="24">
    <pivotField showAll="0"/>
    <pivotField showAll="0"/>
    <pivotField showAll="0"/>
    <pivotField showAll="0"/>
    <pivotField dataField="1" showAll="0"/>
    <pivotField showAll="0"/>
    <pivotField showAll="0"/>
    <pivotField axis="axisRow" showAll="0" measureFilter="1">
      <items count="25">
        <item x="17"/>
        <item x="15"/>
        <item x="21"/>
        <item x="7"/>
        <item x="2"/>
        <item x="6"/>
        <item x="11"/>
        <item x="14"/>
        <item x="12"/>
        <item x="22"/>
        <item x="20"/>
        <item x="9"/>
        <item x="23"/>
        <item x="18"/>
        <item x="3"/>
        <item x="10"/>
        <item x="8"/>
        <item x="5"/>
        <item x="19"/>
        <item x="16"/>
        <item x="0"/>
        <item x="13"/>
        <item x="1"/>
        <item x="4"/>
        <item t="default"/>
      </items>
    </pivotField>
    <pivotField showAll="0">
      <items count="5">
        <item x="1"/>
        <item x="0"/>
        <item x="2"/>
        <item x="3"/>
        <item t="default"/>
      </items>
    </pivotField>
    <pivotField showAll="0"/>
    <pivotField showAll="0">
      <items count="6">
        <item x="0"/>
        <item x="1"/>
        <item x="4"/>
        <item x="3"/>
        <item x="2"/>
        <item t="default"/>
      </items>
    </pivotField>
    <pivotField showAll="0"/>
    <pivotField numFmtId="165" showAll="0">
      <items count="71">
        <item x="49"/>
        <item x="36"/>
        <item x="61"/>
        <item x="59"/>
        <item x="38"/>
        <item x="30"/>
        <item x="16"/>
        <item x="39"/>
        <item x="33"/>
        <item x="15"/>
        <item x="56"/>
        <item x="3"/>
        <item x="57"/>
        <item x="69"/>
        <item x="20"/>
        <item x="58"/>
        <item x="43"/>
        <item x="45"/>
        <item x="50"/>
        <item x="68"/>
        <item x="29"/>
        <item x="65"/>
        <item x="0"/>
        <item x="66"/>
        <item x="8"/>
        <item x="24"/>
        <item x="31"/>
        <item x="13"/>
        <item x="2"/>
        <item x="64"/>
        <item x="23"/>
        <item x="47"/>
        <item x="27"/>
        <item x="9"/>
        <item x="6"/>
        <item x="34"/>
        <item x="32"/>
        <item x="7"/>
        <item x="67"/>
        <item x="52"/>
        <item x="5"/>
        <item x="35"/>
        <item x="1"/>
        <item x="4"/>
        <item x="11"/>
        <item x="19"/>
        <item x="41"/>
        <item x="25"/>
        <item x="48"/>
        <item x="28"/>
        <item x="60"/>
        <item x="46"/>
        <item x="44"/>
        <item x="63"/>
        <item x="10"/>
        <item x="26"/>
        <item x="42"/>
        <item x="37"/>
        <item x="14"/>
        <item x="40"/>
        <item x="62"/>
        <item x="12"/>
        <item x="22"/>
        <item x="53"/>
        <item x="18"/>
        <item x="17"/>
        <item x="54"/>
        <item x="21"/>
        <item x="55"/>
        <item x="51"/>
        <item t="default"/>
      </items>
    </pivotField>
    <pivotField numFmtId="22" showAll="0">
      <items count="141">
        <item m="1" x="70"/>
        <item m="1" x="71"/>
        <item m="1" x="72"/>
        <item m="1" x="73"/>
        <item m="1" x="74"/>
        <item m="1" x="75"/>
        <item m="1" x="76"/>
        <item m="1" x="77"/>
        <item m="1" x="78"/>
        <item m="1" x="79"/>
        <item m="1" x="80"/>
        <item m="1" x="81"/>
        <item m="1" x="82"/>
        <item m="1" x="83"/>
        <item m="1" x="84"/>
        <item m="1" x="85"/>
        <item m="1" x="86"/>
        <item m="1" x="87"/>
        <item m="1" x="88"/>
        <item m="1" x="89"/>
        <item m="1" x="90"/>
        <item m="1" x="91"/>
        <item m="1" x="92"/>
        <item m="1" x="93"/>
        <item m="1" x="94"/>
        <item m="1" x="95"/>
        <item m="1" x="96"/>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6"/>
        <item m="1" x="139"/>
        <item m="1" x="137"/>
        <item m="1" x="13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t="default"/>
      </items>
    </pivotField>
    <pivotField showAll="0"/>
    <pivotField showAll="0"/>
    <pivotField showAll="0"/>
    <pivotField showAll="0" defaultSubtotal="0"/>
    <pivotField showAll="0" defaultSubtotal="0"/>
    <pivotField showAll="0" defaultSubtotal="0">
      <items count="26">
        <item x="1"/>
        <item x="2"/>
        <item x="3"/>
        <item x="4"/>
        <item x="5"/>
        <item x="6"/>
        <item x="7"/>
        <item x="8"/>
        <item x="9"/>
        <item x="10"/>
        <item x="11"/>
        <item x="12"/>
        <item x="13"/>
        <item x="14"/>
        <item x="15"/>
        <item x="16"/>
        <item x="17"/>
        <item x="18"/>
        <item x="19"/>
        <item x="20"/>
        <item x="21"/>
        <item x="22"/>
        <item x="23"/>
        <item x="24"/>
        <item x="0"/>
        <item x="25"/>
      </items>
    </pivotField>
    <pivotField showAll="0" defaultSubtotal="0">
      <items count="368">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s>
  <rowFields count="1">
    <field x="7"/>
  </rowFields>
  <rowItems count="6">
    <i>
      <x v="6"/>
    </i>
    <i>
      <x v="7"/>
    </i>
    <i>
      <x v="8"/>
    </i>
    <i>
      <x v="15"/>
    </i>
    <i>
      <x v="21"/>
    </i>
    <i t="grand">
      <x/>
    </i>
  </rowItems>
  <colItems count="1">
    <i/>
  </colItems>
  <dataFields count="1">
    <dataField name="Top 5 state by Customer Lifetime Value" fld="4" baseField="7" baseItem="6"/>
  </dataFields>
  <chartFormats count="4">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2">
    <filter fld="13" type="dateBetween" evalOrder="-1" id="51" name="Response Timestamp">
      <autoFilter ref="A1">
        <filterColumn colId="0">
          <customFilters and="1">
            <customFilter operator="greaterThanOrEqual" val="45292"/>
            <customFilter operator="lessThanOrEqual" val="45657"/>
          </customFilters>
        </filterColumn>
      </autoFilter>
      <extLst>
        <ext xmlns:x15="http://schemas.microsoft.com/office/spreadsheetml/2010/11/main" uri="{0605FD5F-26C8-4aeb-8148-2DB25E43C511}">
          <x15:pivotFilter useWholeDay="1"/>
        </ext>
      </extLst>
    </filter>
    <filter fld="7" type="count" evalOrder="-1" id="2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ll_Center" xr10:uid="{8082C5A5-0A88-4200-BD8E-061042E83465}" sourceName="Call Center">
  <pivotTables>
    <pivotTable tabId="13" name="PivotTable1"/>
    <pivotTable tabId="6" name="PivotTable6"/>
    <pivotTable tabId="12" name="PivotTable12"/>
    <pivotTable tabId="5" name="PivotTable4"/>
    <pivotTable tabId="10" name="PivotTable10"/>
  </pivotTables>
  <data>
    <tabular pivotCacheId="1344854972">
      <items count="5">
        <i x="0" s="1"/>
        <i x="1" s="1"/>
        <i x="4" s="1"/>
        <i x="3"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annel" xr10:uid="{ED229AFF-7231-42D7-AB13-B52F2AF7A9BB}" sourceName="Channel">
  <pivotTables>
    <pivotTable tabId="6" name="PivotTable6"/>
    <pivotTable tabId="13" name="PivotTable1"/>
    <pivotTable tabId="12" name="PivotTable12"/>
    <pivotTable tabId="5" name="PivotTable4"/>
    <pivotTable tabId="10" name="PivotTable10"/>
  </pivotTables>
  <data>
    <tabular pivotCacheId="1344854972">
      <items count="4">
        <i x="1" s="1"/>
        <i x="0" s="1"/>
        <i x="2"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61E8B477-ED1A-4473-8E13-FC9F4CD6A420}" sourceName="State">
  <pivotTables>
    <pivotTable tabId="10" name="PivotTable10"/>
    <pivotTable tabId="13" name="PivotTable1"/>
    <pivotTable tabId="6" name="PivotTable6"/>
    <pivotTable tabId="12" name="PivotTable12"/>
    <pivotTable tabId="5" name="PivotTable4"/>
  </pivotTables>
  <data>
    <tabular pivotCacheId="1344854972">
      <items count="24">
        <i x="17" s="1"/>
        <i x="15" s="1"/>
        <i x="21" s="1"/>
        <i x="7" s="1"/>
        <i x="2" s="1"/>
        <i x="6" s="1"/>
        <i x="11" s="1"/>
        <i x="14" s="1"/>
        <i x="12" s="1"/>
        <i x="22" s="1"/>
        <i x="20" s="1"/>
        <i x="9" s="1"/>
        <i x="23" s="1"/>
        <i x="18" s="1"/>
        <i x="3" s="1"/>
        <i x="10" s="1"/>
        <i x="8" s="1"/>
        <i x="5" s="1"/>
        <i x="19" s="1"/>
        <i x="16" s="1"/>
        <i x="0" s="1"/>
        <i x="13"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ll Center" xr10:uid="{EB454ECD-29B2-4157-9F70-8E3C00E5C85C}" cache="Slicer_Call_Center" caption="Call Center" style="SlicerStyleLight3" rowHeight="234950"/>
  <slicer name="Channel" xr10:uid="{A47B0726-9A17-4B48-B25B-9A003C67A03C}" cache="Slicer_Channel" caption="Channel" style="Slicer Style 2" rowHeight="234950"/>
  <slicer name="State" xr10:uid="{D338FE21-9D2F-43A0-8201-DCF72434C51B}" cache="Slicer_State" caption="State" style="SlicerStyleLight3" rowHeight="23495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Call_Timestamp" xr10:uid="{A30EFDA8-C4BF-48AE-8170-F303A9D7ACC0}" sourceName="Call Timestamp">
  <pivotTables>
    <pivotTable tabId="12" name="PivotTable12"/>
    <pivotTable tabId="20" name="PivotTable1"/>
    <pivotTable tabId="13" name="PivotTable1"/>
    <pivotTable tabId="6" name="PivotTable6"/>
    <pivotTable tabId="5" name="PivotTable4"/>
    <pivotTable tabId="10" name="PivotTable10"/>
  </pivotTables>
  <state minimalRefreshVersion="6" lastRefreshVersion="6" pivotCacheId="1344854972" filterType="unknown">
    <bounds startDate="2020-01-01T11:35:00" endDate="2025-01-01T14:3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Call Timestamp" xr10:uid="{E07991EC-6A84-4B77-94BF-5F9A041E3FA4}" cache="NativeTimeline_Call_Timestamp" caption="Call Timestamp" level="2" selectionLevel="2" scrollPosition="2023-10-01T00:00:00" style="TimeSlicerStyleLight3"/>
</timelines>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38"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7261A8F9-EBF5-4643-9D5A-D1379005C16C}">
  <we:reference id="wa200005502" version="1.0.0.11" store="en-US" storeType="OMEX"/>
  <we:alternateReferences>
    <we:reference id="wa200005502" version="1.0.0.11" store="wa200005502" storeType="OMEX"/>
  </we:alternateReferences>
  <we:properties>
    <we:property name="docId" value="&quot;-MVXyPsdvMK5uB9AyAQrh&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_xldudf_GPT</we:customFunctionIds>
        <we:customFunctionIds>_xldudf_GPT_LIST</we:customFunctionIds>
        <we:customFunctionIds>_xldudf_GPT_HLIST</we:customFunctionIds>
        <we:customFunctionIds>_xldudf_GPT_CLASSIFY</we:customFunctionIds>
        <we:customFunctionIds>_xldudf_GPT_TRANSLATE</we:customFunctionIds>
        <we:customFunctionIds>_xldudf_GPT_EXTRACT</we:customFunctionIds>
        <we:customFunctionIds>_xldudf_GPT_TAG</we:customFunctionIds>
        <we:customFunctionIds>_xldudf_GPT_CONVERT</we:customFunctionIds>
        <we:customFunctionIds>_xldudf_GPT_FORMAT</we:customFunctionIds>
        <we:customFunctionIds>_xldudf_GPT_SUMMARIZE</we:customFunctionIds>
        <we:customFunctionIds>_xldudf_GPT_TABLE</we:customFunctionIds>
        <we:customFunctionIds>_xldudf_GPT_FILL</we:customFunctionIds>
        <we:customFunctionIds>_xldudf_GPT_SPLIT</we:customFunctionIds>
        <we:customFunctionIds>_xldudf_GPT_HSPLIT</we:customFunctionIds>
        <we:customFunctionIds>_xldudf_GPT_EDIT</we:customFunctionIds>
        <we:customFunctionIds>_xldudf_GPT_MATCH</we:customFunctionIds>
        <we:customFunctionIds>_xldudf_GPT_VISION</we:customFunctionIds>
        <we:customFunctionIds>_xldudf_GPT_WEB</we:customFunctionIds>
      </we:customFunctionIdList>
    </a:ext>
  </we:extLst>
</we:webextension>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73"/>
  <sheetViews>
    <sheetView zoomScale="99" workbookViewId="0">
      <selection activeCell="E5" sqref="E5"/>
    </sheetView>
  </sheetViews>
  <sheetFormatPr defaultRowHeight="14.4" x14ac:dyDescent="0.3"/>
  <cols>
    <col min="1" max="1" width="15.77734375" customWidth="1"/>
    <col min="2" max="2" width="19.109375" bestFit="1" customWidth="1"/>
    <col min="3" max="3" width="19" customWidth="1"/>
    <col min="4" max="4" width="12.5546875" customWidth="1"/>
    <col min="5" max="5" width="17.6640625" customWidth="1"/>
    <col min="6" max="6" width="17.77734375" customWidth="1"/>
    <col min="7" max="7" width="15.44140625" customWidth="1"/>
    <col min="8" max="8" width="19" customWidth="1"/>
    <col min="9" max="9" width="14.5546875" customWidth="1"/>
    <col min="10" max="10" width="15.5546875" customWidth="1"/>
    <col min="11" max="12" width="14.5546875" customWidth="1"/>
    <col min="13" max="13" width="20.109375" customWidth="1"/>
    <col min="14" max="14" width="19.109375" customWidth="1"/>
    <col min="15" max="15" width="10.109375" customWidth="1"/>
    <col min="16" max="16" width="11.21875" customWidth="1"/>
    <col min="17" max="17" width="12.6640625" customWidth="1"/>
    <col min="18" max="18" width="13.6640625" customWidth="1"/>
  </cols>
  <sheetData>
    <row r="1" spans="1:18" s="2" customFormat="1" ht="30" customHeight="1" x14ac:dyDescent="0.3">
      <c r="A1" s="1" t="s">
        <v>0</v>
      </c>
      <c r="B1" s="1" t="s">
        <v>1</v>
      </c>
      <c r="C1" s="1" t="s">
        <v>2</v>
      </c>
      <c r="D1" s="1" t="s">
        <v>3</v>
      </c>
      <c r="E1" s="1" t="s">
        <v>187</v>
      </c>
      <c r="F1" s="1" t="s">
        <v>4</v>
      </c>
      <c r="G1" s="1" t="s">
        <v>5</v>
      </c>
      <c r="H1" s="1" t="s">
        <v>6</v>
      </c>
      <c r="I1" s="1" t="s">
        <v>7</v>
      </c>
      <c r="J1" s="1" t="s">
        <v>9</v>
      </c>
      <c r="K1" s="1" t="s">
        <v>10</v>
      </c>
      <c r="L1" s="1" t="s">
        <v>197</v>
      </c>
      <c r="M1" s="1" t="s">
        <v>200</v>
      </c>
      <c r="N1" s="1" t="s">
        <v>190</v>
      </c>
      <c r="O1" s="1" t="s">
        <v>8</v>
      </c>
      <c r="P1" s="1" t="s">
        <v>191</v>
      </c>
      <c r="Q1" s="1" t="s">
        <v>186</v>
      </c>
      <c r="R1" s="1" t="s">
        <v>201</v>
      </c>
    </row>
    <row r="2" spans="1:18" x14ac:dyDescent="0.3">
      <c r="A2" s="3" t="str">
        <f>_xlfn.CONCAT((LEFT(H2,3)),"-",59543)</f>
        <v>Tam-59543</v>
      </c>
      <c r="B2" s="3" t="s">
        <v>11</v>
      </c>
      <c r="C2" s="3" t="s">
        <v>81</v>
      </c>
      <c r="D2" s="3">
        <v>8</v>
      </c>
      <c r="E2" s="3">
        <v>5698</v>
      </c>
      <c r="F2" s="3" t="s">
        <v>86</v>
      </c>
      <c r="G2" s="3" t="s">
        <v>89</v>
      </c>
      <c r="H2" s="3" t="s">
        <v>152</v>
      </c>
      <c r="I2" s="3" t="s">
        <v>176</v>
      </c>
      <c r="J2" s="3">
        <v>14</v>
      </c>
      <c r="K2" s="3" t="s">
        <v>180</v>
      </c>
      <c r="L2" s="3">
        <f>E2*5</f>
        <v>28490</v>
      </c>
      <c r="M2" s="12">
        <v>44512.398611111108</v>
      </c>
      <c r="N2" s="6">
        <v>44512.402083333334</v>
      </c>
      <c r="O2" s="7" t="str">
        <f>TEXT(ABS(M2-N2),"[m]")</f>
        <v>5</v>
      </c>
      <c r="P2" s="1" t="s">
        <v>191</v>
      </c>
      <c r="Q2" s="3" t="str" cm="1">
        <f t="array" ref="Q2">_xlfn.IFS(C2="Very Negative","Bad",C2="Negative","Poor",C2="neutral","Good",C2="Positive","Better",C2="Very Positive","Excellent")</f>
        <v>Good</v>
      </c>
      <c r="R2" s="3">
        <f>VLOOKUP("Nadiad",G1:L71,6,FALSE)</f>
        <v>28390</v>
      </c>
    </row>
    <row r="3" spans="1:18" x14ac:dyDescent="0.3">
      <c r="A3" s="3" t="str">
        <f>_xlfn.CONCAT((LEFT(H3,3)),"-",59573)</f>
        <v>Tri-59573</v>
      </c>
      <c r="B3" s="3" t="s">
        <v>12</v>
      </c>
      <c r="C3" s="3" t="s">
        <v>82</v>
      </c>
      <c r="D3" s="3">
        <v>5</v>
      </c>
      <c r="E3" s="3">
        <v>3456</v>
      </c>
      <c r="F3" s="3" t="s">
        <v>86</v>
      </c>
      <c r="G3" s="3" t="s">
        <v>90</v>
      </c>
      <c r="H3" s="3" t="s">
        <v>153</v>
      </c>
      <c r="I3" s="3" t="s">
        <v>177</v>
      </c>
      <c r="J3" s="3">
        <v>32</v>
      </c>
      <c r="K3" s="3" t="s">
        <v>181</v>
      </c>
      <c r="L3" s="3">
        <f>E3*5</f>
        <v>17280</v>
      </c>
      <c r="M3" s="12">
        <v>44952.425000000003</v>
      </c>
      <c r="N3" s="6">
        <v>44952.431944444441</v>
      </c>
      <c r="O3" s="6" t="str">
        <f t="shared" ref="O3:O66" si="0">TEXT(ABS(M3-N3),"[m]")</f>
        <v>10</v>
      </c>
      <c r="P3" s="6" t="str">
        <f t="shared" ref="P3:P66" si="1">IF(VALUE(O3)&lt;=10,"Within SLA","Above SLA")</f>
        <v>Within SLA</v>
      </c>
      <c r="Q3" s="3" t="str" cm="1">
        <f t="array" ref="Q3">_xlfn.IFS(C3="Very Negative","Bad",C3="Negative","Poor",C3="neutral","Good",C3="Positive","Better",C3="Very Positive","Excellent")</f>
        <v>Poor</v>
      </c>
    </row>
    <row r="4" spans="1:18" x14ac:dyDescent="0.3">
      <c r="A4" s="3" t="str">
        <f>_xlfn.CONCAT((LEFT(H4,3)),"-",59573)</f>
        <v>Chh-59573</v>
      </c>
      <c r="B4" s="3" t="s">
        <v>13</v>
      </c>
      <c r="C4" s="3" t="s">
        <v>82</v>
      </c>
      <c r="D4" s="3">
        <v>3</v>
      </c>
      <c r="E4" s="3">
        <v>7890</v>
      </c>
      <c r="F4" s="3" t="s">
        <v>86</v>
      </c>
      <c r="G4" s="3" t="s">
        <v>91</v>
      </c>
      <c r="H4" s="3" t="s">
        <v>154</v>
      </c>
      <c r="I4" s="3" t="s">
        <v>176</v>
      </c>
      <c r="J4" s="3">
        <v>6</v>
      </c>
      <c r="K4" s="3" t="s">
        <v>182</v>
      </c>
      <c r="L4" s="3">
        <f t="shared" ref="L4:L66" si="2">E4*5</f>
        <v>39450</v>
      </c>
      <c r="M4" s="12">
        <v>44594.473611111112</v>
      </c>
      <c r="N4" s="6">
        <v>44594.477083333331</v>
      </c>
      <c r="O4" s="6" t="str">
        <f t="shared" si="0"/>
        <v>5</v>
      </c>
      <c r="P4" s="6" t="str">
        <f t="shared" si="1"/>
        <v>Within SLA</v>
      </c>
      <c r="Q4" s="3" t="str" cm="1">
        <f t="array" ref="Q4">_xlfn.IFS(C4="Very Negative","Bad",C4="Negative","Poor",C4="neutral","Good",C4="Positive","Better",C4="Very Positive","Excellent")</f>
        <v>Poor</v>
      </c>
    </row>
    <row r="5" spans="1:18" x14ac:dyDescent="0.3">
      <c r="A5" s="3" t="str">
        <f>_xlfn.CONCAT((LEFT(H5,3)),"-",59553)</f>
        <v>Meg-59553</v>
      </c>
      <c r="B5" s="3" t="s">
        <v>14</v>
      </c>
      <c r="C5" s="3" t="s">
        <v>83</v>
      </c>
      <c r="D5" s="3">
        <v>4</v>
      </c>
      <c r="E5" s="3">
        <v>7890</v>
      </c>
      <c r="F5" s="3" t="s">
        <v>86</v>
      </c>
      <c r="G5" s="3" t="s">
        <v>92</v>
      </c>
      <c r="H5" s="3" t="s">
        <v>155</v>
      </c>
      <c r="I5" s="3" t="s">
        <v>178</v>
      </c>
      <c r="J5" s="3">
        <v>26</v>
      </c>
      <c r="K5" s="3" t="s">
        <v>181</v>
      </c>
      <c r="L5" s="3">
        <f t="shared" si="2"/>
        <v>39450</v>
      </c>
      <c r="M5" s="12">
        <v>44120.545138888891</v>
      </c>
      <c r="N5" s="6">
        <v>44120.551388888889</v>
      </c>
      <c r="O5" s="6" t="str">
        <f t="shared" si="0"/>
        <v>9</v>
      </c>
      <c r="P5" s="6" t="str">
        <f t="shared" si="1"/>
        <v>Within SLA</v>
      </c>
      <c r="Q5" s="3" t="str" cm="1">
        <f t="array" ref="Q5">_xlfn.IFS(C5="Very Negative","Bad",C5="Negative","Poor",C5="neutral","Good",C5="Positive","Better",C5="Very Positive","Excellent")</f>
        <v>Bad</v>
      </c>
    </row>
    <row r="6" spans="1:18" x14ac:dyDescent="0.3">
      <c r="A6" s="3" t="str">
        <f>_xlfn.CONCAT((LEFT(H6,3)),"-",59899)</f>
        <v>Utt-59899</v>
      </c>
      <c r="B6" s="3" t="s">
        <v>15</v>
      </c>
      <c r="C6" s="3" t="s">
        <v>84</v>
      </c>
      <c r="D6" s="3">
        <v>8</v>
      </c>
      <c r="E6" s="3">
        <v>5678</v>
      </c>
      <c r="F6" s="3" t="s">
        <v>86</v>
      </c>
      <c r="G6" s="3" t="s">
        <v>93</v>
      </c>
      <c r="H6" s="3" t="s">
        <v>156</v>
      </c>
      <c r="I6" s="3" t="s">
        <v>179</v>
      </c>
      <c r="J6" s="3">
        <v>26</v>
      </c>
      <c r="K6" s="3" t="s">
        <v>181</v>
      </c>
      <c r="L6" s="3">
        <f t="shared" si="2"/>
        <v>28390</v>
      </c>
      <c r="M6" s="12">
        <v>44976.59375</v>
      </c>
      <c r="N6" s="6">
        <v>44976.597222222219</v>
      </c>
      <c r="O6" s="6" t="str">
        <f t="shared" si="0"/>
        <v>5</v>
      </c>
      <c r="P6" s="6" t="str">
        <f t="shared" si="1"/>
        <v>Within SLA</v>
      </c>
      <c r="Q6" s="3" t="str" cm="1">
        <f t="array" ref="Q6">_xlfn.IFS(C6="Very Negative","Bad",C6="Negative","Poor",C6="neutral","Good",C6="Positive","Better",C6="Very Positive","Excellent")</f>
        <v>Better</v>
      </c>
    </row>
    <row r="7" spans="1:18" x14ac:dyDescent="0.3">
      <c r="A7" s="3" t="str">
        <f>_xlfn.CONCAT((LEFT(H7,3)),"-",59579)</f>
        <v>Meg-59579</v>
      </c>
      <c r="B7" s="3" t="s">
        <v>16</v>
      </c>
      <c r="C7" s="3" t="s">
        <v>83</v>
      </c>
      <c r="D7" s="3">
        <v>4</v>
      </c>
      <c r="E7" s="3">
        <v>8901</v>
      </c>
      <c r="F7" s="3" t="s">
        <v>86</v>
      </c>
      <c r="G7" s="3" t="s">
        <v>94</v>
      </c>
      <c r="H7" s="3" t="s">
        <v>155</v>
      </c>
      <c r="I7" s="3" t="s">
        <v>179</v>
      </c>
      <c r="J7" s="3">
        <v>6</v>
      </c>
      <c r="K7" s="3" t="s">
        <v>180</v>
      </c>
      <c r="L7" s="3">
        <f t="shared" si="2"/>
        <v>44505</v>
      </c>
      <c r="M7" s="12">
        <v>44976.59375</v>
      </c>
      <c r="N7" s="6">
        <v>44914.658333333333</v>
      </c>
      <c r="O7" s="6" t="str">
        <f t="shared" si="0"/>
        <v>89187</v>
      </c>
      <c r="P7" s="6" t="str">
        <f t="shared" si="1"/>
        <v>Above SLA</v>
      </c>
      <c r="Q7" s="3" t="str" cm="1">
        <f t="array" ref="Q7">_xlfn.IFS(C7="Very Negative","Bad",C7="Negative","Poor",C7="neutral","Good",C7="Positive","Better",C7="Very Positive","Excellent")</f>
        <v>Bad</v>
      </c>
    </row>
    <row r="8" spans="1:18" x14ac:dyDescent="0.3">
      <c r="A8" s="3" t="str">
        <f>_xlfn.CONCAT((LEFT(H8,3)),"-",59878)</f>
        <v>Odi-59878</v>
      </c>
      <c r="B8" s="3" t="s">
        <v>17</v>
      </c>
      <c r="C8" s="3" t="s">
        <v>85</v>
      </c>
      <c r="D8" s="3">
        <v>10</v>
      </c>
      <c r="E8" s="3">
        <v>4567</v>
      </c>
      <c r="F8" s="3" t="s">
        <v>87</v>
      </c>
      <c r="G8" s="3" t="s">
        <v>95</v>
      </c>
      <c r="H8" s="3" t="s">
        <v>157</v>
      </c>
      <c r="I8" s="3" t="s">
        <v>177</v>
      </c>
      <c r="J8" s="3">
        <v>9</v>
      </c>
      <c r="K8" s="3" t="s">
        <v>180</v>
      </c>
      <c r="L8" s="3">
        <f t="shared" si="2"/>
        <v>22835</v>
      </c>
      <c r="M8" s="12">
        <v>44694.368055555547</v>
      </c>
      <c r="N8" s="6">
        <v>44694.371527777781</v>
      </c>
      <c r="O8" s="6" t="str">
        <f t="shared" si="0"/>
        <v>5</v>
      </c>
      <c r="P8" s="6" t="str">
        <f t="shared" si="1"/>
        <v>Within SLA</v>
      </c>
      <c r="Q8" s="3" t="str" cm="1">
        <f t="array" ref="Q8">_xlfn.IFS(C8="Very Negative","Bad",C8="Negative","Poor",C8="neutral","Good",C8="Positive","Better",C8="Very Positive","Excellent")</f>
        <v>Excellent</v>
      </c>
    </row>
    <row r="9" spans="1:18" x14ac:dyDescent="0.3">
      <c r="A9" s="3" t="str">
        <f>_xlfn.CONCAT((LEFT(H9,3)),"-",59859)</f>
        <v>Tri-59859</v>
      </c>
      <c r="B9" s="3" t="s">
        <v>18</v>
      </c>
      <c r="C9" s="3" t="s">
        <v>82</v>
      </c>
      <c r="D9" s="3">
        <v>3</v>
      </c>
      <c r="E9" s="3">
        <v>6789</v>
      </c>
      <c r="F9" s="3" t="s">
        <v>86</v>
      </c>
      <c r="G9" s="3" t="s">
        <v>96</v>
      </c>
      <c r="H9" s="3" t="s">
        <v>153</v>
      </c>
      <c r="I9" s="3" t="s">
        <v>177</v>
      </c>
      <c r="J9" s="3">
        <v>15</v>
      </c>
      <c r="K9" s="3" t="s">
        <v>182</v>
      </c>
      <c r="L9" s="3">
        <f t="shared" si="2"/>
        <v>33945</v>
      </c>
      <c r="M9" s="12">
        <v>44760.397222222222</v>
      </c>
      <c r="N9" s="6">
        <v>44760.404166666667</v>
      </c>
      <c r="O9" s="6" t="str">
        <f t="shared" si="0"/>
        <v>10</v>
      </c>
      <c r="P9" s="6" t="str">
        <f t="shared" si="1"/>
        <v>Within SLA</v>
      </c>
      <c r="Q9" s="3" t="str" cm="1">
        <f t="array" ref="Q9">_xlfn.IFS(C9="Very Negative","Bad",C9="Negative","Poor",C9="neutral","Good",C9="Positive","Better",C9="Very Positive","Excellent")</f>
        <v>Poor</v>
      </c>
    </row>
    <row r="10" spans="1:18" x14ac:dyDescent="0.3">
      <c r="A10" s="3" t="str">
        <f t="shared" ref="A10:A66" si="3">_xlfn.CONCAT((LEFT(H10,3)),"-",59899)</f>
        <v>Tri-59899</v>
      </c>
      <c r="B10" s="3" t="s">
        <v>19</v>
      </c>
      <c r="C10" s="3" t="s">
        <v>82</v>
      </c>
      <c r="D10" s="3">
        <v>3</v>
      </c>
      <c r="E10" s="3">
        <v>2345</v>
      </c>
      <c r="F10" s="3" t="s">
        <v>88</v>
      </c>
      <c r="G10" s="3" t="s">
        <v>96</v>
      </c>
      <c r="H10" s="3" t="s">
        <v>153</v>
      </c>
      <c r="I10" s="3" t="s">
        <v>179</v>
      </c>
      <c r="J10" s="3">
        <v>12</v>
      </c>
      <c r="K10" s="3" t="s">
        <v>181</v>
      </c>
      <c r="L10" s="3">
        <f t="shared" si="2"/>
        <v>11725</v>
      </c>
      <c r="M10" s="12">
        <v>44528.489583333343</v>
      </c>
      <c r="N10" s="6">
        <v>44528.492361111108</v>
      </c>
      <c r="O10" s="6" t="str">
        <f t="shared" si="0"/>
        <v>4</v>
      </c>
      <c r="P10" s="6" t="str">
        <f t="shared" si="1"/>
        <v>Within SLA</v>
      </c>
      <c r="Q10" s="3" t="str" cm="1">
        <f t="array" ref="Q10">_xlfn.IFS(C10="Very Negative","Bad",C10="Negative","Poor",C10="neutral","Good",C10="Positive","Better",C10="Very Positive","Excellent")</f>
        <v>Poor</v>
      </c>
    </row>
    <row r="11" spans="1:18" x14ac:dyDescent="0.3">
      <c r="A11" s="3" t="str">
        <f>_xlfn.CONCAT((LEFT(H11,3)),"-",58789)</f>
        <v>Goa-58789</v>
      </c>
      <c r="B11" s="3" t="s">
        <v>20</v>
      </c>
      <c r="C11" s="3" t="s">
        <v>82</v>
      </c>
      <c r="D11" s="3">
        <v>6</v>
      </c>
      <c r="E11" s="3">
        <v>9876</v>
      </c>
      <c r="F11" s="3" t="s">
        <v>86</v>
      </c>
      <c r="G11" s="3" t="s">
        <v>97</v>
      </c>
      <c r="H11" s="3" t="s">
        <v>158</v>
      </c>
      <c r="I11" s="3" t="s">
        <v>179</v>
      </c>
      <c r="J11" s="3">
        <v>42</v>
      </c>
      <c r="K11" s="3" t="s">
        <v>181</v>
      </c>
      <c r="L11" s="3">
        <f t="shared" si="2"/>
        <v>49380</v>
      </c>
      <c r="M11" s="12">
        <v>44648.559027777781</v>
      </c>
      <c r="N11" s="6">
        <v>44648.5625</v>
      </c>
      <c r="O11" s="6" t="str">
        <f t="shared" si="0"/>
        <v>5</v>
      </c>
      <c r="P11" s="6" t="str">
        <f t="shared" si="1"/>
        <v>Within SLA</v>
      </c>
      <c r="Q11" s="3" t="str" cm="1">
        <f t="array" ref="Q11">_xlfn.IFS(C11="Very Negative","Bad",C11="Negative","Poor",C11="neutral","Good",C11="Positive","Better",C11="Very Positive","Excellent")</f>
        <v>Poor</v>
      </c>
    </row>
    <row r="12" spans="1:18" x14ac:dyDescent="0.3">
      <c r="A12" s="3" t="str">
        <f t="shared" si="3"/>
        <v>Bih-59899</v>
      </c>
      <c r="B12" s="3" t="s">
        <v>21</v>
      </c>
      <c r="C12" s="3" t="s">
        <v>82</v>
      </c>
      <c r="D12" s="3">
        <v>3</v>
      </c>
      <c r="E12" s="3">
        <v>1239</v>
      </c>
      <c r="F12" s="3" t="s">
        <v>86</v>
      </c>
      <c r="G12" s="3" t="s">
        <v>98</v>
      </c>
      <c r="H12" s="3" t="s">
        <v>159</v>
      </c>
      <c r="I12" s="3" t="s">
        <v>176</v>
      </c>
      <c r="J12" s="3">
        <v>44</v>
      </c>
      <c r="K12" s="3" t="s">
        <v>182</v>
      </c>
      <c r="L12" s="3">
        <f t="shared" si="2"/>
        <v>6195</v>
      </c>
      <c r="M12" s="12">
        <v>45216.621527777781</v>
      </c>
      <c r="N12" s="6">
        <v>45216.625</v>
      </c>
      <c r="O12" s="6" t="str">
        <f t="shared" si="0"/>
        <v>5</v>
      </c>
      <c r="P12" s="6" t="str">
        <f>IF(VALUE(O12)&lt;=10,"Within SLA","Above SLA")</f>
        <v>Within SLA</v>
      </c>
      <c r="Q12" s="3" t="str" cm="1">
        <f t="array" ref="Q12">_xlfn.IFS(C12="Very Negative","Bad",C12="Negative","Poor",C12="neutral","Good",C12="Positive","Better",C12="Very Positive","Excellent")</f>
        <v>Poor</v>
      </c>
    </row>
    <row r="13" spans="1:18" x14ac:dyDescent="0.3">
      <c r="A13" s="3" t="str">
        <f>_xlfn.CONCAT((LEFT(H13,3)),"-",59589)</f>
        <v>Nag-59589</v>
      </c>
      <c r="B13" s="3" t="s">
        <v>22</v>
      </c>
      <c r="C13" s="3" t="s">
        <v>81</v>
      </c>
      <c r="D13" s="3">
        <v>7</v>
      </c>
      <c r="E13" s="3">
        <v>8765</v>
      </c>
      <c r="F13" s="3" t="s">
        <v>86</v>
      </c>
      <c r="G13" s="3" t="s">
        <v>99</v>
      </c>
      <c r="H13" s="3" t="s">
        <v>160</v>
      </c>
      <c r="I13" s="3" t="s">
        <v>176</v>
      </c>
      <c r="J13" s="3">
        <v>29</v>
      </c>
      <c r="K13" s="3" t="s">
        <v>181</v>
      </c>
      <c r="L13" s="3">
        <f t="shared" si="2"/>
        <v>43825</v>
      </c>
      <c r="M13" s="12">
        <v>44982.298611111109</v>
      </c>
      <c r="N13" s="6">
        <v>44982.302083333336</v>
      </c>
      <c r="O13" s="6" t="str">
        <f t="shared" si="0"/>
        <v>5</v>
      </c>
      <c r="P13" s="6" t="str">
        <f t="shared" si="1"/>
        <v>Within SLA</v>
      </c>
      <c r="Q13" s="3" t="str" cm="1">
        <f t="array" ref="Q13">_xlfn.IFS(C13="Very Negative","Bad",C13="Negative","Poor",C13="neutral","Good",C13="Positive","Better",C13="Very Positive","Excellent")</f>
        <v>Good</v>
      </c>
    </row>
    <row r="14" spans="1:18" x14ac:dyDescent="0.3">
      <c r="A14" s="3" t="str">
        <f t="shared" si="3"/>
        <v>Goa-59899</v>
      </c>
      <c r="B14" s="3" t="s">
        <v>23</v>
      </c>
      <c r="C14" s="3" t="s">
        <v>82</v>
      </c>
      <c r="D14" s="3">
        <v>5</v>
      </c>
      <c r="E14" s="3">
        <v>3451</v>
      </c>
      <c r="F14" s="3" t="s">
        <v>86</v>
      </c>
      <c r="G14" s="3" t="s">
        <v>100</v>
      </c>
      <c r="H14" s="3" t="s">
        <v>158</v>
      </c>
      <c r="I14" s="3" t="s">
        <v>176</v>
      </c>
      <c r="J14" s="3">
        <v>35</v>
      </c>
      <c r="K14" s="3" t="s">
        <v>180</v>
      </c>
      <c r="L14" s="3">
        <f t="shared" si="2"/>
        <v>17255</v>
      </c>
      <c r="M14" s="12">
        <v>45512.378472222219</v>
      </c>
      <c r="N14" s="6">
        <v>45512.381249999999</v>
      </c>
      <c r="O14" s="6" t="str">
        <f t="shared" si="0"/>
        <v>4</v>
      </c>
      <c r="P14" s="6" t="str">
        <f t="shared" si="1"/>
        <v>Within SLA</v>
      </c>
      <c r="Q14" s="3" t="str" cm="1">
        <f t="array" ref="Q14">_xlfn.IFS(C14="Very Negative","Bad",C14="Negative","Poor",C14="neutral","Good",C14="Positive","Better",C14="Very Positive","Excellent")</f>
        <v>Poor</v>
      </c>
    </row>
    <row r="15" spans="1:18" x14ac:dyDescent="0.3">
      <c r="A15" s="3" t="str">
        <f>_xlfn.CONCAT((LEFT(H15,3)),"-",59799)</f>
        <v>Chh-59799</v>
      </c>
      <c r="B15" s="3" t="s">
        <v>24</v>
      </c>
      <c r="C15" s="3" t="s">
        <v>83</v>
      </c>
      <c r="D15" s="3">
        <v>2</v>
      </c>
      <c r="E15" s="3">
        <v>4890</v>
      </c>
      <c r="F15" s="3" t="s">
        <v>86</v>
      </c>
      <c r="G15" s="3" t="s">
        <v>101</v>
      </c>
      <c r="H15" s="3" t="s">
        <v>154</v>
      </c>
      <c r="I15" s="3" t="s">
        <v>179</v>
      </c>
      <c r="J15" s="3">
        <v>30</v>
      </c>
      <c r="K15" s="3" t="s">
        <v>183</v>
      </c>
      <c r="L15" s="3">
        <f t="shared" si="2"/>
        <v>24450</v>
      </c>
      <c r="M15" s="12">
        <v>44555.45</v>
      </c>
      <c r="N15" s="6">
        <v>44555.455555555556</v>
      </c>
      <c r="O15" s="6" t="str">
        <f t="shared" si="0"/>
        <v>8</v>
      </c>
      <c r="P15" s="6" t="str">
        <f t="shared" si="1"/>
        <v>Within SLA</v>
      </c>
      <c r="Q15" s="3" t="str" cm="1">
        <f t="array" ref="Q15">_xlfn.IFS(C15="Very Negative","Bad",C15="Negative","Poor",C15="neutral","Good",C15="Positive","Better",C15="Very Positive","Excellent")</f>
        <v>Bad</v>
      </c>
    </row>
    <row r="16" spans="1:18" x14ac:dyDescent="0.3">
      <c r="A16" s="3" t="str">
        <f t="shared" si="3"/>
        <v>Ker-59899</v>
      </c>
      <c r="B16" s="3" t="s">
        <v>25</v>
      </c>
      <c r="C16" s="3" t="s">
        <v>82</v>
      </c>
      <c r="D16" s="3">
        <v>6</v>
      </c>
      <c r="E16" s="3">
        <v>2312</v>
      </c>
      <c r="F16" s="3" t="s">
        <v>87</v>
      </c>
      <c r="G16" s="3" t="s">
        <v>102</v>
      </c>
      <c r="H16" s="3" t="s">
        <v>161</v>
      </c>
      <c r="I16" s="3" t="s">
        <v>177</v>
      </c>
      <c r="J16" s="3">
        <v>29</v>
      </c>
      <c r="K16" s="3" t="s">
        <v>181</v>
      </c>
      <c r="L16" s="3">
        <f t="shared" si="2"/>
        <v>11560</v>
      </c>
      <c r="M16" s="12">
        <v>45324.513888888891</v>
      </c>
      <c r="N16" s="6">
        <v>45324.517361111109</v>
      </c>
      <c r="O16" s="6" t="str">
        <f t="shared" si="0"/>
        <v>5</v>
      </c>
      <c r="P16" s="6" t="str">
        <f t="shared" si="1"/>
        <v>Within SLA</v>
      </c>
      <c r="Q16" s="3" t="str" cm="1">
        <f t="array" ref="Q16">_xlfn.IFS(C16="Very Negative","Bad",C16="Negative","Poor",C16="neutral","Good",C16="Positive","Better",C16="Very Positive","Excellent")</f>
        <v>Poor</v>
      </c>
    </row>
    <row r="17" spans="1:17" x14ac:dyDescent="0.3">
      <c r="A17" s="3" t="str">
        <f>_xlfn.CONCAT((LEFT(H17,3)),"-",59899)</f>
        <v>Miz-59899</v>
      </c>
      <c r="B17" s="3" t="s">
        <v>26</v>
      </c>
      <c r="C17" s="3" t="s">
        <v>84</v>
      </c>
      <c r="D17" s="3">
        <v>9</v>
      </c>
      <c r="E17" s="3">
        <v>6578</v>
      </c>
      <c r="F17" s="3" t="s">
        <v>87</v>
      </c>
      <c r="G17" s="3" t="s">
        <v>103</v>
      </c>
      <c r="H17" s="3" t="s">
        <v>162</v>
      </c>
      <c r="I17" s="3" t="s">
        <v>177</v>
      </c>
      <c r="J17" s="3">
        <v>9</v>
      </c>
      <c r="K17" s="3" t="s">
        <v>183</v>
      </c>
      <c r="L17" s="3">
        <f t="shared" si="2"/>
        <v>32890</v>
      </c>
      <c r="M17" s="12">
        <v>44102.581944444442</v>
      </c>
      <c r="N17" s="6">
        <v>44102.585416666669</v>
      </c>
      <c r="O17" s="6" t="str">
        <f t="shared" si="0"/>
        <v>5</v>
      </c>
      <c r="P17" s="6" t="str">
        <f t="shared" si="1"/>
        <v>Within SLA</v>
      </c>
      <c r="Q17" s="3" t="str" cm="1">
        <f t="array" ref="Q17">_xlfn.IFS(C17="Very Negative","Bad",C17="Negative","Poor",C17="neutral","Good",C17="Positive","Better",C17="Very Positive","Excellent")</f>
        <v>Better</v>
      </c>
    </row>
    <row r="18" spans="1:17" x14ac:dyDescent="0.3">
      <c r="A18" s="3" t="str">
        <f>_xlfn.CONCAT((LEFT(H18,3)),"-",59839)</f>
        <v>Guj-59839</v>
      </c>
      <c r="B18" s="3" t="s">
        <v>27</v>
      </c>
      <c r="C18" s="3" t="s">
        <v>85</v>
      </c>
      <c r="D18" s="3">
        <v>9</v>
      </c>
      <c r="E18" s="3">
        <v>8903</v>
      </c>
      <c r="F18" s="3" t="s">
        <v>86</v>
      </c>
      <c r="G18" s="3" t="s">
        <v>104</v>
      </c>
      <c r="H18" s="3" t="s">
        <v>163</v>
      </c>
      <c r="I18" s="3" t="s">
        <v>176</v>
      </c>
      <c r="J18" s="3">
        <v>8</v>
      </c>
      <c r="K18" s="3" t="s">
        <v>181</v>
      </c>
      <c r="L18" s="3">
        <f t="shared" si="2"/>
        <v>44515</v>
      </c>
      <c r="M18" s="12">
        <v>44016.638888888891</v>
      </c>
      <c r="N18" s="6">
        <v>44016.642361111109</v>
      </c>
      <c r="O18" s="6" t="str">
        <f t="shared" si="0"/>
        <v>5</v>
      </c>
      <c r="P18" s="6" t="str">
        <f t="shared" si="1"/>
        <v>Within SLA</v>
      </c>
      <c r="Q18" s="3" t="str" cm="1">
        <f t="array" ref="Q18">_xlfn.IFS(C18="Very Negative","Bad",C18="Negative","Poor",C18="neutral","Good",C18="Positive","Better",C18="Very Positive","Excellent")</f>
        <v>Excellent</v>
      </c>
    </row>
    <row r="19" spans="1:17" x14ac:dyDescent="0.3">
      <c r="A19" s="3" t="str">
        <f>_xlfn.CONCAT((LEFT(H19,3)),"-",54590)</f>
        <v>Him-54590</v>
      </c>
      <c r="B19" s="3" t="s">
        <v>28</v>
      </c>
      <c r="C19" s="3" t="s">
        <v>83</v>
      </c>
      <c r="D19" s="3">
        <v>3</v>
      </c>
      <c r="E19" s="3">
        <v>7123</v>
      </c>
      <c r="F19" s="3" t="s">
        <v>86</v>
      </c>
      <c r="G19" s="3" t="s">
        <v>105</v>
      </c>
      <c r="H19" s="3" t="s">
        <v>164</v>
      </c>
      <c r="I19" s="3" t="s">
        <v>176</v>
      </c>
      <c r="J19" s="3">
        <v>35</v>
      </c>
      <c r="K19" s="3" t="s">
        <v>180</v>
      </c>
      <c r="L19" s="3">
        <f t="shared" si="2"/>
        <v>35615</v>
      </c>
      <c r="M19" s="12">
        <v>45560.386805555558</v>
      </c>
      <c r="N19" s="6">
        <v>45560.392361111109</v>
      </c>
      <c r="O19" s="6" t="str">
        <f t="shared" si="0"/>
        <v>8</v>
      </c>
      <c r="P19" s="6" t="str">
        <f t="shared" si="1"/>
        <v>Within SLA</v>
      </c>
      <c r="Q19" s="3" t="str" cm="1">
        <f t="array" ref="Q19">_xlfn.IFS(C19="Very Negative","Bad",C19="Negative","Poor",C19="neutral","Good",C19="Positive","Better",C19="Very Positive","Excellent")</f>
        <v>Bad</v>
      </c>
    </row>
    <row r="20" spans="1:17" x14ac:dyDescent="0.3">
      <c r="A20" s="3" t="str">
        <f>_xlfn.CONCAT((LEFT(H20,3)),"-",57899)</f>
        <v>Tel-57899</v>
      </c>
      <c r="B20" s="3" t="s">
        <v>29</v>
      </c>
      <c r="C20" s="3" t="s">
        <v>84</v>
      </c>
      <c r="D20" s="3">
        <v>7</v>
      </c>
      <c r="E20" s="3">
        <v>5345</v>
      </c>
      <c r="F20" s="3" t="s">
        <v>86</v>
      </c>
      <c r="G20" s="3" t="s">
        <v>106</v>
      </c>
      <c r="H20" s="3" t="s">
        <v>165</v>
      </c>
      <c r="I20" s="3" t="s">
        <v>179</v>
      </c>
      <c r="J20" s="3">
        <v>20</v>
      </c>
      <c r="K20" s="3" t="s">
        <v>183</v>
      </c>
      <c r="L20" s="3">
        <f t="shared" si="2"/>
        <v>26725</v>
      </c>
      <c r="M20" s="12">
        <v>45556.44027777778</v>
      </c>
      <c r="N20" s="6">
        <v>45556.443749999999</v>
      </c>
      <c r="O20" s="6" t="str">
        <f t="shared" si="0"/>
        <v>5</v>
      </c>
      <c r="P20" s="6" t="str">
        <f t="shared" si="1"/>
        <v>Within SLA</v>
      </c>
      <c r="Q20" s="3" t="str" cm="1">
        <f t="array" ref="Q20">_xlfn.IFS(C20="Very Negative","Bad",C20="Negative","Poor",C20="neutral","Good",C20="Positive","Better",C20="Very Positive","Excellent")</f>
        <v>Better</v>
      </c>
    </row>
    <row r="21" spans="1:17" x14ac:dyDescent="0.3">
      <c r="A21" s="3" t="str">
        <f>_xlfn.CONCAT((LEFT(H21,3)),"-",59599)</f>
        <v>Miz-59599</v>
      </c>
      <c r="B21" s="3" t="s">
        <v>30</v>
      </c>
      <c r="C21" s="3" t="s">
        <v>82</v>
      </c>
      <c r="D21" s="3">
        <v>3</v>
      </c>
      <c r="E21" s="3">
        <v>9786</v>
      </c>
      <c r="F21" s="3" t="s">
        <v>86</v>
      </c>
      <c r="G21" s="3" t="s">
        <v>107</v>
      </c>
      <c r="H21" s="3" t="s">
        <v>162</v>
      </c>
      <c r="I21" s="3" t="s">
        <v>179</v>
      </c>
      <c r="J21" s="3">
        <v>31</v>
      </c>
      <c r="K21" s="3" t="s">
        <v>183</v>
      </c>
      <c r="L21" s="3">
        <f t="shared" si="2"/>
        <v>48930</v>
      </c>
      <c r="M21" s="12">
        <v>44992.497916666667</v>
      </c>
      <c r="N21" s="6">
        <v>44992.504861111112</v>
      </c>
      <c r="O21" s="6" t="str">
        <f t="shared" si="0"/>
        <v>10</v>
      </c>
      <c r="P21" s="6" t="str">
        <f t="shared" si="1"/>
        <v>Within SLA</v>
      </c>
      <c r="Q21" s="3" t="str" cm="1">
        <f t="array" ref="Q21">_xlfn.IFS(C21="Very Negative","Bad",C21="Negative","Poor",C21="neutral","Good",C21="Positive","Better",C21="Very Positive","Excellent")</f>
        <v>Poor</v>
      </c>
    </row>
    <row r="22" spans="1:17" x14ac:dyDescent="0.3">
      <c r="A22" s="3" t="str">
        <f>_xlfn.CONCAT((LEFT(H22,3)),"-",59499)</f>
        <v>Ker-59499</v>
      </c>
      <c r="B22" s="3" t="s">
        <v>31</v>
      </c>
      <c r="C22" s="3" t="s">
        <v>81</v>
      </c>
      <c r="D22" s="3">
        <v>5</v>
      </c>
      <c r="E22" s="3">
        <v>2347</v>
      </c>
      <c r="F22" s="3" t="s">
        <v>86</v>
      </c>
      <c r="G22" s="3" t="s">
        <v>108</v>
      </c>
      <c r="H22" s="3" t="s">
        <v>161</v>
      </c>
      <c r="I22" s="3" t="s">
        <v>178</v>
      </c>
      <c r="J22" s="3">
        <v>39</v>
      </c>
      <c r="K22" s="3" t="s">
        <v>181</v>
      </c>
      <c r="L22" s="3">
        <f t="shared" si="2"/>
        <v>11735</v>
      </c>
      <c r="M22" s="12">
        <v>44209.569444444453</v>
      </c>
      <c r="N22" s="6">
        <v>44209.572916666664</v>
      </c>
      <c r="O22" s="6" t="str">
        <f t="shared" si="0"/>
        <v>5</v>
      </c>
      <c r="P22" s="6" t="str">
        <f t="shared" si="1"/>
        <v>Within SLA</v>
      </c>
      <c r="Q22" s="3" t="str" cm="1">
        <f t="array" ref="Q22">_xlfn.IFS(C22="Very Negative","Bad",C22="Negative","Poor",C22="neutral","Good",C22="Positive","Better",C22="Very Positive","Excellent")</f>
        <v>Good</v>
      </c>
    </row>
    <row r="23" spans="1:17" x14ac:dyDescent="0.3">
      <c r="A23" s="3" t="str">
        <f t="shared" si="3"/>
        <v>Har-59899</v>
      </c>
      <c r="B23" s="3" t="s">
        <v>32</v>
      </c>
      <c r="C23" s="3" t="s">
        <v>82</v>
      </c>
      <c r="D23" s="3">
        <v>3</v>
      </c>
      <c r="E23" s="3">
        <v>6784</v>
      </c>
      <c r="F23" s="3" t="s">
        <v>86</v>
      </c>
      <c r="G23" s="3" t="s">
        <v>109</v>
      </c>
      <c r="H23" s="3" t="s">
        <v>166</v>
      </c>
      <c r="I23" s="3" t="s">
        <v>177</v>
      </c>
      <c r="J23" s="3">
        <v>38</v>
      </c>
      <c r="K23" s="3" t="s">
        <v>182</v>
      </c>
      <c r="L23" s="3">
        <f t="shared" si="2"/>
        <v>33920</v>
      </c>
      <c r="M23" s="12">
        <v>45569.34375</v>
      </c>
      <c r="N23" s="6">
        <v>45569.348611111112</v>
      </c>
      <c r="O23" s="6" t="str">
        <f t="shared" si="0"/>
        <v>7</v>
      </c>
      <c r="P23" s="6" t="str">
        <f t="shared" si="1"/>
        <v>Within SLA</v>
      </c>
      <c r="Q23" s="3" t="str" cm="1">
        <f t="array" ref="Q23">_xlfn.IFS(C23="Very Negative","Bad",C23="Negative","Poor",C23="neutral","Good",C23="Positive","Better",C23="Very Positive","Excellent")</f>
        <v>Poor</v>
      </c>
    </row>
    <row r="24" spans="1:17" x14ac:dyDescent="0.3">
      <c r="A24" s="3" t="str">
        <f>_xlfn.CONCAT((LEFT(H24,3)),"-",59896)</f>
        <v>Aru-59896</v>
      </c>
      <c r="B24" s="3" t="s">
        <v>33</v>
      </c>
      <c r="C24" s="3" t="s">
        <v>82</v>
      </c>
      <c r="D24" s="3">
        <v>4</v>
      </c>
      <c r="E24" s="3">
        <v>1267</v>
      </c>
      <c r="F24" s="3" t="s">
        <v>86</v>
      </c>
      <c r="G24" s="3" t="s">
        <v>110</v>
      </c>
      <c r="H24" s="3" t="s">
        <v>167</v>
      </c>
      <c r="I24" s="3" t="s">
        <v>177</v>
      </c>
      <c r="J24" s="3">
        <v>44</v>
      </c>
      <c r="K24" s="3" t="s">
        <v>182</v>
      </c>
      <c r="L24" s="3">
        <f t="shared" si="2"/>
        <v>6335</v>
      </c>
      <c r="M24" s="12">
        <v>45530.397222222222</v>
      </c>
      <c r="N24" s="6">
        <v>45530.400694444441</v>
      </c>
      <c r="O24" s="6" t="str">
        <f t="shared" si="0"/>
        <v>5</v>
      </c>
      <c r="P24" s="6" t="str">
        <f t="shared" si="1"/>
        <v>Within SLA</v>
      </c>
      <c r="Q24" s="3" t="str" cm="1">
        <f t="array" ref="Q24">_xlfn.IFS(C24="Very Negative","Bad",C24="Negative","Poor",C24="neutral","Good",C24="Positive","Better",C24="Very Positive","Excellent")</f>
        <v>Poor</v>
      </c>
    </row>
    <row r="25" spans="1:17" x14ac:dyDescent="0.3">
      <c r="A25" s="3" t="str">
        <f t="shared" si="3"/>
        <v>Sik-59899</v>
      </c>
      <c r="B25" s="3" t="s">
        <v>34</v>
      </c>
      <c r="C25" s="3" t="s">
        <v>83</v>
      </c>
      <c r="D25" s="3">
        <v>4</v>
      </c>
      <c r="E25" s="3">
        <v>9345</v>
      </c>
      <c r="F25" s="3" t="s">
        <v>88</v>
      </c>
      <c r="G25" s="3" t="s">
        <v>111</v>
      </c>
      <c r="H25" s="3" t="s">
        <v>168</v>
      </c>
      <c r="I25" s="3" t="s">
        <v>176</v>
      </c>
      <c r="J25" s="3">
        <v>41</v>
      </c>
      <c r="K25" s="3" t="s">
        <v>182</v>
      </c>
      <c r="L25" s="3">
        <f t="shared" si="2"/>
        <v>46725</v>
      </c>
      <c r="M25" s="12">
        <v>44638.474305555559</v>
      </c>
      <c r="N25" s="6">
        <v>44638.477777777778</v>
      </c>
      <c r="O25" s="6" t="str">
        <f t="shared" si="0"/>
        <v>5</v>
      </c>
      <c r="P25" s="6" t="str">
        <f t="shared" si="1"/>
        <v>Within SLA</v>
      </c>
      <c r="Q25" s="3" t="str" cm="1">
        <f t="array" ref="Q25">_xlfn.IFS(C25="Very Negative","Bad",C25="Negative","Poor",C25="neutral","Good",C25="Positive","Better",C25="Very Positive","Excellent")</f>
        <v>Bad</v>
      </c>
    </row>
    <row r="26" spans="1:17" x14ac:dyDescent="0.3">
      <c r="A26" s="3" t="str">
        <f t="shared" si="3"/>
        <v>Miz-59899</v>
      </c>
      <c r="B26" s="3" t="s">
        <v>35</v>
      </c>
      <c r="C26" s="3" t="s">
        <v>83</v>
      </c>
      <c r="D26" s="3">
        <v>4</v>
      </c>
      <c r="E26" s="3">
        <v>6754</v>
      </c>
      <c r="F26" s="3" t="s">
        <v>86</v>
      </c>
      <c r="G26" s="3" t="s">
        <v>112</v>
      </c>
      <c r="H26" s="3" t="s">
        <v>162</v>
      </c>
      <c r="I26" s="3" t="s">
        <v>176</v>
      </c>
      <c r="J26" s="3">
        <v>7</v>
      </c>
      <c r="K26" s="3" t="s">
        <v>181</v>
      </c>
      <c r="L26" s="3">
        <f t="shared" si="2"/>
        <v>33770</v>
      </c>
      <c r="M26" s="12">
        <v>44550.53125</v>
      </c>
      <c r="N26" s="6">
        <v>44550.534722222219</v>
      </c>
      <c r="O26" s="6" t="str">
        <f t="shared" si="0"/>
        <v>5</v>
      </c>
      <c r="P26" s="6" t="str">
        <f t="shared" si="1"/>
        <v>Within SLA</v>
      </c>
      <c r="Q26" s="3" t="str" cm="1">
        <f t="array" ref="Q26">_xlfn.IFS(C26="Very Negative","Bad",C26="Negative","Poor",C26="neutral","Good",C26="Positive","Better",C26="Very Positive","Excellent")</f>
        <v>Bad</v>
      </c>
    </row>
    <row r="27" spans="1:17" x14ac:dyDescent="0.3">
      <c r="A27" s="3" t="str">
        <f t="shared" si="3"/>
        <v>And-59899</v>
      </c>
      <c r="B27" s="3" t="s">
        <v>36</v>
      </c>
      <c r="C27" s="3" t="s">
        <v>83</v>
      </c>
      <c r="D27" s="3">
        <v>4</v>
      </c>
      <c r="E27" s="3">
        <v>7845</v>
      </c>
      <c r="F27" s="3" t="s">
        <v>86</v>
      </c>
      <c r="G27" s="3" t="s">
        <v>113</v>
      </c>
      <c r="H27" s="3" t="s">
        <v>169</v>
      </c>
      <c r="I27" s="3" t="s">
        <v>178</v>
      </c>
      <c r="J27" s="3">
        <v>34</v>
      </c>
      <c r="K27" s="3" t="s">
        <v>181</v>
      </c>
      <c r="L27" s="3">
        <f t="shared" si="2"/>
        <v>39225</v>
      </c>
      <c r="M27" s="12">
        <v>45082.595833333333</v>
      </c>
      <c r="N27" s="6">
        <v>45082.604166666664</v>
      </c>
      <c r="O27" s="6" t="str">
        <f t="shared" si="0"/>
        <v>12</v>
      </c>
      <c r="P27" s="6" t="str">
        <f t="shared" si="1"/>
        <v>Above SLA</v>
      </c>
      <c r="Q27" s="3" t="str" cm="1">
        <f t="array" ref="Q27">_xlfn.IFS(C27="Very Negative","Bad",C27="Negative","Poor",C27="neutral","Good",C27="Positive","Better",C27="Very Positive","Excellent")</f>
        <v>Bad</v>
      </c>
    </row>
    <row r="28" spans="1:17" x14ac:dyDescent="0.3">
      <c r="A28" s="3" t="str">
        <f t="shared" si="3"/>
        <v>Mah-59899</v>
      </c>
      <c r="B28" s="3" t="s">
        <v>37</v>
      </c>
      <c r="C28" s="3" t="s">
        <v>85</v>
      </c>
      <c r="D28" s="3">
        <v>10</v>
      </c>
      <c r="E28" s="3">
        <v>1235</v>
      </c>
      <c r="F28" s="3" t="s">
        <v>86</v>
      </c>
      <c r="G28" s="3" t="s">
        <v>114</v>
      </c>
      <c r="H28" s="3" t="s">
        <v>170</v>
      </c>
      <c r="I28" s="3" t="s">
        <v>179</v>
      </c>
      <c r="J28" s="3">
        <v>36</v>
      </c>
      <c r="K28" s="3" t="s">
        <v>183</v>
      </c>
      <c r="L28" s="3">
        <f t="shared" si="2"/>
        <v>6175</v>
      </c>
      <c r="M28" s="12">
        <v>45250.329861111109</v>
      </c>
      <c r="N28" s="6">
        <v>45250.333333333336</v>
      </c>
      <c r="O28" s="6" t="str">
        <f t="shared" si="0"/>
        <v>5</v>
      </c>
      <c r="P28" s="6" t="str">
        <f t="shared" si="1"/>
        <v>Within SLA</v>
      </c>
      <c r="Q28" s="3" t="str" cm="1">
        <f t="array" ref="Q28">_xlfn.IFS(C28="Very Negative","Bad",C28="Negative","Poor",C28="neutral","Good",C28="Positive","Better",C28="Very Positive","Excellent")</f>
        <v>Excellent</v>
      </c>
    </row>
    <row r="29" spans="1:17" x14ac:dyDescent="0.3">
      <c r="A29" s="3" t="str">
        <f t="shared" si="3"/>
        <v>Guj-59899</v>
      </c>
      <c r="B29" s="3" t="s">
        <v>38</v>
      </c>
      <c r="C29" s="3" t="s">
        <v>81</v>
      </c>
      <c r="D29" s="3">
        <v>8</v>
      </c>
      <c r="E29" s="3">
        <v>6523</v>
      </c>
      <c r="F29" s="3" t="s">
        <v>86</v>
      </c>
      <c r="G29" s="3" t="s">
        <v>115</v>
      </c>
      <c r="H29" s="3" t="s">
        <v>163</v>
      </c>
      <c r="I29" s="3" t="s">
        <v>177</v>
      </c>
      <c r="J29" s="3">
        <v>9</v>
      </c>
      <c r="K29" s="3" t="s">
        <v>181</v>
      </c>
      <c r="L29" s="3">
        <f t="shared" si="2"/>
        <v>32615</v>
      </c>
      <c r="M29" s="12">
        <v>44645.405555555553</v>
      </c>
      <c r="N29" s="6">
        <v>44645.411111111112</v>
      </c>
      <c r="O29" s="6" t="str">
        <f t="shared" si="0"/>
        <v>8</v>
      </c>
      <c r="P29" s="6" t="str">
        <f t="shared" si="1"/>
        <v>Within SLA</v>
      </c>
      <c r="Q29" s="3" t="str" cm="1">
        <f t="array" ref="Q29">_xlfn.IFS(C29="Very Negative","Bad",C29="Negative","Poor",C29="neutral","Good",C29="Positive","Better",C29="Very Positive","Excellent")</f>
        <v>Good</v>
      </c>
    </row>
    <row r="30" spans="1:17" x14ac:dyDescent="0.3">
      <c r="A30" s="3" t="str">
        <f t="shared" si="3"/>
        <v>Utt-59899</v>
      </c>
      <c r="B30" s="3" t="s">
        <v>39</v>
      </c>
      <c r="C30" s="3" t="s">
        <v>82</v>
      </c>
      <c r="D30" s="3">
        <v>6</v>
      </c>
      <c r="E30" s="3">
        <v>3987</v>
      </c>
      <c r="F30" s="3" t="s">
        <v>86</v>
      </c>
      <c r="G30" s="3" t="s">
        <v>106</v>
      </c>
      <c r="H30" s="3" t="s">
        <v>156</v>
      </c>
      <c r="I30" s="3" t="s">
        <v>177</v>
      </c>
      <c r="J30" s="3">
        <v>39</v>
      </c>
      <c r="K30" s="3" t="s">
        <v>183</v>
      </c>
      <c r="L30" s="3">
        <f t="shared" si="2"/>
        <v>19935</v>
      </c>
      <c r="M30" s="12">
        <v>45142.438888888893</v>
      </c>
      <c r="N30" s="6">
        <v>45142.445833333331</v>
      </c>
      <c r="O30" s="6" t="str">
        <f t="shared" si="0"/>
        <v>10</v>
      </c>
      <c r="P30" s="6" t="str">
        <f t="shared" si="1"/>
        <v>Within SLA</v>
      </c>
      <c r="Q30" s="3" t="str" cm="1">
        <f t="array" ref="Q30">_xlfn.IFS(C30="Very Negative","Bad",C30="Negative","Poor",C30="neutral","Good",C30="Positive","Better",C30="Very Positive","Excellent")</f>
        <v>Poor</v>
      </c>
    </row>
    <row r="31" spans="1:17" x14ac:dyDescent="0.3">
      <c r="A31" s="3" t="str">
        <f t="shared" si="3"/>
        <v>Tam-59899</v>
      </c>
      <c r="B31" s="3" t="s">
        <v>40</v>
      </c>
      <c r="C31" s="3" t="s">
        <v>84</v>
      </c>
      <c r="D31" s="3">
        <v>7</v>
      </c>
      <c r="E31" s="3">
        <v>5123</v>
      </c>
      <c r="F31" s="3" t="s">
        <v>86</v>
      </c>
      <c r="G31" s="3" t="s">
        <v>116</v>
      </c>
      <c r="H31" s="3" t="s">
        <v>152</v>
      </c>
      <c r="I31" s="3" t="s">
        <v>178</v>
      </c>
      <c r="J31" s="3">
        <v>17</v>
      </c>
      <c r="K31" s="3" t="s">
        <v>184</v>
      </c>
      <c r="L31" s="3">
        <f t="shared" si="2"/>
        <v>25615</v>
      </c>
      <c r="M31" s="12">
        <v>44381.517361111109</v>
      </c>
      <c r="N31" s="6">
        <v>44381.524305555555</v>
      </c>
      <c r="O31" s="6" t="str">
        <f t="shared" si="0"/>
        <v>10</v>
      </c>
      <c r="P31" s="6" t="str">
        <f t="shared" si="1"/>
        <v>Within SLA</v>
      </c>
      <c r="Q31" s="3" t="str" cm="1">
        <f t="array" ref="Q31">_xlfn.IFS(C31="Very Negative","Bad",C31="Negative","Poor",C31="neutral","Good",C31="Positive","Better",C31="Very Positive","Excellent")</f>
        <v>Better</v>
      </c>
    </row>
    <row r="32" spans="1:17" x14ac:dyDescent="0.3">
      <c r="A32" s="3" t="str">
        <f t="shared" si="3"/>
        <v>Bih-59899</v>
      </c>
      <c r="B32" s="3" t="s">
        <v>41</v>
      </c>
      <c r="C32" s="3" t="s">
        <v>85</v>
      </c>
      <c r="D32" s="3">
        <v>10</v>
      </c>
      <c r="E32" s="3">
        <v>7456</v>
      </c>
      <c r="F32" s="3" t="s">
        <v>86</v>
      </c>
      <c r="G32" s="3" t="s">
        <v>117</v>
      </c>
      <c r="H32" s="3" t="s">
        <v>159</v>
      </c>
      <c r="I32" s="3" t="s">
        <v>179</v>
      </c>
      <c r="J32" s="3">
        <v>26</v>
      </c>
      <c r="K32" s="3" t="s">
        <v>184</v>
      </c>
      <c r="L32" s="3">
        <f t="shared" si="2"/>
        <v>37280</v>
      </c>
      <c r="M32" s="12">
        <v>43990.584027777782</v>
      </c>
      <c r="N32" s="6">
        <v>43990.590277777781</v>
      </c>
      <c r="O32" s="6" t="str">
        <f t="shared" si="0"/>
        <v>9</v>
      </c>
      <c r="P32" s="6" t="str">
        <f t="shared" si="1"/>
        <v>Within SLA</v>
      </c>
      <c r="Q32" s="3" t="str" cm="1">
        <f t="array" ref="Q32">_xlfn.IFS(C32="Very Negative","Bad",C32="Negative","Poor",C32="neutral","Good",C32="Positive","Better",C32="Very Positive","Excellent")</f>
        <v>Excellent</v>
      </c>
    </row>
    <row r="33" spans="1:17" x14ac:dyDescent="0.3">
      <c r="A33" s="3" t="str">
        <f t="shared" si="3"/>
        <v>Tri-59899</v>
      </c>
      <c r="B33" s="3" t="s">
        <v>42</v>
      </c>
      <c r="C33" s="3" t="s">
        <v>81</v>
      </c>
      <c r="D33" s="3">
        <v>6</v>
      </c>
      <c r="E33" s="3">
        <v>1269</v>
      </c>
      <c r="F33" s="3" t="s">
        <v>88</v>
      </c>
      <c r="G33" s="3" t="s">
        <v>118</v>
      </c>
      <c r="H33" s="3" t="s">
        <v>153</v>
      </c>
      <c r="I33" s="3" t="s">
        <v>176</v>
      </c>
      <c r="J33" s="3">
        <v>35</v>
      </c>
      <c r="K33" s="3" t="s">
        <v>184</v>
      </c>
      <c r="L33" s="3">
        <f t="shared" si="2"/>
        <v>6345</v>
      </c>
      <c r="M33" s="12">
        <v>44552.354166666657</v>
      </c>
      <c r="N33" s="6">
        <v>44552.357638888891</v>
      </c>
      <c r="O33" s="6" t="str">
        <f t="shared" si="0"/>
        <v>5</v>
      </c>
      <c r="P33" s="6" t="str">
        <f t="shared" si="1"/>
        <v>Within SLA</v>
      </c>
      <c r="Q33" s="3" t="str" cm="1">
        <f t="array" ref="Q33">_xlfn.IFS(C33="Very Negative","Bad",C33="Negative","Poor",C33="neutral","Good",C33="Positive","Better",C33="Very Positive","Excellent")</f>
        <v>Good</v>
      </c>
    </row>
    <row r="34" spans="1:17" x14ac:dyDescent="0.3">
      <c r="A34" s="3" t="str">
        <f t="shared" si="3"/>
        <v>Aru-59899</v>
      </c>
      <c r="B34" s="3" t="s">
        <v>43</v>
      </c>
      <c r="C34" s="3" t="s">
        <v>82</v>
      </c>
      <c r="D34" s="3">
        <v>5</v>
      </c>
      <c r="E34" s="3">
        <v>8654</v>
      </c>
      <c r="F34" s="3" t="s">
        <v>87</v>
      </c>
      <c r="G34" s="3" t="s">
        <v>119</v>
      </c>
      <c r="H34" s="3" t="s">
        <v>167</v>
      </c>
      <c r="I34" s="3" t="s">
        <v>177</v>
      </c>
      <c r="J34" s="3">
        <v>25</v>
      </c>
      <c r="K34" s="3" t="s">
        <v>183</v>
      </c>
      <c r="L34" s="3">
        <f t="shared" si="2"/>
        <v>43270</v>
      </c>
      <c r="M34" s="12">
        <v>44736.383333333331</v>
      </c>
      <c r="N34" s="6">
        <v>44736.390277777777</v>
      </c>
      <c r="O34" s="6" t="str">
        <f t="shared" si="0"/>
        <v>10</v>
      </c>
      <c r="P34" s="6" t="str">
        <f t="shared" si="1"/>
        <v>Within SLA</v>
      </c>
      <c r="Q34" s="3" t="str" cm="1">
        <f t="array" ref="Q34">_xlfn.IFS(C34="Very Negative","Bad",C34="Negative","Poor",C34="neutral","Good",C34="Positive","Better",C34="Very Positive","Excellent")</f>
        <v>Poor</v>
      </c>
    </row>
    <row r="35" spans="1:17" x14ac:dyDescent="0.3">
      <c r="A35" s="3" t="str">
        <f t="shared" si="3"/>
        <v>Pun-59899</v>
      </c>
      <c r="B35" s="3" t="s">
        <v>44</v>
      </c>
      <c r="C35" s="3" t="s">
        <v>82</v>
      </c>
      <c r="D35" s="3">
        <v>3</v>
      </c>
      <c r="E35" s="3">
        <v>3425</v>
      </c>
      <c r="F35" s="3" t="s">
        <v>88</v>
      </c>
      <c r="G35" s="3" t="s">
        <v>120</v>
      </c>
      <c r="H35" s="3" t="s">
        <v>171</v>
      </c>
      <c r="I35" s="3" t="s">
        <v>176</v>
      </c>
      <c r="J35" s="3">
        <v>35</v>
      </c>
      <c r="K35" s="3" t="s">
        <v>184</v>
      </c>
      <c r="L35" s="3">
        <f t="shared" si="2"/>
        <v>17125</v>
      </c>
      <c r="M35" s="12">
        <v>44054.486111111109</v>
      </c>
      <c r="N35" s="6">
        <v>44054.490972222222</v>
      </c>
      <c r="O35" s="6" t="str">
        <f t="shared" si="0"/>
        <v>7</v>
      </c>
      <c r="P35" s="6" t="str">
        <f t="shared" si="1"/>
        <v>Within SLA</v>
      </c>
      <c r="Q35" s="3" t="str" cm="1">
        <f t="array" ref="Q35">_xlfn.IFS(C35="Very Negative","Bad",C35="Negative","Poor",C35="neutral","Good",C35="Positive","Better",C35="Very Positive","Excellent")</f>
        <v>Poor</v>
      </c>
    </row>
    <row r="36" spans="1:17" x14ac:dyDescent="0.3">
      <c r="A36" s="3" t="str">
        <f t="shared" si="3"/>
        <v>Aru-59899</v>
      </c>
      <c r="B36" s="3" t="s">
        <v>45</v>
      </c>
      <c r="C36" s="3" t="s">
        <v>82</v>
      </c>
      <c r="D36" s="3">
        <v>3</v>
      </c>
      <c r="E36" s="3">
        <v>6789</v>
      </c>
      <c r="F36" s="3" t="s">
        <v>86</v>
      </c>
      <c r="G36" s="3" t="s">
        <v>98</v>
      </c>
      <c r="H36" s="3" t="s">
        <v>167</v>
      </c>
      <c r="I36" s="3" t="s">
        <v>177</v>
      </c>
      <c r="J36" s="3">
        <v>38</v>
      </c>
      <c r="K36" s="3" t="s">
        <v>184</v>
      </c>
      <c r="L36" s="3">
        <f t="shared" si="2"/>
        <v>33945</v>
      </c>
      <c r="M36" s="12">
        <v>44714.551388888889</v>
      </c>
      <c r="N36" s="6">
        <v>44714.558333333334</v>
      </c>
      <c r="O36" s="6" t="str">
        <f t="shared" si="0"/>
        <v>10</v>
      </c>
      <c r="P36" s="6" t="str">
        <f t="shared" si="1"/>
        <v>Within SLA</v>
      </c>
      <c r="Q36" s="3" t="str" cm="1">
        <f t="array" ref="Q36">_xlfn.IFS(C36="Very Negative","Bad",C36="Negative","Poor",C36="neutral","Good",C36="Positive","Better",C36="Very Positive","Excellent")</f>
        <v>Poor</v>
      </c>
    </row>
    <row r="37" spans="1:17" x14ac:dyDescent="0.3">
      <c r="A37" s="3" t="str">
        <f t="shared" si="3"/>
        <v>Miz-59899</v>
      </c>
      <c r="B37" s="3" t="s">
        <v>46</v>
      </c>
      <c r="C37" s="3" t="s">
        <v>82</v>
      </c>
      <c r="D37" s="3">
        <v>3</v>
      </c>
      <c r="E37" s="3">
        <v>2190</v>
      </c>
      <c r="F37" s="3" t="s">
        <v>86</v>
      </c>
      <c r="G37" s="3" t="s">
        <v>121</v>
      </c>
      <c r="H37" s="3" t="s">
        <v>162</v>
      </c>
      <c r="I37" s="3" t="s">
        <v>179</v>
      </c>
      <c r="J37" s="3">
        <v>14</v>
      </c>
      <c r="K37" s="3" t="s">
        <v>184</v>
      </c>
      <c r="L37" s="3">
        <f t="shared" si="2"/>
        <v>10950</v>
      </c>
      <c r="M37" s="12">
        <v>44923.626388888893</v>
      </c>
      <c r="N37" s="6">
        <v>44923.633333333331</v>
      </c>
      <c r="O37" s="6" t="str">
        <f t="shared" si="0"/>
        <v>10</v>
      </c>
      <c r="P37" s="6" t="str">
        <f t="shared" si="1"/>
        <v>Within SLA</v>
      </c>
      <c r="Q37" s="3" t="str" cm="1">
        <f t="array" ref="Q37">_xlfn.IFS(C37="Very Negative","Bad",C37="Negative","Poor",C37="neutral","Good",C37="Positive","Better",C37="Very Positive","Excellent")</f>
        <v>Poor</v>
      </c>
    </row>
    <row r="38" spans="1:17" x14ac:dyDescent="0.3">
      <c r="A38" s="3" t="str">
        <f t="shared" si="3"/>
        <v>Utt-59899</v>
      </c>
      <c r="B38" s="3" t="s">
        <v>47</v>
      </c>
      <c r="C38" s="3" t="s">
        <v>82</v>
      </c>
      <c r="D38" s="3">
        <v>6</v>
      </c>
      <c r="E38" s="3">
        <v>8754</v>
      </c>
      <c r="F38" s="3" t="s">
        <v>86</v>
      </c>
      <c r="G38" s="3" t="s">
        <v>122</v>
      </c>
      <c r="H38" s="3" t="s">
        <v>156</v>
      </c>
      <c r="I38" s="3" t="s">
        <v>179</v>
      </c>
      <c r="J38" s="3">
        <v>43</v>
      </c>
      <c r="K38" s="3" t="s">
        <v>183</v>
      </c>
      <c r="L38" s="3">
        <f t="shared" si="2"/>
        <v>43770</v>
      </c>
      <c r="M38" s="12">
        <v>43912.338194444441</v>
      </c>
      <c r="N38" s="6">
        <v>43912.345138888886</v>
      </c>
      <c r="O38" s="6" t="str">
        <f t="shared" si="0"/>
        <v>10</v>
      </c>
      <c r="P38" s="6" t="str">
        <f t="shared" si="1"/>
        <v>Within SLA</v>
      </c>
      <c r="Q38" s="3" t="str" cm="1">
        <f t="array" ref="Q38">_xlfn.IFS(C38="Very Negative","Bad",C38="Negative","Poor",C38="neutral","Good",C38="Positive","Better",C38="Very Positive","Excellent")</f>
        <v>Poor</v>
      </c>
    </row>
    <row r="39" spans="1:17" x14ac:dyDescent="0.3">
      <c r="A39" s="3" t="str">
        <f t="shared" si="3"/>
        <v>Tel-59899</v>
      </c>
      <c r="B39" s="3" t="s">
        <v>48</v>
      </c>
      <c r="C39" s="3" t="s">
        <v>85</v>
      </c>
      <c r="D39" s="3">
        <v>9</v>
      </c>
      <c r="E39" s="3">
        <v>7451</v>
      </c>
      <c r="F39" s="3" t="s">
        <v>86</v>
      </c>
      <c r="G39" s="3" t="s">
        <v>123</v>
      </c>
      <c r="H39" s="3" t="s">
        <v>165</v>
      </c>
      <c r="I39" s="3" t="s">
        <v>177</v>
      </c>
      <c r="J39" s="3">
        <v>43</v>
      </c>
      <c r="K39" s="3" t="s">
        <v>180</v>
      </c>
      <c r="L39" s="3">
        <f t="shared" si="2"/>
        <v>37255</v>
      </c>
      <c r="M39" s="12">
        <v>45307.412499999999</v>
      </c>
      <c r="N39" s="6">
        <v>45307.418055555558</v>
      </c>
      <c r="O39" s="6" t="str">
        <f t="shared" si="0"/>
        <v>8</v>
      </c>
      <c r="P39" s="6" t="str">
        <f t="shared" si="1"/>
        <v>Within SLA</v>
      </c>
      <c r="Q39" s="3" t="str" cm="1">
        <f t="array" ref="Q39">_xlfn.IFS(C39="Very Negative","Bad",C39="Negative","Poor",C39="neutral","Good",C39="Positive","Better",C39="Very Positive","Excellent")</f>
        <v>Excellent</v>
      </c>
    </row>
    <row r="40" spans="1:17" x14ac:dyDescent="0.3">
      <c r="A40" s="3" t="str">
        <f t="shared" si="3"/>
        <v>Ker-59899</v>
      </c>
      <c r="B40" s="3" t="s">
        <v>49</v>
      </c>
      <c r="C40" s="3" t="s">
        <v>81</v>
      </c>
      <c r="D40" s="3">
        <v>6</v>
      </c>
      <c r="E40" s="3">
        <v>3102</v>
      </c>
      <c r="F40" s="3" t="s">
        <v>86</v>
      </c>
      <c r="G40" s="3" t="s">
        <v>112</v>
      </c>
      <c r="H40" s="3" t="s">
        <v>161</v>
      </c>
      <c r="I40" s="3" t="s">
        <v>179</v>
      </c>
      <c r="J40" s="3">
        <v>6</v>
      </c>
      <c r="K40" s="3" t="s">
        <v>181</v>
      </c>
      <c r="L40" s="3">
        <f t="shared" si="2"/>
        <v>15510</v>
      </c>
      <c r="M40" s="12">
        <v>43979.470833333333</v>
      </c>
      <c r="N40" s="6">
        <v>43979.474305555559</v>
      </c>
      <c r="O40" s="6" t="str">
        <f t="shared" si="0"/>
        <v>5</v>
      </c>
      <c r="P40" s="6" t="str">
        <f t="shared" si="1"/>
        <v>Within SLA</v>
      </c>
      <c r="Q40" s="3" t="str" cm="1">
        <f t="array" ref="Q40">_xlfn.IFS(C40="Very Negative","Bad",C40="Negative","Poor",C40="neutral","Good",C40="Positive","Better",C40="Very Positive","Excellent")</f>
        <v>Good</v>
      </c>
    </row>
    <row r="41" spans="1:17" x14ac:dyDescent="0.3">
      <c r="A41" s="3" t="str">
        <f t="shared" si="3"/>
        <v>Miz-59899</v>
      </c>
      <c r="B41" s="3" t="s">
        <v>50</v>
      </c>
      <c r="C41" s="3" t="s">
        <v>84</v>
      </c>
      <c r="D41" s="3">
        <v>7</v>
      </c>
      <c r="E41" s="3">
        <v>5687</v>
      </c>
      <c r="F41" s="3" t="s">
        <v>86</v>
      </c>
      <c r="G41" s="3" t="s">
        <v>107</v>
      </c>
      <c r="H41" s="3" t="s">
        <v>162</v>
      </c>
      <c r="I41" s="3" t="s">
        <v>178</v>
      </c>
      <c r="J41" s="3">
        <v>41</v>
      </c>
      <c r="K41" s="3" t="s">
        <v>182</v>
      </c>
      <c r="L41" s="3">
        <f t="shared" si="2"/>
        <v>28435</v>
      </c>
      <c r="M41" s="12">
        <v>44032.527777777781</v>
      </c>
      <c r="N41" s="6">
        <v>44032.534722222219</v>
      </c>
      <c r="O41" s="6" t="str">
        <f t="shared" si="0"/>
        <v>10</v>
      </c>
      <c r="P41" s="6" t="str">
        <f t="shared" si="1"/>
        <v>Within SLA</v>
      </c>
      <c r="Q41" s="3" t="str" cm="1">
        <f t="array" ref="Q41">_xlfn.IFS(C41="Very Negative","Bad",C41="Negative","Poor",C41="neutral","Good",C41="Positive","Better",C41="Very Positive","Excellent")</f>
        <v>Better</v>
      </c>
    </row>
    <row r="42" spans="1:17" x14ac:dyDescent="0.3">
      <c r="A42" s="3" t="str">
        <f t="shared" si="3"/>
        <v>Kar-59899</v>
      </c>
      <c r="B42" s="3" t="s">
        <v>51</v>
      </c>
      <c r="C42" s="3" t="s">
        <v>82</v>
      </c>
      <c r="D42" s="3">
        <v>4</v>
      </c>
      <c r="E42" s="3">
        <v>6712</v>
      </c>
      <c r="F42" s="3" t="s">
        <v>87</v>
      </c>
      <c r="G42" s="3" t="s">
        <v>124</v>
      </c>
      <c r="H42" s="3" t="s">
        <v>172</v>
      </c>
      <c r="I42" s="3" t="s">
        <v>177</v>
      </c>
      <c r="J42" s="3">
        <v>27</v>
      </c>
      <c r="K42" s="3" t="s">
        <v>182</v>
      </c>
      <c r="L42" s="3">
        <f t="shared" si="2"/>
        <v>33560</v>
      </c>
      <c r="M42" s="12">
        <v>45447.599305555559</v>
      </c>
      <c r="N42" s="6">
        <v>45447.604166666664</v>
      </c>
      <c r="O42" s="6" t="str">
        <f t="shared" si="0"/>
        <v>7</v>
      </c>
      <c r="P42" s="6" t="str">
        <f t="shared" si="1"/>
        <v>Within SLA</v>
      </c>
      <c r="Q42" s="3" t="str" cm="1">
        <f t="array" ref="Q42">_xlfn.IFS(C42="Very Negative","Bad",C42="Negative","Poor",C42="neutral","Good",C42="Positive","Better",C42="Very Positive","Excellent")</f>
        <v>Poor</v>
      </c>
    </row>
    <row r="43" spans="1:17" x14ac:dyDescent="0.3">
      <c r="A43" s="3" t="str">
        <f t="shared" si="3"/>
        <v>Tel-59899</v>
      </c>
      <c r="B43" s="3" t="s">
        <v>52</v>
      </c>
      <c r="C43" s="3" t="s">
        <v>84</v>
      </c>
      <c r="D43" s="3">
        <v>7</v>
      </c>
      <c r="E43" s="3">
        <v>4921</v>
      </c>
      <c r="F43" s="3" t="s">
        <v>87</v>
      </c>
      <c r="G43" s="3" t="s">
        <v>125</v>
      </c>
      <c r="H43" s="3" t="s">
        <v>165</v>
      </c>
      <c r="I43" s="3" t="s">
        <v>177</v>
      </c>
      <c r="J43" s="3">
        <v>9</v>
      </c>
      <c r="K43" s="3" t="s">
        <v>182</v>
      </c>
      <c r="L43" s="3">
        <f t="shared" si="2"/>
        <v>24605</v>
      </c>
      <c r="M43" s="12">
        <v>45050.34375</v>
      </c>
      <c r="N43" s="6">
        <v>45050.350694444445</v>
      </c>
      <c r="O43" s="6" t="str">
        <f t="shared" si="0"/>
        <v>10</v>
      </c>
      <c r="P43" s="6" t="str">
        <f t="shared" si="1"/>
        <v>Within SLA</v>
      </c>
      <c r="Q43" s="3" t="str" cm="1">
        <f t="array" ref="Q43">_xlfn.IFS(C43="Very Negative","Bad",C43="Negative","Poor",C43="neutral","Good",C43="Positive","Better",C43="Very Positive","Excellent")</f>
        <v>Better</v>
      </c>
    </row>
    <row r="44" spans="1:17" x14ac:dyDescent="0.3">
      <c r="A44" s="3" t="str">
        <f t="shared" si="3"/>
        <v>Tel-59899</v>
      </c>
      <c r="B44" s="3" t="s">
        <v>53</v>
      </c>
      <c r="C44" s="3" t="s">
        <v>83</v>
      </c>
      <c r="D44" s="3">
        <v>4</v>
      </c>
      <c r="E44" s="3">
        <v>9203</v>
      </c>
      <c r="F44" s="3" t="s">
        <v>87</v>
      </c>
      <c r="G44" s="3" t="s">
        <v>126</v>
      </c>
      <c r="H44" s="3" t="s">
        <v>165</v>
      </c>
      <c r="I44" s="3" t="s">
        <v>177</v>
      </c>
      <c r="J44" s="3">
        <v>30</v>
      </c>
      <c r="K44" s="3" t="s">
        <v>184</v>
      </c>
      <c r="L44" s="3">
        <f t="shared" si="2"/>
        <v>46015</v>
      </c>
      <c r="M44" s="12">
        <v>45302.394444444442</v>
      </c>
      <c r="N44" s="6">
        <v>45302.401388888888</v>
      </c>
      <c r="O44" s="6" t="str">
        <f t="shared" si="0"/>
        <v>10</v>
      </c>
      <c r="P44" s="6" t="str">
        <f t="shared" si="1"/>
        <v>Within SLA</v>
      </c>
      <c r="Q44" s="3" t="str" cm="1">
        <f t="array" ref="Q44">_xlfn.IFS(C44="Very Negative","Bad",C44="Negative","Poor",C44="neutral","Good",C44="Positive","Better",C44="Very Positive","Excellent")</f>
        <v>Bad</v>
      </c>
    </row>
    <row r="45" spans="1:17" x14ac:dyDescent="0.3">
      <c r="A45" s="3" t="str">
        <f t="shared" si="3"/>
        <v>Mah-59899</v>
      </c>
      <c r="B45" s="3" t="s">
        <v>54</v>
      </c>
      <c r="C45" s="3" t="s">
        <v>83</v>
      </c>
      <c r="D45" s="3">
        <v>2</v>
      </c>
      <c r="E45" s="3">
        <v>3564</v>
      </c>
      <c r="F45" s="3" t="s">
        <v>86</v>
      </c>
      <c r="G45" s="3" t="s">
        <v>127</v>
      </c>
      <c r="H45" s="3" t="s">
        <v>170</v>
      </c>
      <c r="I45" s="3" t="s">
        <v>176</v>
      </c>
      <c r="J45" s="3">
        <v>36</v>
      </c>
      <c r="K45" s="3" t="s">
        <v>181</v>
      </c>
      <c r="L45" s="3">
        <f t="shared" si="2"/>
        <v>17820</v>
      </c>
      <c r="M45" s="12">
        <v>44258.457638888889</v>
      </c>
      <c r="N45" s="6">
        <v>44258.461805555555</v>
      </c>
      <c r="O45" s="6" t="str">
        <f t="shared" si="0"/>
        <v>6</v>
      </c>
      <c r="P45" s="6" t="str">
        <f t="shared" si="1"/>
        <v>Within SLA</v>
      </c>
      <c r="Q45" s="3" t="str" cm="1">
        <f t="array" ref="Q45">_xlfn.IFS(C45="Very Negative","Bad",C45="Negative","Poor",C45="neutral","Good",C45="Positive","Better",C45="Very Positive","Excellent")</f>
        <v>Bad</v>
      </c>
    </row>
    <row r="46" spans="1:17" x14ac:dyDescent="0.3">
      <c r="A46" s="3" t="str">
        <f t="shared" si="3"/>
        <v>Kar-59899</v>
      </c>
      <c r="B46" s="3" t="s">
        <v>55</v>
      </c>
      <c r="C46" s="3" t="s">
        <v>82</v>
      </c>
      <c r="D46" s="3">
        <v>3</v>
      </c>
      <c r="E46" s="3">
        <v>6723</v>
      </c>
      <c r="F46" s="3" t="s">
        <v>87</v>
      </c>
      <c r="G46" s="3" t="s">
        <v>128</v>
      </c>
      <c r="H46" s="3" t="s">
        <v>172</v>
      </c>
      <c r="I46" s="3" t="s">
        <v>177</v>
      </c>
      <c r="J46" s="3">
        <v>17</v>
      </c>
      <c r="K46" s="3" t="s">
        <v>180</v>
      </c>
      <c r="L46" s="3">
        <f t="shared" si="2"/>
        <v>33615</v>
      </c>
      <c r="M46" s="12">
        <v>45204.506944444453</v>
      </c>
      <c r="N46" s="6">
        <v>45204.511805555558</v>
      </c>
      <c r="O46" s="6" t="str">
        <f t="shared" si="0"/>
        <v>7</v>
      </c>
      <c r="P46" s="6" t="str">
        <f t="shared" si="1"/>
        <v>Within SLA</v>
      </c>
      <c r="Q46" s="3" t="str" cm="1">
        <f t="array" ref="Q46">_xlfn.IFS(C46="Very Negative","Bad",C46="Negative","Poor",C46="neutral","Good",C46="Positive","Better",C46="Very Positive","Excellent")</f>
        <v>Poor</v>
      </c>
    </row>
    <row r="47" spans="1:17" x14ac:dyDescent="0.3">
      <c r="A47" s="3" t="str">
        <f t="shared" si="3"/>
        <v>Guj-59899</v>
      </c>
      <c r="B47" s="3" t="s">
        <v>56</v>
      </c>
      <c r="C47" s="3" t="s">
        <v>83</v>
      </c>
      <c r="D47" s="3">
        <v>4</v>
      </c>
      <c r="E47" s="3">
        <v>4821</v>
      </c>
      <c r="F47" s="3" t="s">
        <v>86</v>
      </c>
      <c r="G47" s="3" t="s">
        <v>129</v>
      </c>
      <c r="H47" s="3" t="s">
        <v>163</v>
      </c>
      <c r="I47" s="3" t="s">
        <v>179</v>
      </c>
      <c r="J47" s="3">
        <v>38</v>
      </c>
      <c r="K47" s="3" t="s">
        <v>182</v>
      </c>
      <c r="L47" s="3">
        <f t="shared" si="2"/>
        <v>24105</v>
      </c>
      <c r="M47" s="12">
        <v>44278.574305555558</v>
      </c>
      <c r="N47" s="6">
        <v>44278.579861111109</v>
      </c>
      <c r="O47" s="6" t="str">
        <f t="shared" si="0"/>
        <v>8</v>
      </c>
      <c r="P47" s="6" t="str">
        <f t="shared" si="1"/>
        <v>Within SLA</v>
      </c>
      <c r="Q47" s="3" t="str" cm="1">
        <f t="array" ref="Q47">_xlfn.IFS(C47="Very Negative","Bad",C47="Negative","Poor",C47="neutral","Good",C47="Positive","Better",C47="Very Positive","Excellent")</f>
        <v>Bad</v>
      </c>
    </row>
    <row r="48" spans="1:17" x14ac:dyDescent="0.3">
      <c r="A48" s="3" t="str">
        <f t="shared" si="3"/>
        <v>Miz-59899</v>
      </c>
      <c r="B48" s="3" t="s">
        <v>57</v>
      </c>
      <c r="C48" s="3" t="s">
        <v>83</v>
      </c>
      <c r="D48" s="3">
        <v>2</v>
      </c>
      <c r="E48" s="3">
        <v>7635</v>
      </c>
      <c r="F48" s="3" t="s">
        <v>88</v>
      </c>
      <c r="G48" s="3" t="s">
        <v>130</v>
      </c>
      <c r="H48" s="3" t="s">
        <v>162</v>
      </c>
      <c r="I48" s="3" t="s">
        <v>176</v>
      </c>
      <c r="J48" s="3">
        <v>36</v>
      </c>
      <c r="K48" s="3" t="s">
        <v>181</v>
      </c>
      <c r="L48" s="3">
        <f t="shared" si="2"/>
        <v>38175</v>
      </c>
      <c r="M48" s="12">
        <v>45187.627083333333</v>
      </c>
      <c r="N48" s="6">
        <v>45187.631944444445</v>
      </c>
      <c r="O48" s="6" t="str">
        <f t="shared" si="0"/>
        <v>7</v>
      </c>
      <c r="P48" s="6" t="str">
        <f t="shared" si="1"/>
        <v>Within SLA</v>
      </c>
      <c r="Q48" s="3" t="str" cm="1">
        <f t="array" ref="Q48">_xlfn.IFS(C48="Very Negative","Bad",C48="Negative","Poor",C48="neutral","Good",C48="Positive","Better",C48="Very Positive","Excellent")</f>
        <v>Bad</v>
      </c>
    </row>
    <row r="49" spans="1:17" x14ac:dyDescent="0.3">
      <c r="A49" s="3" t="str">
        <f t="shared" si="3"/>
        <v>Tel-59899</v>
      </c>
      <c r="B49" s="3" t="s">
        <v>58</v>
      </c>
      <c r="C49" s="3" t="s">
        <v>84</v>
      </c>
      <c r="D49" s="3">
        <v>9</v>
      </c>
      <c r="E49" s="3">
        <v>2148</v>
      </c>
      <c r="F49" s="3" t="s">
        <v>86</v>
      </c>
      <c r="G49" s="3" t="s">
        <v>131</v>
      </c>
      <c r="H49" s="3" t="s">
        <v>165</v>
      </c>
      <c r="I49" s="3" t="s">
        <v>176</v>
      </c>
      <c r="J49" s="3">
        <v>38</v>
      </c>
      <c r="K49" s="3" t="s">
        <v>181</v>
      </c>
      <c r="L49" s="3">
        <f t="shared" si="2"/>
        <v>10740</v>
      </c>
      <c r="M49" s="12">
        <v>44645.348611111112</v>
      </c>
      <c r="N49" s="6">
        <v>44645.355555555558</v>
      </c>
      <c r="O49" s="6" t="str">
        <f t="shared" si="0"/>
        <v>10</v>
      </c>
      <c r="P49" s="6" t="str">
        <f t="shared" si="1"/>
        <v>Within SLA</v>
      </c>
      <c r="Q49" s="3" t="str" cm="1">
        <f t="array" ref="Q49">_xlfn.IFS(C49="Very Negative","Bad",C49="Negative","Poor",C49="neutral","Good",C49="Positive","Better",C49="Very Positive","Excellent")</f>
        <v>Better</v>
      </c>
    </row>
    <row r="50" spans="1:17" x14ac:dyDescent="0.3">
      <c r="A50" s="3" t="str">
        <f t="shared" si="3"/>
        <v>Him-59899</v>
      </c>
      <c r="B50" s="3" t="s">
        <v>59</v>
      </c>
      <c r="C50" s="3" t="s">
        <v>82</v>
      </c>
      <c r="D50" s="3">
        <v>6</v>
      </c>
      <c r="E50" s="3">
        <v>5912</v>
      </c>
      <c r="F50" s="3" t="s">
        <v>86</v>
      </c>
      <c r="G50" s="3" t="s">
        <v>132</v>
      </c>
      <c r="H50" s="3" t="s">
        <v>164</v>
      </c>
      <c r="I50" s="3" t="s">
        <v>176</v>
      </c>
      <c r="J50" s="3">
        <v>13</v>
      </c>
      <c r="K50" s="3" t="s">
        <v>180</v>
      </c>
      <c r="L50" s="3">
        <f t="shared" si="2"/>
        <v>29560</v>
      </c>
      <c r="M50" s="12">
        <v>45121.402777777781</v>
      </c>
      <c r="N50" s="6">
        <v>45121.409722222219</v>
      </c>
      <c r="O50" s="6" t="str">
        <f t="shared" si="0"/>
        <v>10</v>
      </c>
      <c r="P50" s="6" t="str">
        <f t="shared" si="1"/>
        <v>Within SLA</v>
      </c>
      <c r="Q50" s="3" t="str" cm="1">
        <f t="array" ref="Q50">_xlfn.IFS(C50="Very Negative","Bad",C50="Negative","Poor",C50="neutral","Good",C50="Positive","Better",C50="Very Positive","Excellent")</f>
        <v>Poor</v>
      </c>
    </row>
    <row r="51" spans="1:17" x14ac:dyDescent="0.3">
      <c r="A51" s="3" t="str">
        <f t="shared" si="3"/>
        <v>Ass-59899</v>
      </c>
      <c r="B51" s="3" t="s">
        <v>60</v>
      </c>
      <c r="C51" s="3" t="s">
        <v>84</v>
      </c>
      <c r="D51" s="3">
        <v>8</v>
      </c>
      <c r="E51" s="3">
        <v>7143</v>
      </c>
      <c r="F51" s="3" t="s">
        <v>88</v>
      </c>
      <c r="G51" s="3" t="s">
        <v>133</v>
      </c>
      <c r="H51" s="3" t="s">
        <v>173</v>
      </c>
      <c r="I51" s="3" t="s">
        <v>176</v>
      </c>
      <c r="J51" s="3">
        <v>42</v>
      </c>
      <c r="K51" s="3" t="s">
        <v>182</v>
      </c>
      <c r="L51" s="3">
        <f t="shared" si="2"/>
        <v>35715</v>
      </c>
      <c r="M51" s="12">
        <v>43882.482638888891</v>
      </c>
      <c r="N51" s="6">
        <v>43882.487500000003</v>
      </c>
      <c r="O51" s="6" t="str">
        <f t="shared" si="0"/>
        <v>7</v>
      </c>
      <c r="P51" s="6" t="str">
        <f t="shared" si="1"/>
        <v>Within SLA</v>
      </c>
      <c r="Q51" s="3" t="str" cm="1">
        <f t="array" ref="Q51">_xlfn.IFS(C51="Very Negative","Bad",C51="Negative","Poor",C51="neutral","Good",C51="Positive","Better",C51="Very Positive","Excellent")</f>
        <v>Better</v>
      </c>
    </row>
    <row r="52" spans="1:17" x14ac:dyDescent="0.3">
      <c r="A52" s="3" t="str">
        <f t="shared" si="3"/>
        <v>Guj-59899</v>
      </c>
      <c r="B52" s="3" t="s">
        <v>61</v>
      </c>
      <c r="C52" s="3" t="s">
        <v>81</v>
      </c>
      <c r="D52" s="3">
        <v>8</v>
      </c>
      <c r="E52" s="3">
        <v>3821</v>
      </c>
      <c r="F52" s="3" t="s">
        <v>88</v>
      </c>
      <c r="G52" s="3" t="s">
        <v>134</v>
      </c>
      <c r="H52" s="3" t="s">
        <v>163</v>
      </c>
      <c r="I52" s="3" t="s">
        <v>176</v>
      </c>
      <c r="J52" s="3">
        <v>7</v>
      </c>
      <c r="K52" s="3" t="s">
        <v>184</v>
      </c>
      <c r="L52" s="3">
        <f t="shared" si="2"/>
        <v>19105</v>
      </c>
      <c r="M52" s="12">
        <v>44292.540277777778</v>
      </c>
      <c r="N52" s="6">
        <v>44292.540277777778</v>
      </c>
      <c r="O52" s="6" t="str">
        <f t="shared" si="0"/>
        <v>0</v>
      </c>
      <c r="P52" s="6" t="str">
        <f t="shared" si="1"/>
        <v>Within SLA</v>
      </c>
      <c r="Q52" s="3" t="str" cm="1">
        <f t="array" ref="Q52">_xlfn.IFS(C52="Very Negative","Bad",C52="Negative","Poor",C52="neutral","Good",C52="Positive","Better",C52="Very Positive","Excellent")</f>
        <v>Good</v>
      </c>
    </row>
    <row r="53" spans="1:17" x14ac:dyDescent="0.3">
      <c r="A53" s="3" t="str">
        <f t="shared" si="3"/>
        <v>Sik-59899</v>
      </c>
      <c r="B53" s="3" t="s">
        <v>62</v>
      </c>
      <c r="C53" s="3" t="s">
        <v>83</v>
      </c>
      <c r="D53" s="3">
        <v>4</v>
      </c>
      <c r="E53" s="3">
        <v>9174</v>
      </c>
      <c r="F53" s="3" t="s">
        <v>87</v>
      </c>
      <c r="G53" s="3" t="s">
        <v>135</v>
      </c>
      <c r="H53" s="3" t="s">
        <v>168</v>
      </c>
      <c r="I53" s="3" t="s">
        <v>177</v>
      </c>
      <c r="J53" s="3">
        <v>30</v>
      </c>
      <c r="K53" s="3" t="s">
        <v>180</v>
      </c>
      <c r="L53" s="3">
        <f t="shared" si="2"/>
        <v>45870</v>
      </c>
      <c r="M53" s="12">
        <v>45616.604166666657</v>
      </c>
      <c r="N53" s="6">
        <v>45616.545138888891</v>
      </c>
      <c r="O53" s="6" t="str">
        <f t="shared" si="0"/>
        <v>85</v>
      </c>
      <c r="P53" s="6" t="str">
        <f t="shared" si="1"/>
        <v>Above SLA</v>
      </c>
      <c r="Q53" s="3" t="str" cm="1">
        <f t="array" ref="Q53">_xlfn.IFS(C53="Very Negative","Bad",C53="Negative","Poor",C53="neutral","Good",C53="Positive","Better",C53="Very Positive","Excellent")</f>
        <v>Bad</v>
      </c>
    </row>
    <row r="54" spans="1:17" x14ac:dyDescent="0.3">
      <c r="A54" s="3" t="str">
        <f>_xlfn.CONCAT((LEFT(H54,3)),"-",59897)</f>
        <v>Har-59897</v>
      </c>
      <c r="B54" s="3" t="s">
        <v>63</v>
      </c>
      <c r="C54" s="3" t="s">
        <v>82</v>
      </c>
      <c r="D54" s="3">
        <v>4</v>
      </c>
      <c r="E54" s="3">
        <v>2841</v>
      </c>
      <c r="F54" s="3" t="s">
        <v>88</v>
      </c>
      <c r="G54" s="3" t="s">
        <v>136</v>
      </c>
      <c r="H54" s="3" t="s">
        <v>166</v>
      </c>
      <c r="I54" s="3" t="s">
        <v>176</v>
      </c>
      <c r="J54" s="3">
        <v>22</v>
      </c>
      <c r="K54" s="3" t="s">
        <v>182</v>
      </c>
      <c r="L54" s="3">
        <f t="shared" si="2"/>
        <v>14205</v>
      </c>
      <c r="M54" s="12">
        <v>44821.387499999997</v>
      </c>
      <c r="N54" s="6">
        <v>44821.611111111109</v>
      </c>
      <c r="O54" s="6" t="str">
        <f t="shared" si="0"/>
        <v>322</v>
      </c>
      <c r="P54" s="6" t="str">
        <f t="shared" si="1"/>
        <v>Above SLA</v>
      </c>
      <c r="Q54" s="3" t="str" cm="1">
        <f t="array" ref="Q54">_xlfn.IFS(C54="Very Negative","Bad",C54="Negative","Poor",C54="neutral","Good",C54="Positive","Better",C54="Very Positive","Excellent")</f>
        <v>Poor</v>
      </c>
    </row>
    <row r="55" spans="1:17" x14ac:dyDescent="0.3">
      <c r="A55" s="3" t="str">
        <f t="shared" si="3"/>
        <v>Tel-59899</v>
      </c>
      <c r="B55" s="3" t="s">
        <v>64</v>
      </c>
      <c r="C55" s="3" t="s">
        <v>84</v>
      </c>
      <c r="D55" s="3">
        <v>7</v>
      </c>
      <c r="E55" s="3">
        <v>6257</v>
      </c>
      <c r="F55" s="3" t="s">
        <v>86</v>
      </c>
      <c r="G55" s="3" t="s">
        <v>137</v>
      </c>
      <c r="H55" s="3" t="s">
        <v>165</v>
      </c>
      <c r="I55" s="3" t="s">
        <v>177</v>
      </c>
      <c r="J55" s="3">
        <v>8</v>
      </c>
      <c r="K55" s="3" t="s">
        <v>181</v>
      </c>
      <c r="L55" s="3">
        <f t="shared" si="2"/>
        <v>31285</v>
      </c>
      <c r="M55" s="12">
        <v>45546.419444444437</v>
      </c>
      <c r="N55" s="6">
        <v>45546.37777777778</v>
      </c>
      <c r="O55" s="6" t="str">
        <f t="shared" si="0"/>
        <v>60</v>
      </c>
      <c r="P55" s="6" t="str">
        <f t="shared" si="1"/>
        <v>Above SLA</v>
      </c>
      <c r="Q55" s="3" t="str" cm="1">
        <f t="array" ref="Q55">_xlfn.IFS(C55="Very Negative","Bad",C55="Negative","Poor",C55="neutral","Good",C55="Positive","Better",C55="Very Positive","Excellent")</f>
        <v>Better</v>
      </c>
    </row>
    <row r="56" spans="1:17" x14ac:dyDescent="0.3">
      <c r="A56" s="3" t="str">
        <f t="shared" si="3"/>
        <v>Tam-59899</v>
      </c>
      <c r="B56" s="3" t="s">
        <v>65</v>
      </c>
      <c r="C56" s="3" t="s">
        <v>83</v>
      </c>
      <c r="D56" s="3">
        <v>3</v>
      </c>
      <c r="E56" s="3">
        <v>8246</v>
      </c>
      <c r="F56" s="3" t="s">
        <v>86</v>
      </c>
      <c r="G56" s="3" t="s">
        <v>138</v>
      </c>
      <c r="H56" s="3" t="s">
        <v>152</v>
      </c>
      <c r="I56" s="3" t="s">
        <v>176</v>
      </c>
      <c r="J56" s="3">
        <v>44</v>
      </c>
      <c r="K56" s="3" t="s">
        <v>183</v>
      </c>
      <c r="L56" s="3">
        <f t="shared" si="2"/>
        <v>41230</v>
      </c>
      <c r="M56" s="12">
        <v>45562.538888888892</v>
      </c>
      <c r="N56" s="6">
        <v>45562.455555555556</v>
      </c>
      <c r="O56" s="6" t="str">
        <f t="shared" si="0"/>
        <v>120</v>
      </c>
      <c r="P56" s="6" t="str">
        <f t="shared" si="1"/>
        <v>Above SLA</v>
      </c>
      <c r="Q56" s="3" t="str" cm="1">
        <f t="array" ref="Q56">_xlfn.IFS(C56="Very Negative","Bad",C56="Negative","Poor",C56="neutral","Good",C56="Positive","Better",C56="Very Positive","Excellent")</f>
        <v>Bad</v>
      </c>
    </row>
    <row r="57" spans="1:17" x14ac:dyDescent="0.3">
      <c r="A57" s="3" t="str">
        <f t="shared" si="3"/>
        <v>Har-59899</v>
      </c>
      <c r="B57" s="3" t="s">
        <v>66</v>
      </c>
      <c r="C57" s="3" t="s">
        <v>83</v>
      </c>
      <c r="D57" s="3">
        <v>1</v>
      </c>
      <c r="E57" s="3">
        <v>7128</v>
      </c>
      <c r="F57" s="3" t="s">
        <v>86</v>
      </c>
      <c r="G57" s="3" t="s">
        <v>139</v>
      </c>
      <c r="H57" s="3" t="s">
        <v>166</v>
      </c>
      <c r="I57" s="3" t="s">
        <v>176</v>
      </c>
      <c r="J57" s="3">
        <v>34</v>
      </c>
      <c r="K57" s="3" t="s">
        <v>183</v>
      </c>
      <c r="L57" s="3">
        <f t="shared" si="2"/>
        <v>35640</v>
      </c>
      <c r="M57" s="12">
        <v>45600.530555555553</v>
      </c>
      <c r="N57" s="6">
        <v>45600.530555555553</v>
      </c>
      <c r="O57" s="6" t="str">
        <f t="shared" si="0"/>
        <v>0</v>
      </c>
      <c r="P57" s="6" t="str">
        <f t="shared" si="1"/>
        <v>Within SLA</v>
      </c>
      <c r="Q57" s="3" t="str" cm="1">
        <f t="array" ref="Q57">_xlfn.IFS(C57="Very Negative","Bad",C57="Negative","Poor",C57="neutral","Good",C57="Positive","Better",C57="Very Positive","Excellent")</f>
        <v>Bad</v>
      </c>
    </row>
    <row r="58" spans="1:17" x14ac:dyDescent="0.3">
      <c r="A58" s="3" t="str">
        <f t="shared" si="3"/>
        <v>Bih-59899</v>
      </c>
      <c r="B58" s="3" t="s">
        <v>67</v>
      </c>
      <c r="C58" s="3" t="s">
        <v>82</v>
      </c>
      <c r="D58" s="3">
        <v>6</v>
      </c>
      <c r="E58" s="3">
        <v>6924</v>
      </c>
      <c r="F58" s="3" t="s">
        <v>86</v>
      </c>
      <c r="G58" s="3" t="s">
        <v>140</v>
      </c>
      <c r="H58" s="3" t="s">
        <v>159</v>
      </c>
      <c r="I58" s="3" t="s">
        <v>177</v>
      </c>
      <c r="J58" s="3">
        <v>18</v>
      </c>
      <c r="K58" s="3" t="s">
        <v>184</v>
      </c>
      <c r="L58" s="3">
        <f t="shared" si="2"/>
        <v>34620</v>
      </c>
      <c r="M58" s="12">
        <v>44106.372916666667</v>
      </c>
      <c r="N58" s="6">
        <v>44106.581250000003</v>
      </c>
      <c r="O58" s="6" t="str">
        <f t="shared" si="0"/>
        <v>300</v>
      </c>
      <c r="P58" s="6" t="str">
        <f t="shared" si="1"/>
        <v>Above SLA</v>
      </c>
      <c r="Q58" s="3" t="str" cm="1">
        <f t="array" ref="Q58">_xlfn.IFS(C58="Very Negative","Bad",C58="Negative","Poor",C58="neutral","Good",C58="Positive","Better",C58="Very Positive","Excellent")</f>
        <v>Poor</v>
      </c>
    </row>
    <row r="59" spans="1:17" x14ac:dyDescent="0.3">
      <c r="A59" s="3" t="str">
        <f t="shared" si="3"/>
        <v>Miz-59899</v>
      </c>
      <c r="B59" s="3" t="s">
        <v>68</v>
      </c>
      <c r="C59" s="3" t="s">
        <v>82</v>
      </c>
      <c r="D59" s="3">
        <v>4</v>
      </c>
      <c r="E59" s="3">
        <v>8543</v>
      </c>
      <c r="F59" s="3" t="s">
        <v>86</v>
      </c>
      <c r="G59" s="3" t="s">
        <v>136</v>
      </c>
      <c r="H59" s="3" t="s">
        <v>162</v>
      </c>
      <c r="I59" s="3" t="s">
        <v>178</v>
      </c>
      <c r="J59" s="3">
        <v>23</v>
      </c>
      <c r="K59" s="3" t="s">
        <v>182</v>
      </c>
      <c r="L59" s="3">
        <f t="shared" si="2"/>
        <v>42715</v>
      </c>
      <c r="M59" s="12">
        <v>44125.451388888891</v>
      </c>
      <c r="N59" s="6">
        <v>44125.368055555555</v>
      </c>
      <c r="O59" s="6" t="str">
        <f t="shared" si="0"/>
        <v>120</v>
      </c>
      <c r="P59" s="6" t="str">
        <f t="shared" si="1"/>
        <v>Above SLA</v>
      </c>
      <c r="Q59" s="3" t="str" cm="1">
        <f t="array" ref="Q59">_xlfn.IFS(C59="Very Negative","Bad",C59="Negative","Poor",C59="neutral","Good",C59="Positive","Better",C59="Very Positive","Excellent")</f>
        <v>Poor</v>
      </c>
    </row>
    <row r="60" spans="1:17" x14ac:dyDescent="0.3">
      <c r="A60" s="3" t="str">
        <f t="shared" si="3"/>
        <v>Jha-59899</v>
      </c>
      <c r="B60" s="3" t="s">
        <v>69</v>
      </c>
      <c r="C60" s="3" t="s">
        <v>81</v>
      </c>
      <c r="D60" s="3">
        <v>7</v>
      </c>
      <c r="E60" s="3">
        <v>3291</v>
      </c>
      <c r="F60" s="3" t="s">
        <v>86</v>
      </c>
      <c r="G60" s="3" t="s">
        <v>141</v>
      </c>
      <c r="H60" s="3" t="s">
        <v>174</v>
      </c>
      <c r="I60" s="3" t="s">
        <v>177</v>
      </c>
      <c r="J60" s="3">
        <v>37</v>
      </c>
      <c r="K60" s="3" t="s">
        <v>181</v>
      </c>
      <c r="L60" s="3">
        <f t="shared" si="2"/>
        <v>16455</v>
      </c>
      <c r="M60" s="12">
        <v>44237.520833333343</v>
      </c>
      <c r="N60" s="6">
        <v>44237.4375</v>
      </c>
      <c r="O60" s="6" t="str">
        <f t="shared" si="0"/>
        <v>120</v>
      </c>
      <c r="P60" s="6" t="str">
        <f t="shared" si="1"/>
        <v>Above SLA</v>
      </c>
      <c r="Q60" s="3" t="str" cm="1">
        <f t="array" ref="Q60">_xlfn.IFS(C60="Very Negative","Bad",C60="Negative","Poor",C60="neutral","Good",C60="Positive","Better",C60="Very Positive","Excellent")</f>
        <v>Good</v>
      </c>
    </row>
    <row r="61" spans="1:17" x14ac:dyDescent="0.3">
      <c r="A61" s="3" t="str">
        <f t="shared" si="3"/>
        <v>Odi-59899</v>
      </c>
      <c r="B61" s="3" t="s">
        <v>70</v>
      </c>
      <c r="C61" s="3" t="s">
        <v>85</v>
      </c>
      <c r="D61" s="3">
        <v>9</v>
      </c>
      <c r="E61" s="3">
        <v>7418</v>
      </c>
      <c r="F61" s="3" t="s">
        <v>86</v>
      </c>
      <c r="G61" s="3" t="s">
        <v>142</v>
      </c>
      <c r="H61" s="3" t="s">
        <v>157</v>
      </c>
      <c r="I61" s="3" t="s">
        <v>179</v>
      </c>
      <c r="J61" s="3">
        <v>14</v>
      </c>
      <c r="K61" s="3" t="s">
        <v>184</v>
      </c>
      <c r="L61" s="3">
        <f t="shared" si="2"/>
        <v>37090</v>
      </c>
      <c r="M61" s="12">
        <v>43969.510416666657</v>
      </c>
      <c r="N61" s="6">
        <v>43969.510416666664</v>
      </c>
      <c r="O61" s="6" t="str">
        <f t="shared" si="0"/>
        <v>0</v>
      </c>
      <c r="P61" s="6" t="str">
        <f t="shared" si="1"/>
        <v>Within SLA</v>
      </c>
      <c r="Q61" s="3" t="str" cm="1">
        <f t="array" ref="Q61">_xlfn.IFS(C61="Very Negative","Bad",C61="Negative","Poor",C61="neutral","Good",C61="Positive","Better",C61="Very Positive","Excellent")</f>
        <v>Excellent</v>
      </c>
    </row>
    <row r="62" spans="1:17" x14ac:dyDescent="0.3">
      <c r="A62" s="3" t="str">
        <f t="shared" si="3"/>
        <v>Kar-59899</v>
      </c>
      <c r="B62" s="3" t="s">
        <v>71</v>
      </c>
      <c r="C62" s="3" t="s">
        <v>82</v>
      </c>
      <c r="D62" s="3">
        <v>5</v>
      </c>
      <c r="E62" s="3">
        <v>6925</v>
      </c>
      <c r="F62" s="3" t="s">
        <v>86</v>
      </c>
      <c r="G62" s="3" t="s">
        <v>143</v>
      </c>
      <c r="H62" s="3" t="s">
        <v>172</v>
      </c>
      <c r="I62" s="3" t="s">
        <v>179</v>
      </c>
      <c r="J62" s="3">
        <v>31</v>
      </c>
      <c r="K62" s="3" t="s">
        <v>181</v>
      </c>
      <c r="L62" s="3">
        <f t="shared" si="2"/>
        <v>34625</v>
      </c>
      <c r="M62" s="12">
        <v>45162.638888888891</v>
      </c>
      <c r="N62" s="6">
        <v>45162.555555555555</v>
      </c>
      <c r="O62" s="6" t="str">
        <f t="shared" si="0"/>
        <v>120</v>
      </c>
      <c r="P62" s="6" t="str">
        <f t="shared" si="1"/>
        <v>Above SLA</v>
      </c>
      <c r="Q62" s="3" t="str" cm="1">
        <f t="array" ref="Q62">_xlfn.IFS(C62="Very Negative","Bad",C62="Negative","Poor",C62="neutral","Good",C62="Positive","Better",C62="Very Positive","Excellent")</f>
        <v>Poor</v>
      </c>
    </row>
    <row r="63" spans="1:17" x14ac:dyDescent="0.3">
      <c r="A63" s="3" t="str">
        <f t="shared" si="3"/>
        <v>And-59899</v>
      </c>
      <c r="B63" s="3" t="s">
        <v>72</v>
      </c>
      <c r="C63" s="3" t="s">
        <v>83</v>
      </c>
      <c r="D63" s="3">
        <v>1</v>
      </c>
      <c r="E63" s="3">
        <v>4562</v>
      </c>
      <c r="F63" s="3" t="s">
        <v>87</v>
      </c>
      <c r="G63" s="3" t="s">
        <v>144</v>
      </c>
      <c r="H63" s="3" t="s">
        <v>169</v>
      </c>
      <c r="I63" s="3" t="s">
        <v>177</v>
      </c>
      <c r="J63" s="3">
        <v>10</v>
      </c>
      <c r="K63" s="3" t="s">
        <v>180</v>
      </c>
      <c r="L63" s="3">
        <f t="shared" si="2"/>
        <v>22810</v>
      </c>
      <c r="M63" s="12">
        <v>43969.402777777781</v>
      </c>
      <c r="N63" s="6">
        <v>43969.652777777781</v>
      </c>
      <c r="O63" s="6" t="str">
        <f t="shared" si="0"/>
        <v>360</v>
      </c>
      <c r="P63" s="6" t="str">
        <f t="shared" si="1"/>
        <v>Above SLA</v>
      </c>
      <c r="Q63" s="3" t="str" cm="1">
        <f t="array" ref="Q63">_xlfn.IFS(C63="Very Negative","Bad",C63="Negative","Poor",C63="neutral","Good",C63="Positive","Better",C63="Very Positive","Excellent")</f>
        <v>Bad</v>
      </c>
    </row>
    <row r="64" spans="1:17" x14ac:dyDescent="0.3">
      <c r="A64" s="3" t="str">
        <f>_xlfn.CONCAT((LEFT(H64,3)),"-",59749)</f>
        <v>Har-59749</v>
      </c>
      <c r="B64" s="3" t="s">
        <v>73</v>
      </c>
      <c r="C64" s="3" t="s">
        <v>82</v>
      </c>
      <c r="D64" s="3">
        <v>3</v>
      </c>
      <c r="E64" s="3">
        <v>9184</v>
      </c>
      <c r="F64" s="3" t="s">
        <v>86</v>
      </c>
      <c r="G64" s="3" t="s">
        <v>145</v>
      </c>
      <c r="H64" s="3" t="s">
        <v>166</v>
      </c>
      <c r="I64" s="3" t="s">
        <v>176</v>
      </c>
      <c r="J64" s="3">
        <v>45</v>
      </c>
      <c r="K64" s="3" t="s">
        <v>180</v>
      </c>
      <c r="L64" s="3">
        <f t="shared" si="2"/>
        <v>45920</v>
      </c>
      <c r="M64" s="12">
        <v>45461.489583333343</v>
      </c>
      <c r="N64" s="6">
        <v>45461.397222222222</v>
      </c>
      <c r="O64" s="6" t="str">
        <f t="shared" si="0"/>
        <v>133</v>
      </c>
      <c r="P64" s="6" t="str">
        <f t="shared" si="1"/>
        <v>Above SLA</v>
      </c>
      <c r="Q64" s="3" t="str" cm="1">
        <f t="array" ref="Q64">_xlfn.IFS(C64="Very Negative","Bad",C64="Negative","Poor",C64="neutral","Good",C64="Positive","Better",C64="Very Positive","Excellent")</f>
        <v>Poor</v>
      </c>
    </row>
    <row r="65" spans="1:17" x14ac:dyDescent="0.3">
      <c r="A65" s="3" t="str">
        <f>_xlfn.CONCAT((LEFT(H65,3)),"-",54659)</f>
        <v>Aru-54659</v>
      </c>
      <c r="B65" s="3" t="s">
        <v>74</v>
      </c>
      <c r="C65" s="3" t="s">
        <v>82</v>
      </c>
      <c r="D65" s="3">
        <v>5</v>
      </c>
      <c r="E65" s="3">
        <v>1267</v>
      </c>
      <c r="F65" s="3" t="s">
        <v>86</v>
      </c>
      <c r="G65" s="3" t="s">
        <v>146</v>
      </c>
      <c r="H65" s="3" t="s">
        <v>167</v>
      </c>
      <c r="I65" s="3" t="s">
        <v>178</v>
      </c>
      <c r="J65" s="3">
        <v>8</v>
      </c>
      <c r="K65" s="3" t="s">
        <v>181</v>
      </c>
      <c r="L65" s="3">
        <f t="shared" si="2"/>
        <v>6335</v>
      </c>
      <c r="M65" s="12">
        <v>45213.563888888893</v>
      </c>
      <c r="N65" s="6">
        <v>45213.490972222222</v>
      </c>
      <c r="O65" s="6" t="str">
        <f t="shared" si="0"/>
        <v>105</v>
      </c>
      <c r="P65" s="6" t="str">
        <f t="shared" si="1"/>
        <v>Above SLA</v>
      </c>
      <c r="Q65" s="3" t="str" cm="1">
        <f t="array" ref="Q65">_xlfn.IFS(C65="Very Negative","Bad",C65="Negative","Poor",C65="neutral","Good",C65="Positive","Better",C65="Very Positive","Excellent")</f>
        <v>Poor</v>
      </c>
    </row>
    <row r="66" spans="1:17" x14ac:dyDescent="0.3">
      <c r="A66" s="3" t="str">
        <f t="shared" si="3"/>
        <v>Him-59899</v>
      </c>
      <c r="B66" s="3" t="s">
        <v>75</v>
      </c>
      <c r="C66" s="3" t="s">
        <v>84</v>
      </c>
      <c r="D66" s="3">
        <v>8</v>
      </c>
      <c r="E66" s="3">
        <v>6753</v>
      </c>
      <c r="F66" s="3" t="s">
        <v>86</v>
      </c>
      <c r="G66" s="3" t="s">
        <v>120</v>
      </c>
      <c r="H66" s="3" t="s">
        <v>164</v>
      </c>
      <c r="I66" s="3" t="s">
        <v>178</v>
      </c>
      <c r="J66" s="3">
        <v>35</v>
      </c>
      <c r="K66" s="3" t="s">
        <v>182</v>
      </c>
      <c r="L66" s="3">
        <f t="shared" si="2"/>
        <v>33765</v>
      </c>
      <c r="M66" s="12">
        <v>44636.615972222222</v>
      </c>
      <c r="N66" s="6">
        <v>44636.55</v>
      </c>
      <c r="O66" s="6" t="str">
        <f t="shared" si="0"/>
        <v>95</v>
      </c>
      <c r="P66" s="6" t="str">
        <f t="shared" si="1"/>
        <v>Above SLA</v>
      </c>
      <c r="Q66" s="3" t="str" cm="1">
        <f t="array" ref="Q66">_xlfn.IFS(C66="Very Negative","Bad",C66="Negative","Poor",C66="neutral","Good",C66="Positive","Better",C66="Very Positive","Excellent")</f>
        <v>Better</v>
      </c>
    </row>
    <row r="67" spans="1:17" x14ac:dyDescent="0.3">
      <c r="A67" s="3" t="str">
        <f>_xlfn.CONCAT((LEFT(H67,3)),"-",59899)</f>
        <v>Tel-59899</v>
      </c>
      <c r="B67" s="3" t="s">
        <v>76</v>
      </c>
      <c r="C67" s="3" t="s">
        <v>85</v>
      </c>
      <c r="D67" s="3">
        <v>9</v>
      </c>
      <c r="E67" s="3">
        <v>5831</v>
      </c>
      <c r="F67" s="3" t="s">
        <v>87</v>
      </c>
      <c r="G67" s="3" t="s">
        <v>147</v>
      </c>
      <c r="H67" s="3" t="s">
        <v>165</v>
      </c>
      <c r="I67" s="3" t="s">
        <v>177</v>
      </c>
      <c r="J67" s="3">
        <v>33</v>
      </c>
      <c r="K67" s="3" t="s">
        <v>182</v>
      </c>
      <c r="L67" s="3">
        <f>E67*5</f>
        <v>29155</v>
      </c>
      <c r="M67" s="12">
        <v>44442.383333333331</v>
      </c>
      <c r="N67" s="6">
        <v>44442.618055555555</v>
      </c>
      <c r="O67" s="6" t="str">
        <f>TEXT(ABS(M67-N67),"[m]")</f>
        <v>338</v>
      </c>
      <c r="P67" s="6" t="str">
        <f>IF(VALUE(O67)&lt;=10,"Within SLA","Above SLA")</f>
        <v>Above SLA</v>
      </c>
      <c r="Q67" s="3" t="str" cm="1">
        <f t="array" ref="Q67">_xlfn.IFS(C67="Very Negative","Bad",C67="Negative","Poor",C67="neutral","Good",C67="Positive","Better",C67="Very Positive","Excellent")</f>
        <v>Excellent</v>
      </c>
    </row>
    <row r="68" spans="1:17" x14ac:dyDescent="0.3">
      <c r="A68" s="3" t="str">
        <f>_xlfn.CONCAT((LEFT(H68,3)),"-",59899)</f>
        <v>Him-59899</v>
      </c>
      <c r="B68" s="3" t="s">
        <v>77</v>
      </c>
      <c r="C68" s="3" t="s">
        <v>81</v>
      </c>
      <c r="D68" s="3">
        <v>8</v>
      </c>
      <c r="E68" s="3">
        <v>8471</v>
      </c>
      <c r="F68" s="3" t="s">
        <v>87</v>
      </c>
      <c r="G68" s="3" t="s">
        <v>148</v>
      </c>
      <c r="H68" s="3" t="s">
        <v>164</v>
      </c>
      <c r="I68" s="3" t="s">
        <v>177</v>
      </c>
      <c r="J68" s="3">
        <v>8</v>
      </c>
      <c r="K68" s="3" t="s">
        <v>182</v>
      </c>
      <c r="L68" s="3">
        <f>E68*5</f>
        <v>42355</v>
      </c>
      <c r="M68" s="12">
        <v>44516.493055555547</v>
      </c>
      <c r="N68" s="6">
        <v>44516.387499999997</v>
      </c>
      <c r="O68" s="6" t="str">
        <f>TEXT(ABS(M68-N68),"[m]")</f>
        <v>152</v>
      </c>
      <c r="P68" s="6" t="str">
        <f>IF(VALUE(O68)&lt;=10,"Within SLA","Above SLA")</f>
        <v>Above SLA</v>
      </c>
      <c r="Q68" s="3" t="str" cm="1">
        <f t="array" ref="Q68">_xlfn.IFS(C68="Very Negative","Bad",C68="Negative","Poor",C68="neutral","Good",C68="Positive","Better",C68="Very Positive","Excellent")</f>
        <v>Good</v>
      </c>
    </row>
    <row r="69" spans="1:17" x14ac:dyDescent="0.3">
      <c r="A69" s="3" t="str">
        <f>_xlfn.CONCAT((LEFT(H69,3)),"-",59899)</f>
        <v>Aru-59899</v>
      </c>
      <c r="B69" s="3" t="s">
        <v>78</v>
      </c>
      <c r="C69" s="3" t="s">
        <v>82</v>
      </c>
      <c r="D69" s="3">
        <v>3</v>
      </c>
      <c r="E69" s="3">
        <v>3924</v>
      </c>
      <c r="F69" s="3" t="s">
        <v>86</v>
      </c>
      <c r="G69" s="3" t="s">
        <v>149</v>
      </c>
      <c r="H69" s="3" t="s">
        <v>167</v>
      </c>
      <c r="I69" s="3" t="s">
        <v>179</v>
      </c>
      <c r="J69" s="3">
        <v>19</v>
      </c>
      <c r="K69" s="3" t="s">
        <v>183</v>
      </c>
      <c r="L69" s="3">
        <f>E69*5</f>
        <v>19620</v>
      </c>
      <c r="M69" s="12">
        <v>44778.569444444453</v>
      </c>
      <c r="N69" s="6">
        <v>44778.478472222225</v>
      </c>
      <c r="O69" s="6" t="str">
        <f>TEXT(ABS(M69-N69),"[m]")</f>
        <v>131</v>
      </c>
      <c r="P69" s="6" t="str">
        <f>IF(VALUE(O69)&lt;=10,"Within SLA","Above SLA")</f>
        <v>Above SLA</v>
      </c>
      <c r="Q69" s="3" t="str" cm="1">
        <f t="array" ref="Q69">_xlfn.IFS(C69="Very Negative","Bad",C69="Negative","Poor",C69="neutral","Good",C69="Positive","Better",C69="Very Positive","Excellent")</f>
        <v>Poor</v>
      </c>
    </row>
    <row r="70" spans="1:17" x14ac:dyDescent="0.3">
      <c r="A70" s="3" t="str">
        <f>_xlfn.CONCAT((LEFT(H70,3)),"-",59899)</f>
        <v>Mad-59899</v>
      </c>
      <c r="B70" s="3" t="s">
        <v>79</v>
      </c>
      <c r="C70" s="3" t="s">
        <v>82</v>
      </c>
      <c r="D70" s="3">
        <v>3</v>
      </c>
      <c r="E70" s="3">
        <v>9207</v>
      </c>
      <c r="F70" s="3" t="s">
        <v>86</v>
      </c>
      <c r="G70" s="3" t="s">
        <v>150</v>
      </c>
      <c r="H70" s="3" t="s">
        <v>175</v>
      </c>
      <c r="I70" s="3" t="s">
        <v>179</v>
      </c>
      <c r="J70" s="3">
        <v>23</v>
      </c>
      <c r="K70" s="3" t="s">
        <v>184</v>
      </c>
      <c r="L70" s="3">
        <f>E70*5</f>
        <v>46035</v>
      </c>
      <c r="M70" s="12">
        <v>44339.637499999997</v>
      </c>
      <c r="N70" s="6">
        <v>44339.579861111109</v>
      </c>
      <c r="O70" s="6" t="str">
        <f>TEXT(ABS(M70-N70),"[m]")</f>
        <v>83</v>
      </c>
      <c r="P70" s="6" t="str">
        <f>IF(VALUE(O70)&lt;=10,"Within SLA","Above SLA")</f>
        <v>Above SLA</v>
      </c>
      <c r="Q70" s="3" t="str" cm="1">
        <f t="array" ref="Q70">_xlfn.IFS(C70="Very Negative","Bad",C70="Negative","Poor",C70="neutral","Good",C70="Positive","Better",C70="Very Positive","Excellent")</f>
        <v>Poor</v>
      </c>
    </row>
    <row r="71" spans="1:17" x14ac:dyDescent="0.3">
      <c r="A71" s="3" t="str">
        <f>_xlfn.CONCAT((LEFT(H71,3)),"-",59899)</f>
        <v>Mad-59899</v>
      </c>
      <c r="B71" s="3" t="s">
        <v>80</v>
      </c>
      <c r="C71" s="3" t="s">
        <v>82</v>
      </c>
      <c r="D71" s="3">
        <v>5</v>
      </c>
      <c r="E71" s="3">
        <v>6492</v>
      </c>
      <c r="F71" s="3" t="s">
        <v>88</v>
      </c>
      <c r="G71" s="3" t="s">
        <v>151</v>
      </c>
      <c r="H71" s="3" t="s">
        <v>175</v>
      </c>
      <c r="I71" s="3" t="s">
        <v>176</v>
      </c>
      <c r="J71" s="3">
        <v>35</v>
      </c>
      <c r="K71" s="3" t="s">
        <v>182</v>
      </c>
      <c r="L71" s="3">
        <f>E71*5</f>
        <v>32460</v>
      </c>
      <c r="M71" s="12">
        <v>44190.478472222218</v>
      </c>
      <c r="N71" s="6">
        <v>44190.640277777777</v>
      </c>
      <c r="O71" s="6" t="str">
        <f>TEXT(ABS(M71-N71),"[m]")</f>
        <v>233</v>
      </c>
      <c r="P71" s="6" t="str">
        <f>IF(VALUE(O71)&lt;=10,"Within SLA","Above SLA")</f>
        <v>Above SLA</v>
      </c>
      <c r="Q71" s="3" t="str" cm="1">
        <f t="array" ref="Q71">_xlfn.IFS(C71="Very Negative","Bad",C71="Negative","Poor",C71="neutral","Good",C71="Positive","Better",C71="Very Positive","Excellent")</f>
        <v>Poor</v>
      </c>
    </row>
    <row r="72" spans="1:17" ht="29.4" customHeight="1" x14ac:dyDescent="0.3">
      <c r="A72" s="3"/>
      <c r="B72" s="3"/>
      <c r="C72" s="3"/>
      <c r="D72" s="4" t="s">
        <v>185</v>
      </c>
      <c r="E72" s="5" t="s">
        <v>189</v>
      </c>
      <c r="F72" s="3"/>
      <c r="G72" s="3"/>
      <c r="H72" s="3"/>
      <c r="I72" s="3"/>
      <c r="J72" s="3"/>
      <c r="K72" s="3"/>
      <c r="L72" s="11" t="s">
        <v>188</v>
      </c>
      <c r="M72" s="6"/>
      <c r="N72" s="3"/>
      <c r="O72" s="3"/>
      <c r="P72" s="3"/>
      <c r="Q72" s="3"/>
    </row>
    <row r="73" spans="1:17" x14ac:dyDescent="0.3">
      <c r="A73" s="3"/>
      <c r="B73" s="3"/>
      <c r="C73" s="3"/>
      <c r="D73" s="3">
        <f>ROUND(AVERAGE(D2:D71),0)</f>
        <v>5</v>
      </c>
      <c r="E73" s="8">
        <f>AVERAGE(E2:E71)</f>
        <v>5893</v>
      </c>
      <c r="F73" s="3"/>
      <c r="G73" s="3"/>
      <c r="H73" s="3"/>
      <c r="I73" s="3"/>
      <c r="J73" s="3"/>
      <c r="K73" s="3"/>
      <c r="L73" s="3">
        <f>SUM(L2:L71)</f>
        <v>2062550</v>
      </c>
      <c r="M73" s="3"/>
      <c r="N73" s="3"/>
      <c r="O73" s="3"/>
      <c r="P73" s="3"/>
      <c r="Q73" s="3"/>
    </row>
  </sheetData>
  <conditionalFormatting sqref="C1:C1048576">
    <cfRule type="colorScale" priority="113">
      <colorScale>
        <cfvo type="min"/>
        <cfvo type="max"/>
        <color rgb="FF63BE7B"/>
        <color rgb="FFFCFCFF"/>
      </colorScale>
    </cfRule>
  </conditionalFormatting>
  <conditionalFormatting sqref="C2:C71">
    <cfRule type="expression" dxfId="2" priority="111">
      <formula>"$C2=""Neutral"""</formula>
    </cfRule>
    <cfRule type="colorScale" priority="112">
      <colorScale>
        <cfvo type="min"/>
        <cfvo type="max"/>
        <color rgb="FFFF7128"/>
        <color rgb="FFFFEF9C"/>
      </colorScale>
    </cfRule>
  </conditionalFormatting>
  <conditionalFormatting sqref="Q2:Q15">
    <cfRule type="colorScale" priority="104">
      <colorScale>
        <cfvo type="min"/>
        <cfvo type="percentile" val="50"/>
        <cfvo type="max"/>
        <color rgb="FF5A8AC6"/>
        <color rgb="FFFCFCFF"/>
        <color rgb="FFF8696B"/>
      </colorScale>
    </cfRule>
  </conditionalFormatting>
  <pageMargins left="0.7" right="0.7" top="0.75" bottom="0.75" header="0.3" footer="0.3"/>
  <ignoredErrors>
    <ignoredError sqref="A13 A15 A11 A24" formula="1"/>
  </ignoredErrors>
  <extLst>
    <ext xmlns:x14="http://schemas.microsoft.com/office/spreadsheetml/2009/9/main" uri="{78C0D931-6437-407d-A8EE-F0AAD7539E65}">
      <x14:conditionalFormattings>
        <x14:conditionalFormatting xmlns:xm="http://schemas.microsoft.com/office/excel/2006/main">
          <x14:cfRule type="iconSet" priority="115" id="{76D34127-D525-4D3E-9C33-ADBE8E240AC9}">
            <x14:iconSet iconSet="3Triangles">
              <x14:cfvo type="percent">
                <xm:f>0</xm:f>
              </x14:cfvo>
              <x14:cfvo type="percent">
                <xm:f>33</xm:f>
              </x14:cfvo>
              <x14:cfvo type="percent">
                <xm:f>67</xm:f>
              </x14:cfvo>
            </x14:iconSet>
          </x14:cfRule>
          <xm:sqref>C2:C71</xm:sqref>
        </x14:conditionalFormatting>
        <x14:conditionalFormatting xmlns:xm="http://schemas.microsoft.com/office/excel/2006/main">
          <x14:cfRule type="iconSet" priority="114" id="{78126F63-EE2D-4E25-9DE0-02A23566B8BE}">
            <x14:iconSet iconSet="3Stars">
              <x14:cfvo type="percent">
                <xm:f>0</xm:f>
              </x14:cfvo>
              <x14:cfvo type="percent">
                <xm:f>33</xm:f>
              </x14:cfvo>
              <x14:cfvo type="percent">
                <xm:f>67</xm:f>
              </x14:cfvo>
            </x14:iconSet>
          </x14:cfRule>
          <xm:sqref>D2:D71</xm:sqref>
        </x14:conditionalFormatting>
      </x14:conditionalFormattings>
    </ext>
    <ext xmlns:x14="http://schemas.microsoft.com/office/spreadsheetml/2009/9/main" uri="{05C60535-1F16-4fd2-B633-F4F36F0B64E0}">
      <x14:sparklineGroups xmlns:xm="http://schemas.microsoft.com/office/excel/2006/main">
        <x14:sparklineGroup displayEmptyCellsAs="gap" xr2:uid="{B5E5BD7C-08FE-40F5-A474-71F40E61D878}">
          <x14:colorSeries theme="3" tint="0.499984740745262"/>
          <x14:colorNegative theme="1" tint="0.249977111117893"/>
          <x14:colorAxis rgb="FF000000"/>
          <x14:colorMarkers theme="1" tint="0.249977111117893"/>
          <x14:colorFirst theme="1" tint="0.249977111117893"/>
          <x14:colorLast theme="1" tint="0.249977111117893"/>
          <x14:colorHigh theme="1" tint="0.249977111117893"/>
          <x14:colorLow theme="1" tint="0.249977111117893"/>
          <x14:sparklines>
            <x14:sparkline>
              <xm:f>'Call Center'!M12</xm:f>
              <xm:sqref>C2</xm:sqref>
            </x14:sparkline>
          </x14:sparklines>
        </x14:sparklineGroup>
        <x14:sparklineGroup displayEmptyCellsAs="gap" xr2:uid="{B795B31A-31FE-41C4-8D90-AE7F215C632C}">
          <x14:colorSeries theme="3" tint="0.34998626667073579"/>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'Call Center'!L2</xm:f>
              <xm:sqref>R2</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0F9A9-AB26-4AB7-B989-22DC3E474642}">
  <dimension ref="A1"/>
  <sheetViews>
    <sheetView showGridLines="0" workbookViewId="0">
      <selection activeCell="K63" sqref="K63"/>
    </sheetView>
  </sheetViews>
  <sheetFormatPr defaultRowHeight="14.4" x14ac:dyDescent="0.3"/>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F0E2DD-8868-4490-B445-1344C9EAB411}">
  <dimension ref="A1:E8"/>
  <sheetViews>
    <sheetView workbookViewId="0">
      <selection activeCell="F4" sqref="F4"/>
    </sheetView>
  </sheetViews>
  <sheetFormatPr defaultRowHeight="14.4" x14ac:dyDescent="0.3"/>
  <cols>
    <col min="1" max="1" width="15" bestFit="1" customWidth="1"/>
    <col min="2" max="2" width="15.5546875" bestFit="1" customWidth="1"/>
    <col min="3" max="3" width="9.33203125" bestFit="1" customWidth="1"/>
    <col min="4" max="4" width="13.6640625" bestFit="1" customWidth="1"/>
    <col min="5" max="5" width="10.77734375" bestFit="1" customWidth="1"/>
  </cols>
  <sheetData>
    <row r="1" spans="1:5" x14ac:dyDescent="0.3">
      <c r="A1" s="9" t="s">
        <v>202</v>
      </c>
      <c r="B1" s="9" t="s">
        <v>196</v>
      </c>
    </row>
    <row r="2" spans="1:5" x14ac:dyDescent="0.3">
      <c r="A2" s="9" t="s">
        <v>192</v>
      </c>
      <c r="B2" t="s">
        <v>86</v>
      </c>
      <c r="C2" t="s">
        <v>87</v>
      </c>
      <c r="D2" t="s">
        <v>88</v>
      </c>
      <c r="E2" t="s">
        <v>193</v>
      </c>
    </row>
    <row r="3" spans="1:5" x14ac:dyDescent="0.3">
      <c r="A3" s="10" t="s">
        <v>180</v>
      </c>
      <c r="B3" s="13">
        <v>7</v>
      </c>
      <c r="C3" s="13">
        <v>4</v>
      </c>
      <c r="D3" s="13"/>
      <c r="E3" s="13">
        <v>11</v>
      </c>
    </row>
    <row r="4" spans="1:5" x14ac:dyDescent="0.3">
      <c r="A4" s="10" t="s">
        <v>181</v>
      </c>
      <c r="B4" s="13">
        <v>17</v>
      </c>
      <c r="C4" s="13">
        <v>1</v>
      </c>
      <c r="D4" s="13">
        <v>2</v>
      </c>
      <c r="E4" s="13">
        <v>20</v>
      </c>
    </row>
    <row r="5" spans="1:5" x14ac:dyDescent="0.3">
      <c r="A5" s="10" t="s">
        <v>184</v>
      </c>
      <c r="B5" s="13">
        <v>7</v>
      </c>
      <c r="C5" s="13">
        <v>1</v>
      </c>
      <c r="D5" s="13">
        <v>3</v>
      </c>
      <c r="E5" s="13">
        <v>11</v>
      </c>
    </row>
    <row r="6" spans="1:5" x14ac:dyDescent="0.3">
      <c r="A6" s="10" t="s">
        <v>183</v>
      </c>
      <c r="B6" s="13">
        <v>9</v>
      </c>
      <c r="C6" s="13">
        <v>2</v>
      </c>
      <c r="D6" s="13"/>
      <c r="E6" s="13">
        <v>11</v>
      </c>
    </row>
    <row r="7" spans="1:5" x14ac:dyDescent="0.3">
      <c r="A7" s="10" t="s">
        <v>182</v>
      </c>
      <c r="B7" s="13">
        <v>9</v>
      </c>
      <c r="C7" s="13">
        <v>4</v>
      </c>
      <c r="D7" s="13">
        <v>4</v>
      </c>
      <c r="E7" s="13">
        <v>17</v>
      </c>
    </row>
    <row r="8" spans="1:5" x14ac:dyDescent="0.3">
      <c r="A8" s="10" t="s">
        <v>193</v>
      </c>
      <c r="B8" s="13">
        <v>49</v>
      </c>
      <c r="C8" s="13">
        <v>12</v>
      </c>
      <c r="D8" s="13">
        <v>9</v>
      </c>
      <c r="E8" s="13">
        <v>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035DD-6FA7-47D6-B0F2-968E1B7E2EA7}">
  <dimension ref="A1:C8"/>
  <sheetViews>
    <sheetView workbookViewId="0">
      <selection activeCell="A2" sqref="A2"/>
    </sheetView>
  </sheetViews>
  <sheetFormatPr defaultRowHeight="14.4" x14ac:dyDescent="0.3"/>
  <cols>
    <col min="1" max="1" width="30.21875" bestFit="1" customWidth="1"/>
    <col min="2" max="2" width="15.5546875" bestFit="1" customWidth="1"/>
    <col min="3" max="3" width="10.109375" bestFit="1" customWidth="1"/>
    <col min="4" max="4" width="10.77734375" bestFit="1" customWidth="1"/>
    <col min="5" max="5" width="10.109375" bestFit="1" customWidth="1"/>
    <col min="6" max="6" width="15.77734375" bestFit="1" customWidth="1"/>
    <col min="7" max="7" width="34.44140625" bestFit="1" customWidth="1"/>
    <col min="8" max="8" width="11.109375" bestFit="1" customWidth="1"/>
    <col min="9" max="9" width="8.21875" bestFit="1" customWidth="1"/>
    <col min="10" max="10" width="13.44140625" bestFit="1" customWidth="1"/>
    <col min="11" max="11" width="12" bestFit="1" customWidth="1"/>
    <col min="12" max="12" width="15.77734375" bestFit="1" customWidth="1"/>
    <col min="13" max="13" width="34.44140625" bestFit="1" customWidth="1"/>
  </cols>
  <sheetData>
    <row r="1" spans="1:3" x14ac:dyDescent="0.3">
      <c r="A1" s="9" t="s">
        <v>210</v>
      </c>
      <c r="B1" s="9" t="s">
        <v>196</v>
      </c>
    </row>
    <row r="2" spans="1:3" x14ac:dyDescent="0.3">
      <c r="A2" s="9" t="s">
        <v>192</v>
      </c>
      <c r="B2" t="s">
        <v>194</v>
      </c>
      <c r="C2" t="s">
        <v>195</v>
      </c>
    </row>
    <row r="3" spans="1:3" x14ac:dyDescent="0.3">
      <c r="A3" s="10" t="s">
        <v>180</v>
      </c>
      <c r="B3" s="13">
        <v>114600</v>
      </c>
      <c r="C3" s="13">
        <v>249130</v>
      </c>
    </row>
    <row r="4" spans="1:3" x14ac:dyDescent="0.3">
      <c r="A4" s="10" t="s">
        <v>181</v>
      </c>
      <c r="B4" s="13">
        <v>127925</v>
      </c>
      <c r="C4" s="13">
        <v>373210</v>
      </c>
    </row>
    <row r="5" spans="1:3" x14ac:dyDescent="0.3">
      <c r="A5" s="10" t="s">
        <v>184</v>
      </c>
      <c r="B5" s="13">
        <v>80655</v>
      </c>
      <c r="C5" s="13">
        <v>233470</v>
      </c>
    </row>
    <row r="6" spans="1:3" x14ac:dyDescent="0.3">
      <c r="A6" s="10" t="s">
        <v>183</v>
      </c>
      <c r="B6" s="13">
        <v>60850</v>
      </c>
      <c r="C6" s="13">
        <v>281785</v>
      </c>
    </row>
    <row r="7" spans="1:3" x14ac:dyDescent="0.3">
      <c r="A7" s="10" t="s">
        <v>182</v>
      </c>
      <c r="B7" s="13">
        <v>194655</v>
      </c>
      <c r="C7" s="13">
        <v>312990</v>
      </c>
    </row>
    <row r="8" spans="1:3" x14ac:dyDescent="0.3">
      <c r="A8" s="10" t="s">
        <v>193</v>
      </c>
      <c r="B8" s="13">
        <v>578685</v>
      </c>
      <c r="C8" s="13">
        <v>1450585</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0AD06-EFE7-46E0-90C9-CF2361DF8789}">
  <dimension ref="A1:B5"/>
  <sheetViews>
    <sheetView workbookViewId="0">
      <selection activeCell="E13" sqref="E13"/>
    </sheetView>
  </sheetViews>
  <sheetFormatPr defaultRowHeight="14.4" x14ac:dyDescent="0.3"/>
  <cols>
    <col min="1" max="1" width="13.6640625" bestFit="1" customWidth="1"/>
    <col min="2" max="2" width="13.109375" bestFit="1" customWidth="1"/>
    <col min="3" max="3" width="28.21875" bestFit="1" customWidth="1"/>
    <col min="4" max="4" width="12.109375" bestFit="1" customWidth="1"/>
  </cols>
  <sheetData>
    <row r="1" spans="1:2" ht="28.8" x14ac:dyDescent="0.3">
      <c r="A1" s="9" t="s">
        <v>192</v>
      </c>
      <c r="B1" s="2" t="s">
        <v>199</v>
      </c>
    </row>
    <row r="2" spans="1:2" x14ac:dyDescent="0.3">
      <c r="A2" s="10" t="s">
        <v>86</v>
      </c>
      <c r="B2">
        <v>260</v>
      </c>
    </row>
    <row r="3" spans="1:2" x14ac:dyDescent="0.3">
      <c r="A3" s="10" t="s">
        <v>87</v>
      </c>
      <c r="B3">
        <v>70</v>
      </c>
    </row>
    <row r="4" spans="1:2" x14ac:dyDescent="0.3">
      <c r="A4" s="10" t="s">
        <v>88</v>
      </c>
      <c r="B4">
        <v>43</v>
      </c>
    </row>
    <row r="5" spans="1:2" x14ac:dyDescent="0.3">
      <c r="A5" s="10" t="s">
        <v>193</v>
      </c>
      <c r="B5">
        <v>373</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A5BDF-842C-4F80-8683-4D90BD11D892}">
  <dimension ref="A1:B26"/>
  <sheetViews>
    <sheetView workbookViewId="0">
      <selection activeCell="B1" sqref="B1"/>
    </sheetView>
  </sheetViews>
  <sheetFormatPr defaultRowHeight="14.4" x14ac:dyDescent="0.3"/>
  <cols>
    <col min="1" max="1" width="16.109375" bestFit="1" customWidth="1"/>
    <col min="2" max="2" width="28.6640625" bestFit="1" customWidth="1"/>
    <col min="3" max="3" width="7" bestFit="1" customWidth="1"/>
  </cols>
  <sheetData>
    <row r="1" spans="1:2" x14ac:dyDescent="0.3">
      <c r="A1" s="9" t="s">
        <v>192</v>
      </c>
      <c r="B1" t="s">
        <v>209</v>
      </c>
    </row>
    <row r="2" spans="1:2" x14ac:dyDescent="0.3">
      <c r="A2" s="10" t="s">
        <v>169</v>
      </c>
      <c r="B2" s="13">
        <v>12407</v>
      </c>
    </row>
    <row r="3" spans="1:2" x14ac:dyDescent="0.3">
      <c r="A3" s="10" t="s">
        <v>167</v>
      </c>
      <c r="B3" s="13">
        <v>21901</v>
      </c>
    </row>
    <row r="4" spans="1:2" x14ac:dyDescent="0.3">
      <c r="A4" s="10" t="s">
        <v>173</v>
      </c>
      <c r="B4" s="13">
        <v>7143</v>
      </c>
    </row>
    <row r="5" spans="1:2" x14ac:dyDescent="0.3">
      <c r="A5" s="10" t="s">
        <v>159</v>
      </c>
      <c r="B5" s="13">
        <v>15619</v>
      </c>
    </row>
    <row r="6" spans="1:2" x14ac:dyDescent="0.3">
      <c r="A6" s="10" t="s">
        <v>154</v>
      </c>
      <c r="B6" s="13">
        <v>12780</v>
      </c>
    </row>
    <row r="7" spans="1:2" x14ac:dyDescent="0.3">
      <c r="A7" s="10" t="s">
        <v>158</v>
      </c>
      <c r="B7" s="13">
        <v>13327</v>
      </c>
    </row>
    <row r="8" spans="1:2" x14ac:dyDescent="0.3">
      <c r="A8" s="10" t="s">
        <v>163</v>
      </c>
      <c r="B8" s="13">
        <v>24068</v>
      </c>
    </row>
    <row r="9" spans="1:2" x14ac:dyDescent="0.3">
      <c r="A9" s="10" t="s">
        <v>166</v>
      </c>
      <c r="B9" s="13">
        <v>25937</v>
      </c>
    </row>
    <row r="10" spans="1:2" x14ac:dyDescent="0.3">
      <c r="A10" s="10" t="s">
        <v>164</v>
      </c>
      <c r="B10" s="13">
        <v>28259</v>
      </c>
    </row>
    <row r="11" spans="1:2" x14ac:dyDescent="0.3">
      <c r="A11" s="10" t="s">
        <v>174</v>
      </c>
      <c r="B11" s="13">
        <v>3291</v>
      </c>
    </row>
    <row r="12" spans="1:2" x14ac:dyDescent="0.3">
      <c r="A12" s="10" t="s">
        <v>172</v>
      </c>
      <c r="B12" s="13">
        <v>20360</v>
      </c>
    </row>
    <row r="13" spans="1:2" x14ac:dyDescent="0.3">
      <c r="A13" s="10" t="s">
        <v>161</v>
      </c>
      <c r="B13" s="13">
        <v>7761</v>
      </c>
    </row>
    <row r="14" spans="1:2" x14ac:dyDescent="0.3">
      <c r="A14" s="10" t="s">
        <v>175</v>
      </c>
      <c r="B14" s="13">
        <v>15699</v>
      </c>
    </row>
    <row r="15" spans="1:2" x14ac:dyDescent="0.3">
      <c r="A15" s="10" t="s">
        <v>170</v>
      </c>
      <c r="B15" s="13">
        <v>4799</v>
      </c>
    </row>
    <row r="16" spans="1:2" x14ac:dyDescent="0.3">
      <c r="A16" s="10" t="s">
        <v>155</v>
      </c>
      <c r="B16" s="13">
        <v>10135</v>
      </c>
    </row>
    <row r="17" spans="1:2" x14ac:dyDescent="0.3">
      <c r="A17" s="10" t="s">
        <v>162</v>
      </c>
      <c r="B17" s="13">
        <v>47173</v>
      </c>
    </row>
    <row r="18" spans="1:2" x14ac:dyDescent="0.3">
      <c r="A18" s="10" t="s">
        <v>160</v>
      </c>
      <c r="B18" s="13">
        <v>8765</v>
      </c>
    </row>
    <row r="19" spans="1:2" x14ac:dyDescent="0.3">
      <c r="A19" s="10" t="s">
        <v>157</v>
      </c>
      <c r="B19" s="13">
        <v>11985</v>
      </c>
    </row>
    <row r="20" spans="1:2" x14ac:dyDescent="0.3">
      <c r="A20" s="10" t="s">
        <v>171</v>
      </c>
      <c r="B20" s="13">
        <v>3425</v>
      </c>
    </row>
    <row r="21" spans="1:2" x14ac:dyDescent="0.3">
      <c r="A21" s="10" t="s">
        <v>168</v>
      </c>
      <c r="B21" s="13">
        <v>18519</v>
      </c>
    </row>
    <row r="22" spans="1:2" x14ac:dyDescent="0.3">
      <c r="A22" s="10" t="s">
        <v>152</v>
      </c>
      <c r="B22" s="13">
        <v>19067</v>
      </c>
    </row>
    <row r="23" spans="1:2" x14ac:dyDescent="0.3">
      <c r="A23" s="10" t="s">
        <v>165</v>
      </c>
      <c r="B23" s="13">
        <v>41156</v>
      </c>
    </row>
    <row r="24" spans="1:2" x14ac:dyDescent="0.3">
      <c r="A24" s="10" t="s">
        <v>153</v>
      </c>
      <c r="B24" s="13">
        <v>13859</v>
      </c>
    </row>
    <row r="25" spans="1:2" x14ac:dyDescent="0.3">
      <c r="A25" s="10" t="s">
        <v>156</v>
      </c>
      <c r="B25" s="13">
        <v>18419</v>
      </c>
    </row>
    <row r="26" spans="1:2" x14ac:dyDescent="0.3">
      <c r="A26" s="10" t="s">
        <v>193</v>
      </c>
      <c r="B26" s="13">
        <v>405854</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3E1CD-56D2-4741-B6F9-8A50B033DD32}">
  <dimension ref="A1:B6"/>
  <sheetViews>
    <sheetView workbookViewId="0">
      <selection activeCell="B1" sqref="B1"/>
    </sheetView>
  </sheetViews>
  <sheetFormatPr defaultRowHeight="14.4" x14ac:dyDescent="0.3"/>
  <cols>
    <col min="1" max="1" width="12.5546875" bestFit="1" customWidth="1"/>
    <col min="2" max="2" width="17.21875" bestFit="1" customWidth="1"/>
  </cols>
  <sheetData>
    <row r="1" spans="1:2" x14ac:dyDescent="0.3">
      <c r="A1" s="9" t="s">
        <v>192</v>
      </c>
      <c r="B1" t="s">
        <v>208</v>
      </c>
    </row>
    <row r="2" spans="1:2" x14ac:dyDescent="0.3">
      <c r="A2" s="10" t="s">
        <v>177</v>
      </c>
      <c r="B2" s="13">
        <v>686130</v>
      </c>
    </row>
    <row r="3" spans="1:2" x14ac:dyDescent="0.3">
      <c r="A3" s="10" t="s">
        <v>176</v>
      </c>
      <c r="B3" s="13">
        <v>639880</v>
      </c>
    </row>
    <row r="4" spans="1:2" x14ac:dyDescent="0.3">
      <c r="A4" s="10" t="s">
        <v>178</v>
      </c>
      <c r="B4" s="13">
        <v>193995</v>
      </c>
    </row>
    <row r="5" spans="1:2" x14ac:dyDescent="0.3">
      <c r="A5" s="10" t="s">
        <v>179</v>
      </c>
      <c r="B5" s="13">
        <v>509265</v>
      </c>
    </row>
    <row r="6" spans="1:2" x14ac:dyDescent="0.3">
      <c r="A6" s="10" t="s">
        <v>193</v>
      </c>
      <c r="B6" s="13">
        <v>2029270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27E60D-C6AF-4CAA-B394-7789E709C85E}">
  <dimension ref="A1:B6"/>
  <sheetViews>
    <sheetView workbookViewId="0">
      <selection activeCell="L20" sqref="L20"/>
    </sheetView>
  </sheetViews>
  <sheetFormatPr defaultRowHeight="14.4" x14ac:dyDescent="0.3"/>
  <cols>
    <col min="1" max="1" width="12.5546875" bestFit="1" customWidth="1"/>
    <col min="2" max="2" width="14.33203125" bestFit="1" customWidth="1"/>
    <col min="3" max="3" width="11.6640625" bestFit="1" customWidth="1"/>
  </cols>
  <sheetData>
    <row r="1" spans="1:2" x14ac:dyDescent="0.3">
      <c r="A1" s="9" t="s">
        <v>192</v>
      </c>
      <c r="B1" t="s">
        <v>207</v>
      </c>
    </row>
    <row r="2" spans="1:2" x14ac:dyDescent="0.3">
      <c r="A2" s="10" t="s">
        <v>203</v>
      </c>
      <c r="B2" s="13">
        <v>595530</v>
      </c>
    </row>
    <row r="3" spans="1:2" x14ac:dyDescent="0.3">
      <c r="A3" s="10" t="s">
        <v>204</v>
      </c>
      <c r="B3" s="13">
        <v>421190</v>
      </c>
    </row>
    <row r="4" spans="1:2" x14ac:dyDescent="0.3">
      <c r="A4" s="10" t="s">
        <v>205</v>
      </c>
      <c r="B4" s="13">
        <v>526245</v>
      </c>
    </row>
    <row r="5" spans="1:2" x14ac:dyDescent="0.3">
      <c r="A5" s="10" t="s">
        <v>206</v>
      </c>
      <c r="B5" s="13">
        <v>486305</v>
      </c>
    </row>
    <row r="6" spans="1:2" x14ac:dyDescent="0.3">
      <c r="A6" s="10" t="s">
        <v>193</v>
      </c>
      <c r="B6" s="13">
        <v>2029270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201EA-9B6E-47E4-AE45-F2F307DA1A2E}">
  <dimension ref="A1:B7"/>
  <sheetViews>
    <sheetView workbookViewId="0">
      <selection activeCell="B1" sqref="B1"/>
    </sheetView>
  </sheetViews>
  <sheetFormatPr defaultRowHeight="14.4" x14ac:dyDescent="0.3"/>
  <cols>
    <col min="1" max="1" width="15.5546875" bestFit="1" customWidth="1"/>
    <col min="2" max="2" width="34.44140625" bestFit="1" customWidth="1"/>
  </cols>
  <sheetData>
    <row r="1" spans="1:2" x14ac:dyDescent="0.3">
      <c r="A1" s="9" t="s">
        <v>192</v>
      </c>
      <c r="B1" t="s">
        <v>198</v>
      </c>
    </row>
    <row r="2" spans="1:2" x14ac:dyDescent="0.3">
      <c r="A2" s="10" t="s">
        <v>163</v>
      </c>
      <c r="B2" s="13">
        <v>24068</v>
      </c>
    </row>
    <row r="3" spans="1:2" x14ac:dyDescent="0.3">
      <c r="A3" s="10" t="s">
        <v>166</v>
      </c>
      <c r="B3" s="13">
        <v>25937</v>
      </c>
    </row>
    <row r="4" spans="1:2" x14ac:dyDescent="0.3">
      <c r="A4" s="10" t="s">
        <v>164</v>
      </c>
      <c r="B4" s="13">
        <v>28259</v>
      </c>
    </row>
    <row r="5" spans="1:2" x14ac:dyDescent="0.3">
      <c r="A5" s="10" t="s">
        <v>162</v>
      </c>
      <c r="B5" s="13">
        <v>47173</v>
      </c>
    </row>
    <row r="6" spans="1:2" x14ac:dyDescent="0.3">
      <c r="A6" s="10" t="s">
        <v>165</v>
      </c>
      <c r="B6" s="13">
        <v>41156</v>
      </c>
    </row>
    <row r="7" spans="1:2" x14ac:dyDescent="0.3">
      <c r="A7" s="10" t="s">
        <v>193</v>
      </c>
      <c r="B7" s="13">
        <v>166593</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866F2-BB52-489A-AF68-EA6D273EA8D4}">
  <dimension ref="A1"/>
  <sheetViews>
    <sheetView showGridLines="0" zoomScaleNormal="100" workbookViewId="0">
      <selection activeCell="C13" sqref="C13"/>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D6595-6A6F-4562-9B6B-906D01370720}">
  <dimension ref="A1"/>
  <sheetViews>
    <sheetView workbookViewId="0">
      <selection activeCell="Q9" sqref="Q9"/>
    </sheetView>
  </sheetViews>
  <sheetFormatPr defaultRowHeight="14.4" x14ac:dyDescent="0.3"/>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54539-8EA5-4F4D-BA06-A433186B2EAF}">
  <dimension ref="A1"/>
  <sheetViews>
    <sheetView showGridLines="0" tabSelected="1" workbookViewId="0">
      <selection sqref="A1:A1048576"/>
    </sheetView>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2</vt:i4>
      </vt:variant>
    </vt:vector>
  </HeadingPairs>
  <TitlesOfParts>
    <vt:vector size="14" baseType="lpstr">
      <vt:lpstr>Call Center</vt:lpstr>
      <vt:lpstr>Summary</vt:lpstr>
      <vt:lpstr>Call Center wise reasons</vt:lpstr>
      <vt:lpstr>CallCenter Wise SLA Vs Sales</vt:lpstr>
      <vt:lpstr>Reason vs CSAT</vt:lpstr>
      <vt:lpstr>State vs Sales &amp; CLV</vt:lpstr>
      <vt:lpstr>Channel Vs sales</vt:lpstr>
      <vt:lpstr>Sales Over time</vt:lpstr>
      <vt:lpstr>Top 5 State Vs CLV</vt:lpstr>
      <vt:lpstr>Call Center Report</vt:lpstr>
      <vt:lpstr>Insights</vt:lpstr>
      <vt:lpstr>Conclusion</vt:lpstr>
      <vt:lpstr>Call</vt:lpstr>
      <vt:lpstr>CallCenter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samruddhi chaudhari</dc:creator>
  <cp:lastModifiedBy>samruddhi chaudhari</cp:lastModifiedBy>
  <dcterms:created xsi:type="dcterms:W3CDTF">2024-10-15T14:21:42Z</dcterms:created>
  <dcterms:modified xsi:type="dcterms:W3CDTF">2024-10-20T15:01:53Z</dcterms:modified>
</cp:coreProperties>
</file>