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rc7g\Desktop\FUSF Hydrophone Publish\"/>
    </mc:Choice>
  </mc:AlternateContent>
  <xr:revisionPtr revIDLastSave="0" documentId="8_{2E662D22-2F72-4538-AC90-96DBB92451E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8" i="1" l="1"/>
  <c r="G24" i="1"/>
  <c r="F24" i="1"/>
  <c r="G23" i="1"/>
  <c r="F23" i="1"/>
  <c r="G22" i="1"/>
  <c r="F22" i="1"/>
  <c r="G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0" i="1"/>
  <c r="F10" i="1"/>
  <c r="G9" i="1"/>
  <c r="F9" i="1"/>
  <c r="G8" i="1"/>
  <c r="F8" i="1"/>
  <c r="G7" i="1"/>
  <c r="F7" i="1"/>
  <c r="H6" i="1"/>
  <c r="G6" i="1"/>
  <c r="H5" i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<sst xmlns="http://schemas.openxmlformats.org/spreadsheetml/2006/main" count="58" uniqueCount="57">
  <si>
    <t>Product type</t>
  </si>
  <si>
    <t>Name</t>
  </si>
  <si>
    <t>Quantity</t>
  </si>
  <si>
    <t>Dimensions/Number per pack</t>
  </si>
  <si>
    <t>Cost per pack</t>
  </si>
  <si>
    <t>Total</t>
  </si>
  <si>
    <t>URL</t>
  </si>
  <si>
    <t>Datasheet</t>
  </si>
  <si>
    <t>Breadboard</t>
  </si>
  <si>
    <t>Electrical wire</t>
  </si>
  <si>
    <t>Solid core 22 guage/6 colors</t>
  </si>
  <si>
    <t>Heat Shrink</t>
  </si>
  <si>
    <t>Stepper motor</t>
  </si>
  <si>
    <t>Nema 17</t>
  </si>
  <si>
    <t>Motor Driver Shield</t>
  </si>
  <si>
    <t>Synthetos gShield</t>
  </si>
  <si>
    <t>Limit Switch</t>
  </si>
  <si>
    <t>Arduino Uno</t>
  </si>
  <si>
    <t>R3</t>
  </si>
  <si>
    <t>Power Supply</t>
  </si>
  <si>
    <t>10A</t>
  </si>
  <si>
    <t>Power Pigtail Cables</t>
  </si>
  <si>
    <t>2020 Alum Profile</t>
  </si>
  <si>
    <t>80/20.net</t>
  </si>
  <si>
    <t>2 x 800 mm, 4 x 300 mm, 2 x 400mm</t>
  </si>
  <si>
    <t>6.99*2 + 4 * 3. 84 + 2 * 4.47</t>
  </si>
  <si>
    <t>Rail Carriages</t>
  </si>
  <si>
    <t>MGN9H</t>
  </si>
  <si>
    <t>Linear Rails</t>
  </si>
  <si>
    <t>MGN9</t>
  </si>
  <si>
    <t>2x250, 2x700, 2 x 350 mm</t>
  </si>
  <si>
    <t>2*7.43+2*27.89+2*11.15</t>
  </si>
  <si>
    <t>T-nut</t>
  </si>
  <si>
    <t>2020 M3</t>
  </si>
  <si>
    <t xml:space="preserve">T-nut </t>
  </si>
  <si>
    <t>2020 M3 (dfferent style)</t>
  </si>
  <si>
    <t>Screw</t>
  </si>
  <si>
    <t>m3</t>
  </si>
  <si>
    <t>250 pcs, varying size</t>
  </si>
  <si>
    <t>Nut</t>
  </si>
  <si>
    <t>Brass Antibacklash</t>
  </si>
  <si>
    <t>Coupler</t>
  </si>
  <si>
    <t>Flexible</t>
  </si>
  <si>
    <t>2 pcs, 8mm to 5mm</t>
  </si>
  <si>
    <t>Rotational Flange Bearing</t>
  </si>
  <si>
    <t>4 pcs, 8mm bore</t>
  </si>
  <si>
    <t>Rotational Bearing</t>
  </si>
  <si>
    <t>Lead Screw</t>
  </si>
  <si>
    <t>Pitch 2mm, Lead 2mm, Lengths 2*800mm, 2*400mm</t>
  </si>
  <si>
    <t>$8.99 *2 + $16.99 * 2</t>
  </si>
  <si>
    <t>Fish tank</t>
  </si>
  <si>
    <t>Aqueon</t>
  </si>
  <si>
    <t>29 Gallons, Dim 30.25" x 12.5" x 18.75"</t>
  </si>
  <si>
    <t>total</t>
  </si>
  <si>
    <t>Cable Guide</t>
  </si>
  <si>
    <t>18mmx25mmx1 meter</t>
  </si>
  <si>
    <t>Amazon Cable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</si>
</sst>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20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7" fillId="0" borderId="0" xfId="0" applyFont="1"/>
    <xf numFmtId="0" fontId="3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8" fillId="0" borderId="0" xfId="0" applyFont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4" fillId="0" borderId="0" xfId="0" applyFont="1" applyAlignment="1"/>
    <xf numFmtId="0" fontId="4" fillId="0" borderId="0" xfId="0" applyFont="1" applyAlignment="1"/>
    <xf numFmtId="165" fontId="3" fillId="0" borderId="0" xfId="0" applyNumberFormat="1" applyFont="1" applyAlignment="1"/>
    <xf numFmtId="0" fontId="11" fillId="0" borderId="0" xfId="0" applyFont="1" applyAlignment="1"/>
    <xf numFmtId="0" fontId="3" fillId="0" borderId="1" xfId="0" applyFont="1" applyBorder="1" applyAlignment="1"/>
    <xf numFmtId="0" fontId="3" fillId="2" borderId="0" xfId="0" applyFont="1" applyFill="1" applyAlignment="1"/>
    <xf numFmtId="0" fontId="12" fillId="2" borderId="0" xfId="0" applyFont="1" applyFill="1" applyAlignment="1"/>
    <xf numFmtId="0" fontId="3" fillId="0" borderId="0" xfId="0" applyFont="1" applyAlignment="1">
      <alignment wrapText="1"/>
    </xf>
    <xf numFmtId="0" fontId="12" fillId="2" borderId="0" xfId="0" applyFont="1" applyFill="1" applyAlignment="1">
      <alignment horizontal="left" wrapText="1"/>
    </xf>
    <xf numFmtId="0" fontId="3" fillId="0" borderId="0" xfId="0" applyFont="1"/>
    <xf numFmtId="0" fontId="12" fillId="2" borderId="0" xfId="0" applyFont="1" applyFill="1" applyAlignment="1">
      <alignment horizontal="left"/>
    </xf>
    <xf numFmtId="0" fontId="13" fillId="0" borderId="0" xfId="0" applyFont="1" applyAlignment="1"/>
    <xf numFmtId="0" fontId="3" fillId="0" borderId="0" xfId="0" applyFont="1"/>
    <xf numFmtId="0" fontId="14" fillId="0" borderId="0" xfId="0" applyFont="1" applyAlignment="1"/>
    <xf numFmtId="0" fontId="15" fillId="0" borderId="0" xfId="0" applyFont="1" applyAlignme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0" fontId="15" fillId="0" borderId="0" xfId="0" applyFont="1"/>
    <xf numFmtId="0" fontId="3" fillId="0" borderId="0" xfId="0" applyFont="1" applyAlignment="1">
      <alignment wrapText="1"/>
    </xf>
    <xf numFmtId="0" fontId="12" fillId="0" borderId="0" xfId="0" applyFont="1" applyAlignment="1"/>
    <xf numFmtId="0" fontId="18" fillId="0" borderId="2" xfId="0" applyFont="1" applyBorder="1" applyAlignment="1">
      <alignment wrapText="1"/>
    </xf>
    <xf numFmtId="0" fontId="18" fillId="0" borderId="2" xfId="0" applyFont="1" applyBorder="1" applyAlignment="1">
      <alignment horizontal="right" wrapText="1"/>
    </xf>
    <xf numFmtId="8" fontId="18" fillId="0" borderId="2" xfId="0" applyNumberFormat="1" applyFont="1" applyBorder="1" applyAlignment="1">
      <alignment horizontal="right" wrapText="1"/>
    </xf>
    <xf numFmtId="0" fontId="17" fillId="0" borderId="2" xfId="1" applyBorder="1" applyAlignment="1">
      <alignment wrapText="1"/>
    </xf>
    <xf numFmtId="0" fontId="19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URBEST-Plastic-Flexible-Electrical-Machines/dp/B07DQMC6RD/ref=sr_1_30?dchild=1&amp;keywords=24mm+drag+chain+cable+carrier&amp;qid=1617219501&amp;s=hi&amp;sr=1-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tabSelected="1" workbookViewId="0">
      <pane ySplit="1" topLeftCell="A11" activePane="bottomLeft" state="frozen"/>
      <selection pane="bottomLeft" activeCell="G28" sqref="G28"/>
    </sheetView>
  </sheetViews>
  <sheetFormatPr defaultColWidth="14.44140625" defaultRowHeight="15.75" customHeight="1" x14ac:dyDescent="0.25"/>
  <cols>
    <col min="1" max="1" width="22.6640625" customWidth="1"/>
    <col min="2" max="2" width="23.33203125" customWidth="1"/>
    <col min="3" max="3" width="12.5546875" customWidth="1"/>
    <col min="4" max="4" width="34.33203125" customWidth="1"/>
    <col min="5" max="5" width="30.109375" customWidth="1"/>
    <col min="7" max="7" width="21.109375" customWidth="1"/>
    <col min="8" max="8" width="29.88671875" customWidth="1"/>
    <col min="9" max="9" width="25" customWidth="1"/>
  </cols>
  <sheetData>
    <row r="1" spans="1:12" ht="32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4"/>
    </row>
    <row r="2" spans="1:12" ht="14.4" x14ac:dyDescent="0.3">
      <c r="A2" s="5" t="s">
        <v>8</v>
      </c>
      <c r="B2" s="6"/>
      <c r="C2" s="7">
        <v>1</v>
      </c>
      <c r="D2" s="4">
        <v>3</v>
      </c>
      <c r="E2" s="8">
        <v>5.99</v>
      </c>
      <c r="F2" s="9">
        <v>5.95</v>
      </c>
      <c r="G2" s="10" t="e">
        <f>HYPERLINK("https://www.amazon.com/HiLetgo-Solderless-Breadboard-Circuit-Prototyping/dp/B00LSG5BJK/ref=sxin_2_ac_d_rm?ac_md=5-4-bWluaSBicmVhZGJvYXJk-ac_d_rm&amp;keywords=breadboard&amp;pd_rd_i=B00LSG5BJK&amp;pd_rd_r=a909e18d-ea5e-453b-8932-5aefb5535799&amp;pd_rd_w=VV9CU&amp;pd_rd_wg=ywc"&amp;"hI&amp;pf_rd_p=e2f20af2-9651-42af-9a45-89425d5bae34&amp;pf_rd_r=EWNE2PQHYCSHXKZA0RDJ&amp;psc=1&amp;qid=1576095593","Amazon Breadboard")</f>
        <v>#VALUE!</v>
      </c>
      <c r="H2" s="6"/>
      <c r="I2" s="11"/>
    </row>
    <row r="3" spans="1:12" ht="13.2" x14ac:dyDescent="0.25">
      <c r="A3" s="4" t="s">
        <v>9</v>
      </c>
      <c r="C3" s="4">
        <v>1</v>
      </c>
      <c r="D3" s="4" t="s">
        <v>10</v>
      </c>
      <c r="E3" s="12">
        <v>15.99</v>
      </c>
      <c r="F3" s="13">
        <f t="shared" ref="F3:F4" si="0">E3</f>
        <v>15.99</v>
      </c>
      <c r="G3" s="14" t="str">
        <f>HYPERLINK("https://www.amazon.com/TUOFENG-Wire-Solid-different-colored-spools/dp/B07TX6BX47/ref=sr_1_19?keywords=22+guage+wire&amp;qid=1576095937&amp;sr=8-19","Amazon Wire")</f>
        <v>Amazon Wire</v>
      </c>
      <c r="I3" s="11"/>
    </row>
    <row r="4" spans="1:12" ht="13.2" x14ac:dyDescent="0.25">
      <c r="A4" s="4" t="s">
        <v>11</v>
      </c>
      <c r="C4" s="4">
        <v>1</v>
      </c>
      <c r="E4" s="12">
        <v>7.99</v>
      </c>
      <c r="F4" s="13">
        <f t="shared" si="0"/>
        <v>7.99</v>
      </c>
      <c r="G4" s="14" t="str">
        <f>HYPERLINK("https://www.amazon.com/innhom-615pcs-Shrink-Tubing-Approved/dp/B07GS7PBHV/ref=sr_1_5?crid=371SOWQGIKF2F&amp;keywords=22+gauge+heat+shrink&amp;qid=1576096538&amp;sprefix=22+guage+heat+s%2Caps%2C182&amp;sr=8-5","Amazon Heat Shrink")</f>
        <v>Amazon Heat Shrink</v>
      </c>
      <c r="I4" s="11"/>
      <c r="J4" s="11"/>
    </row>
    <row r="5" spans="1:12" ht="14.4" x14ac:dyDescent="0.3">
      <c r="A5" s="5" t="s">
        <v>12</v>
      </c>
      <c r="B5" s="15" t="s">
        <v>13</v>
      </c>
      <c r="C5" s="16">
        <v>4</v>
      </c>
      <c r="E5" s="17">
        <v>14</v>
      </c>
      <c r="F5" s="9">
        <f>E5*C5</f>
        <v>56</v>
      </c>
      <c r="G5" s="18" t="str">
        <f>HYPERLINK("https://www.adafruit.com/product/324","Adafruit Motor")</f>
        <v>Adafruit Motor</v>
      </c>
      <c r="H5" s="19" t="str">
        <f>HYPERLINK("https://cdn-shop.adafruit.com/product-files/324/C140-A+datasheet.jpg","Nema 17 Datasheet")</f>
        <v>Nema 17 Datasheet</v>
      </c>
      <c r="I5" s="20"/>
      <c r="J5" s="6"/>
    </row>
    <row r="6" spans="1:12" ht="14.4" x14ac:dyDescent="0.3">
      <c r="A6" s="21" t="s">
        <v>14</v>
      </c>
      <c r="B6" s="4" t="s">
        <v>15</v>
      </c>
      <c r="C6" s="22">
        <v>1</v>
      </c>
      <c r="D6" s="23"/>
      <c r="E6" s="17">
        <v>63</v>
      </c>
      <c r="F6" s="9">
        <v>63</v>
      </c>
      <c r="G6" s="14" t="str">
        <f>HYPERLINK("https://www.adafruit.com/product/1750","Adafruit Driver")</f>
        <v>Adafruit Driver</v>
      </c>
      <c r="H6" s="19" t="str">
        <f>HYPERLINK("https://github.com/synthetos/grblShield/tree/master/hardware/gshield_v5_schematic","Github g-shield Datasheet")</f>
        <v>Github g-shield Datasheet</v>
      </c>
      <c r="I6" s="24"/>
      <c r="K6" s="25"/>
      <c r="L6" s="25"/>
    </row>
    <row r="7" spans="1:12" ht="17.25" customHeight="1" x14ac:dyDescent="0.25">
      <c r="A7" s="4" t="s">
        <v>16</v>
      </c>
      <c r="C7" s="4">
        <v>1</v>
      </c>
      <c r="D7" s="4">
        <v>6</v>
      </c>
      <c r="E7" s="12">
        <v>7.39</v>
      </c>
      <c r="F7" s="13">
        <f t="shared" ref="F7:F8" si="1">E7</f>
        <v>7.39</v>
      </c>
      <c r="G7" s="14" t="str">
        <f>HYPERLINK("https://www.amazon.com/gp/product/B071NSRHK3/ref=ppx_yo_dt_b_search_asin_title?ie=UTF8&amp;psc=1","Amazon Limit Switch")</f>
        <v>Amazon Limit Switch</v>
      </c>
      <c r="I7" s="11"/>
    </row>
    <row r="8" spans="1:12" ht="13.2" x14ac:dyDescent="0.25">
      <c r="A8" s="4" t="s">
        <v>17</v>
      </c>
      <c r="B8" s="4" t="s">
        <v>18</v>
      </c>
      <c r="C8" s="4">
        <v>1</v>
      </c>
      <c r="E8" s="12">
        <v>16</v>
      </c>
      <c r="F8" s="13">
        <f t="shared" si="1"/>
        <v>16</v>
      </c>
      <c r="G8" s="14" t="str">
        <f>HYPERLINK("https://www.amazon.com/Arduino-A000066-ARDUINO-UNO-R3/dp/B008GRTSV6/ref=sr_1_3?keywords=arduino+uno&amp;qid=1577375364&amp;s=industrial&amp;sr=1-3","Amazon Arduino")</f>
        <v>Amazon Arduino</v>
      </c>
      <c r="I8" s="11"/>
    </row>
    <row r="9" spans="1:12" ht="13.2" x14ac:dyDescent="0.25">
      <c r="A9" s="4" t="s">
        <v>19</v>
      </c>
      <c r="C9" s="4">
        <v>1</v>
      </c>
      <c r="D9" s="4" t="s">
        <v>20</v>
      </c>
      <c r="E9" s="12">
        <v>17.55</v>
      </c>
      <c r="F9" s="13">
        <f>E9*C9</f>
        <v>17.55</v>
      </c>
      <c r="G9" s="14" t="str">
        <f>HYPERLINK("https://www.amazon.com/ALITOVE-100-240V-Converter-Transformer-5-5x2-1mm/dp/B07MXXXBV8/ref=sr_1_3?keywords=power+supply+12v+10+amp&amp;qid=1573839476&amp;sr=8-3","Amazon Power Supply")</f>
        <v>Amazon Power Supply</v>
      </c>
      <c r="I9" s="11"/>
    </row>
    <row r="10" spans="1:12" ht="13.2" x14ac:dyDescent="0.25">
      <c r="A10" s="4" t="s">
        <v>21</v>
      </c>
      <c r="C10" s="4">
        <v>1</v>
      </c>
      <c r="E10" s="12">
        <v>9.99</v>
      </c>
      <c r="F10" s="13">
        <f>C10*E10</f>
        <v>9.99</v>
      </c>
      <c r="G10" s="14" t="str">
        <f>HYPERLINK("https://www.amazon.com/Pigtail-12V-24V-Connectors-Security-Lighting/dp/B07P7CP6HC/ref=sr_1_3?keywords=female+power+plug+pigtail+12v+10+amp&amp;qid=1573839706&amp;s=electronics&amp;sr=1-3","Amazon Pigtail Cable")</f>
        <v>Amazon Pigtail Cable</v>
      </c>
      <c r="I10" s="11"/>
      <c r="J10" s="4"/>
    </row>
    <row r="13" spans="1:12" ht="51.75" customHeight="1" x14ac:dyDescent="0.25">
      <c r="A13" s="26" t="s">
        <v>22</v>
      </c>
      <c r="B13" s="27" t="s">
        <v>23</v>
      </c>
      <c r="D13" s="28" t="s">
        <v>24</v>
      </c>
      <c r="E13" s="29" t="s">
        <v>25</v>
      </c>
      <c r="F13" s="6">
        <f>2*6.99+4*3.84+2*4.47</f>
        <v>38.28</v>
      </c>
      <c r="G13" s="14" t="str">
        <f>HYPERLINK("https://8020.net/20-2020.html","8020.net Profile")</f>
        <v>8020.net Profile</v>
      </c>
      <c r="H13" s="30"/>
      <c r="I13" s="11"/>
    </row>
    <row r="14" spans="1:12" ht="13.2" x14ac:dyDescent="0.25">
      <c r="A14" s="4" t="s">
        <v>26</v>
      </c>
      <c r="B14" s="31" t="s">
        <v>27</v>
      </c>
      <c r="C14" s="4">
        <v>6</v>
      </c>
      <c r="E14" s="12">
        <v>4.6399999999999997</v>
      </c>
      <c r="F14" s="13">
        <f>E14*C14</f>
        <v>27.839999999999996</v>
      </c>
      <c r="G14" s="14" t="str">
        <f>HYPERLINK("https://www.aliexpress.com/item/33036084391.html?spm=a2g0o.cart.0.0.28b73c00fcy7U7","Aliexpress Carriages")</f>
        <v>Aliexpress Carriages</v>
      </c>
      <c r="I14" s="11"/>
      <c r="J14" s="32"/>
    </row>
    <row r="15" spans="1:12" ht="27" customHeight="1" x14ac:dyDescent="0.25">
      <c r="A15" s="4" t="s">
        <v>28</v>
      </c>
      <c r="B15" s="4" t="s">
        <v>29</v>
      </c>
      <c r="C15" s="4">
        <v>6</v>
      </c>
      <c r="D15" s="4" t="s">
        <v>30</v>
      </c>
      <c r="E15" s="4" t="s">
        <v>31</v>
      </c>
      <c r="F15" s="33">
        <f>2* 7.43+2*27.89+2*11.15</f>
        <v>92.94</v>
      </c>
      <c r="G15" s="14" t="str">
        <f>HYPERLINK("https://www.aliexpress.com/item/33036084391.html?spm=a2g0o.cart.0.0.28b73c00fcy7U7","Aliexpress Rails")</f>
        <v>Aliexpress Rails</v>
      </c>
      <c r="I15" s="4"/>
      <c r="J15" s="34"/>
    </row>
    <row r="16" spans="1:12" ht="27" customHeight="1" x14ac:dyDescent="0.25">
      <c r="A16" s="4" t="s">
        <v>32</v>
      </c>
      <c r="B16" s="4" t="s">
        <v>33</v>
      </c>
      <c r="C16" s="4">
        <v>1</v>
      </c>
      <c r="D16" s="4">
        <v>50</v>
      </c>
      <c r="E16" s="12">
        <v>7.99</v>
      </c>
      <c r="F16" s="13">
        <f>1*E16</f>
        <v>7.99</v>
      </c>
      <c r="G16" s="14" t="str">
        <f>HYPERLINK("https://www.amazon.com/gp/product/B01GCDG2QE/ref=ox_sc_act_title_3?smid=A3J5E5ZOT6VBB2&amp;psc=1","Amazon T-nut")</f>
        <v>Amazon T-nut</v>
      </c>
      <c r="I16" s="11"/>
    </row>
    <row r="17" spans="1:10" ht="13.2" x14ac:dyDescent="0.25">
      <c r="A17" s="4" t="s">
        <v>34</v>
      </c>
      <c r="B17" s="4" t="s">
        <v>35</v>
      </c>
      <c r="C17" s="4">
        <v>1</v>
      </c>
      <c r="D17" s="4">
        <v>100</v>
      </c>
      <c r="E17" s="12">
        <v>8.99</v>
      </c>
      <c r="F17" s="13">
        <f>E17</f>
        <v>8.99</v>
      </c>
      <c r="G17" s="14" t="str">
        <f>HYPERLINK("https://www.amazon.com/100-Pack-T-Nuts-Aluminum-Profile-Accessories/dp/B07KSCKJP1/ref=sr_1_4?keywords=2020+m3+t+nut&amp;qid=1577373894&amp;s=hi&amp;sr=1-4","Amazon T-nut")</f>
        <v>Amazon T-nut</v>
      </c>
      <c r="I17" s="11"/>
      <c r="J17" s="32"/>
    </row>
    <row r="18" spans="1:10" ht="13.2" x14ac:dyDescent="0.25">
      <c r="A18" s="4" t="s">
        <v>36</v>
      </c>
      <c r="B18" s="4" t="s">
        <v>37</v>
      </c>
      <c r="C18" s="4">
        <v>2</v>
      </c>
      <c r="D18" s="4" t="s">
        <v>38</v>
      </c>
      <c r="E18" s="12">
        <v>8.99</v>
      </c>
      <c r="F18" s="13">
        <f>2*E18</f>
        <v>17.98</v>
      </c>
      <c r="G18" s="14" t="str">
        <f>HYPERLINK("https://www.amazon.com/gp/product/B07GVV9Q82/ref=ox_sc_act_title_2?smid=A1ZRRCZIF57JQ9&amp;psc=1","Amazon Screws")</f>
        <v>Amazon Screws</v>
      </c>
      <c r="I18" s="11"/>
      <c r="J18" s="32"/>
    </row>
    <row r="19" spans="1:10" ht="14.4" x14ac:dyDescent="0.3">
      <c r="A19" s="35" t="s">
        <v>39</v>
      </c>
      <c r="B19" s="35" t="s">
        <v>40</v>
      </c>
      <c r="C19" s="35">
        <v>1</v>
      </c>
      <c r="D19" s="35">
        <v>6</v>
      </c>
      <c r="E19" s="36">
        <v>11.99</v>
      </c>
      <c r="F19" s="37">
        <f>E19*C19</f>
        <v>11.99</v>
      </c>
      <c r="G19" s="38" t="e">
        <f>HYPERLINK("https://www.amazon.com/dp/B07QFTQ5PN/ref=sspa_dk_detail_5?psc=1&amp;spLa=ZW5jcnlwdGVkUXVhbGlmaWVyPUEyQkpDVE1JQjlPMUtOJmVuY3J5cHRlZElkPUEwNDc0ODIyMzFJSE5HQzhFN1IxUiZlbmNyeXB0ZWRBZElkPUEwMzIxMDg1Mk5BNDc3ME5QVjZWNyZ3aWRnZXROYW1lPXNwX2RldGFpbDImYWN0aW9uPWNsaWNrUm"&amp;"VkaXJlY3QmZG9Ob3RMb2dDbGljaz10cnVl","Amazon nuts")</f>
        <v>#VALUE!</v>
      </c>
      <c r="I19" s="11"/>
      <c r="J19" s="32"/>
    </row>
    <row r="20" spans="1:10" ht="14.4" x14ac:dyDescent="0.3">
      <c r="A20" s="35" t="s">
        <v>41</v>
      </c>
      <c r="B20" s="35" t="s">
        <v>42</v>
      </c>
      <c r="C20" s="35">
        <v>2</v>
      </c>
      <c r="D20" s="35" t="s">
        <v>43</v>
      </c>
      <c r="E20" s="36">
        <v>6.26</v>
      </c>
      <c r="F20" s="37">
        <f>E20*2</f>
        <v>12.52</v>
      </c>
      <c r="G20" s="38" t="str">
        <f>HYPERLINK("https://www.amazon.com/gp/product/B01HBPHSII/ref=ox_sc_mini_detail?ie=UTF8&amp;psc=1&amp;smid=A3UZFN1XV8TPA1","Amazon coupler")</f>
        <v>Amazon coupler</v>
      </c>
      <c r="I20" s="11"/>
      <c r="J20" s="32"/>
    </row>
    <row r="21" spans="1:10" ht="14.4" x14ac:dyDescent="0.3">
      <c r="A21" s="35" t="s">
        <v>44</v>
      </c>
      <c r="B21" s="39"/>
      <c r="C21" s="35">
        <v>1</v>
      </c>
      <c r="D21" s="35" t="s">
        <v>45</v>
      </c>
      <c r="E21" s="36">
        <v>8.9499999999999993</v>
      </c>
      <c r="F21" s="39"/>
      <c r="G21" s="38" t="str">
        <f>HYPERLINK("https://www.amazon.com/PGN-Pillow-Mounted-Bearing-Flange/dp/B07V49RRXZ/ref=sr_1_9?keywords=8mm+pillow+bearing&amp;qid=1575574657&amp;sr=8-9","Amazon flange bearing")</f>
        <v>Amazon flange bearing</v>
      </c>
      <c r="I21" s="11"/>
      <c r="J21" s="4"/>
    </row>
    <row r="22" spans="1:10" ht="14.4" x14ac:dyDescent="0.3">
      <c r="A22" s="35" t="s">
        <v>46</v>
      </c>
      <c r="B22" s="39"/>
      <c r="C22" s="35">
        <v>2</v>
      </c>
      <c r="D22" s="35" t="s">
        <v>45</v>
      </c>
      <c r="E22" s="36">
        <v>8.69</v>
      </c>
      <c r="F22" s="37">
        <f>2*E22</f>
        <v>17.38</v>
      </c>
      <c r="G22" s="38" t="str">
        <f>HYPERLINK("https://www.amazon.com/gp/product/B01MT1MODX/ref=ox_sc_act_title_1?smid=A1M8G92U41XEUX&amp;psc=1","Amazon bearing")</f>
        <v>Amazon bearing</v>
      </c>
      <c r="I22" s="11"/>
      <c r="J22" s="4"/>
    </row>
    <row r="23" spans="1:10" ht="26.4" x14ac:dyDescent="0.25">
      <c r="A23" s="4" t="s">
        <v>47</v>
      </c>
      <c r="C23" s="4">
        <v>4</v>
      </c>
      <c r="D23" s="40" t="s">
        <v>48</v>
      </c>
      <c r="E23" s="4" t="s">
        <v>49</v>
      </c>
      <c r="F23" s="33">
        <f>8.99 *2 + 16.99 * 2</f>
        <v>51.959999999999994</v>
      </c>
      <c r="G23" s="14" t="str">
        <f>HYPERLINK("https://www.amazon.com/Length-100mm-800mm-Copper-THSL-800-8D-Printer/dp/B019ML8ZOA?ref_=ast_bbp_dp&amp;th=1","Amazon Lead Screw")</f>
        <v>Amazon Lead Screw</v>
      </c>
      <c r="I23" s="11"/>
      <c r="J23" s="41"/>
    </row>
    <row r="24" spans="1:10" ht="13.8" thickBot="1" x14ac:dyDescent="0.3">
      <c r="A24" s="4" t="s">
        <v>50</v>
      </c>
      <c r="B24" s="4" t="s">
        <v>51</v>
      </c>
      <c r="C24" s="4">
        <v>1</v>
      </c>
      <c r="D24" s="40" t="s">
        <v>52</v>
      </c>
      <c r="E24" s="12">
        <v>59.99</v>
      </c>
      <c r="F24" s="13">
        <f>E24</f>
        <v>59.99</v>
      </c>
      <c r="G24" s="14" t="str">
        <f>HYPERLINK("https://www.petco.com/shop/en/petcostore/product/fish/fish-aquariums-kits/freestanding-large-fish-tanks/aqueon-standard-glass-aquarium-tank-29-gallon","Petco (Find in store)")</f>
        <v>Petco (Find in store)</v>
      </c>
      <c r="I24" s="11"/>
      <c r="J24" s="32"/>
    </row>
    <row r="25" spans="1:10" ht="15.75" customHeight="1" thickBot="1" x14ac:dyDescent="0.3">
      <c r="A25" s="42" t="s">
        <v>54</v>
      </c>
      <c r="B25" s="42"/>
      <c r="C25" s="43">
        <v>1</v>
      </c>
      <c r="D25" s="46" t="s">
        <v>55</v>
      </c>
      <c r="E25" s="44">
        <v>13.99</v>
      </c>
      <c r="F25" s="44">
        <v>13.99</v>
      </c>
      <c r="G25" s="45" t="s">
        <v>56</v>
      </c>
    </row>
    <row r="28" spans="1:10" ht="13.2" x14ac:dyDescent="0.25">
      <c r="E28" s="4" t="s">
        <v>53</v>
      </c>
      <c r="F28" s="13">
        <f>SUM(F2:F25)</f>
        <v>561.71</v>
      </c>
    </row>
  </sheetData>
  <hyperlinks>
    <hyperlink ref="G25" r:id="rId1" display="https://www.amazon.com/URBEST-Plastic-Flexible-Electrical-Machines/dp/B07DQMC6RD/ref=sr_1_30?dchild=1&amp;keywords=24mm+drag+chain+cable+carrier&amp;qid=1617219501&amp;s=hi&amp;sr=1-30" xr:uid="{410DD91E-D99A-4E19-8BEC-2BE78E442219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Clinard</dc:creator>
  <cp:lastModifiedBy>Sam Clinard</cp:lastModifiedBy>
  <dcterms:created xsi:type="dcterms:W3CDTF">2021-04-07T21:34:16Z</dcterms:created>
  <dcterms:modified xsi:type="dcterms:W3CDTF">2021-04-07T21:34:16Z</dcterms:modified>
</cp:coreProperties>
</file>