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EC\OSA\"/>
    </mc:Choice>
  </mc:AlternateContent>
  <xr:revisionPtr revIDLastSave="0" documentId="13_ncr:1_{F37AFC6E-8564-46D0-A3DB-C6DCDA55A4AB}" xr6:coauthVersionLast="36" xr6:coauthVersionMax="47" xr10:uidLastSave="{00000000-0000-0000-0000-000000000000}"/>
  <bookViews>
    <workbookView xWindow="0" yWindow="0" windowWidth="28800" windowHeight="12105" tabRatio="666" activeTab="5" xr2:uid="{AC3848CC-C048-4BDB-8499-BE42EC887508}"/>
  </bookViews>
  <sheets>
    <sheet name="Exerc01" sheetId="1" r:id="rId1"/>
    <sheet name="Exerc02" sheetId="2" r:id="rId2"/>
    <sheet name="Exerc03" sheetId="3" r:id="rId3"/>
    <sheet name="Exerc04" sheetId="4" r:id="rId4"/>
    <sheet name="Exerc05" sheetId="5" r:id="rId5"/>
    <sheet name="Exerc06" sheetId="6" r:id="rId6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J3" i="6"/>
  <c r="J4" i="6"/>
  <c r="J5" i="6"/>
  <c r="J6" i="6"/>
  <c r="J7" i="6"/>
  <c r="J8" i="6"/>
  <c r="J2" i="6"/>
  <c r="I8" i="6"/>
  <c r="I7" i="6"/>
  <c r="I6" i="6"/>
  <c r="I5" i="6"/>
  <c r="I4" i="6"/>
  <c r="I3" i="6"/>
  <c r="F3" i="6"/>
  <c r="H3" i="6" s="1"/>
  <c r="F4" i="6"/>
  <c r="F5" i="6"/>
  <c r="F6" i="6"/>
  <c r="F7" i="6"/>
  <c r="F8" i="6"/>
  <c r="H4" i="6"/>
  <c r="H5" i="6"/>
  <c r="H6" i="6"/>
  <c r="H7" i="6"/>
  <c r="H8" i="6"/>
  <c r="H2" i="6"/>
  <c r="G4" i="6"/>
  <c r="G5" i="6"/>
  <c r="G6" i="6"/>
  <c r="G7" i="6"/>
  <c r="G8" i="6"/>
  <c r="G2" i="6"/>
  <c r="E3" i="6"/>
  <c r="E4" i="6"/>
  <c r="E5" i="6"/>
  <c r="E6" i="6"/>
  <c r="E7" i="6"/>
  <c r="E8" i="6"/>
  <c r="E2" i="6"/>
  <c r="C13" i="6"/>
  <c r="C12" i="6"/>
  <c r="C11" i="6"/>
  <c r="C10" i="6"/>
  <c r="D17" i="5"/>
  <c r="D16" i="5"/>
  <c r="D15" i="5"/>
  <c r="D14" i="5"/>
  <c r="M5" i="5"/>
  <c r="M6" i="5"/>
  <c r="M7" i="5"/>
  <c r="M8" i="5"/>
  <c r="M9" i="5"/>
  <c r="M10" i="5"/>
  <c r="M11" i="5"/>
  <c r="M12" i="5"/>
  <c r="M13" i="5"/>
  <c r="M4" i="5"/>
  <c r="L5" i="5"/>
  <c r="L6" i="5"/>
  <c r="L7" i="5"/>
  <c r="L8" i="5"/>
  <c r="L9" i="5"/>
  <c r="L10" i="5"/>
  <c r="L11" i="5"/>
  <c r="L12" i="5"/>
  <c r="L13" i="5"/>
  <c r="L4" i="5"/>
  <c r="K13" i="5"/>
  <c r="K12" i="5"/>
  <c r="K11" i="5"/>
  <c r="K10" i="5"/>
  <c r="K9" i="5"/>
  <c r="K8" i="5"/>
  <c r="K7" i="5"/>
  <c r="K6" i="5"/>
  <c r="K5" i="5"/>
  <c r="K2" i="5"/>
  <c r="G3" i="6" l="1"/>
  <c r="K2" i="6"/>
  <c r="J9" i="6"/>
  <c r="I9" i="6"/>
  <c r="F9" i="6"/>
  <c r="I2" i="6"/>
  <c r="H9" i="6"/>
  <c r="G9" i="6"/>
  <c r="F3" i="4"/>
  <c r="F2" i="4"/>
  <c r="F2" i="6"/>
  <c r="C9" i="6"/>
  <c r="K4" i="5"/>
  <c r="H12" i="4"/>
  <c r="H11" i="4"/>
  <c r="H10" i="4"/>
  <c r="H9" i="4"/>
  <c r="H8" i="4"/>
  <c r="H7" i="4"/>
  <c r="H6" i="4"/>
  <c r="H5" i="4"/>
  <c r="H4" i="4"/>
  <c r="H3" i="4"/>
  <c r="G12" i="4"/>
  <c r="G11" i="4"/>
  <c r="G10" i="4"/>
  <c r="G9" i="4"/>
  <c r="G8" i="4"/>
  <c r="G7" i="4"/>
  <c r="G6" i="4"/>
  <c r="G5" i="4"/>
  <c r="G4" i="4"/>
  <c r="G3" i="4"/>
  <c r="F12" i="4"/>
  <c r="F11" i="4"/>
  <c r="F10" i="4"/>
  <c r="F9" i="4"/>
  <c r="F8" i="4"/>
  <c r="F7" i="4"/>
  <c r="F6" i="4"/>
  <c r="F5" i="4"/>
  <c r="F4" i="4"/>
  <c r="E12" i="4"/>
  <c r="E11" i="4"/>
  <c r="E10" i="4"/>
  <c r="E9" i="4"/>
  <c r="E8" i="4"/>
  <c r="E7" i="4"/>
  <c r="E6" i="4"/>
  <c r="E5" i="4"/>
  <c r="E4" i="4"/>
  <c r="E3" i="4"/>
  <c r="I14" i="3"/>
  <c r="I13" i="3"/>
  <c r="I12" i="3"/>
  <c r="I11" i="3"/>
  <c r="I10" i="3"/>
  <c r="I9" i="3"/>
  <c r="I8" i="3"/>
  <c r="I7" i="3"/>
  <c r="I6" i="3"/>
  <c r="I5" i="3"/>
  <c r="I4" i="3"/>
  <c r="I3" i="3"/>
  <c r="I2" i="3"/>
  <c r="G7" i="2"/>
  <c r="E7" i="2"/>
  <c r="H14" i="3"/>
  <c r="H13" i="3"/>
  <c r="H12" i="3"/>
  <c r="H11" i="3"/>
  <c r="H10" i="3"/>
  <c r="H9" i="3"/>
  <c r="H8" i="3"/>
  <c r="H7" i="3"/>
  <c r="H6" i="3"/>
  <c r="H5" i="3"/>
  <c r="H4" i="3"/>
  <c r="H3" i="3"/>
  <c r="H2" i="3"/>
  <c r="F13" i="3"/>
  <c r="F12" i="3"/>
  <c r="F11" i="3"/>
  <c r="F10" i="3"/>
  <c r="F9" i="3"/>
  <c r="F8" i="3"/>
  <c r="F7" i="3"/>
  <c r="F6" i="3"/>
  <c r="F5" i="3"/>
  <c r="F4" i="3"/>
  <c r="F3" i="3"/>
  <c r="F2" i="3"/>
  <c r="E13" i="3"/>
  <c r="E12" i="3"/>
  <c r="E11" i="3"/>
  <c r="E10" i="3"/>
  <c r="E9" i="3"/>
  <c r="E8" i="3"/>
  <c r="E7" i="3"/>
  <c r="E6" i="3"/>
  <c r="E5" i="3"/>
  <c r="E4" i="3"/>
  <c r="E3" i="3"/>
  <c r="E2" i="3"/>
  <c r="D13" i="3"/>
  <c r="D12" i="3"/>
  <c r="D11" i="3"/>
  <c r="D10" i="3"/>
  <c r="D9" i="3"/>
  <c r="D8" i="3"/>
  <c r="D7" i="3"/>
  <c r="D6" i="3"/>
  <c r="D5" i="3"/>
  <c r="D4" i="3"/>
  <c r="D3" i="3"/>
  <c r="D2" i="3"/>
  <c r="F7" i="2"/>
  <c r="D7" i="2"/>
  <c r="C7" i="2"/>
  <c r="G6" i="2"/>
  <c r="H6" i="2" s="1"/>
  <c r="G5" i="2"/>
  <c r="H5" i="2" s="1"/>
  <c r="G4" i="2"/>
  <c r="H4" i="2" s="1"/>
  <c r="G3" i="2"/>
  <c r="H3" i="2" s="1"/>
  <c r="E9" i="1"/>
  <c r="D9" i="1"/>
  <c r="C9" i="1"/>
  <c r="B9" i="1"/>
  <c r="E10" i="1"/>
  <c r="D10" i="1"/>
  <c r="C10" i="1"/>
  <c r="B10" i="1"/>
  <c r="G6" i="1"/>
  <c r="G5" i="1"/>
  <c r="G4" i="1"/>
  <c r="G3" i="1"/>
  <c r="G2" i="1"/>
  <c r="E8" i="1"/>
  <c r="D8" i="1"/>
  <c r="C8" i="1"/>
  <c r="B8" i="1"/>
  <c r="F6" i="1"/>
  <c r="H6" i="1" s="1"/>
  <c r="F5" i="1"/>
  <c r="H5" i="1" s="1"/>
  <c r="F4" i="1"/>
  <c r="H4" i="1" s="1"/>
  <c r="F3" i="1"/>
  <c r="H3" i="1" s="1"/>
  <c r="F2" i="1"/>
  <c r="H2" i="1" s="1"/>
  <c r="E7" i="1"/>
  <c r="D7" i="1"/>
  <c r="C7" i="1"/>
  <c r="B7" i="1"/>
  <c r="F7" i="1" s="1"/>
  <c r="H7" i="1" s="1"/>
  <c r="E2" i="4"/>
  <c r="K9" i="6" l="1"/>
  <c r="G2" i="4"/>
  <c r="H2" i="4"/>
</calcChain>
</file>

<file path=xl/sharedStrings.xml><?xml version="1.0" encoding="utf-8"?>
<sst xmlns="http://schemas.openxmlformats.org/spreadsheetml/2006/main" count="195" uniqueCount="174">
  <si>
    <t>Vendedores</t>
  </si>
  <si>
    <t>1º semana</t>
  </si>
  <si>
    <t>2º semana</t>
  </si>
  <si>
    <t>3º semana</t>
  </si>
  <si>
    <t>4º semana</t>
  </si>
  <si>
    <t>Total recebido</t>
  </si>
  <si>
    <t>Média de Vendas</t>
  </si>
  <si>
    <t>Comissão Mensal</t>
  </si>
  <si>
    <t>Juarí</t>
  </si>
  <si>
    <t>Nascimento</t>
  </si>
  <si>
    <t>Lins</t>
  </si>
  <si>
    <t>Pimenta</t>
  </si>
  <si>
    <t>Pereira</t>
  </si>
  <si>
    <t>Total de Vendas</t>
  </si>
  <si>
    <t>Maior Venda</t>
  </si>
  <si>
    <t>Menor Venda</t>
  </si>
  <si>
    <t>% Comissão</t>
  </si>
  <si>
    <t>A planilha acima apresenta o desempenho dos vendedores de uma loja durante o mês.</t>
  </si>
  <si>
    <t>Operações Simples:</t>
  </si>
  <si>
    <t>A partir desses dados, indique as fórmulas para calcular:</t>
  </si>
  <si>
    <t>endereço1+endereço2</t>
  </si>
  <si>
    <t>1) O total das vendas de cada vendedor</t>
  </si>
  <si>
    <t>Funções do Excel</t>
  </si>
  <si>
    <t>2) O total das vendas em cada semana</t>
  </si>
  <si>
    <t>Soma(endereço inicial : endereço final)</t>
  </si>
  <si>
    <t>3) A média das vendas em cada semana</t>
  </si>
  <si>
    <t>4) A média das vendas de cada vendedor</t>
  </si>
  <si>
    <t>5) A comissão mensal paga a cada vendedor, sabendo-se que ela é de 5% do valor das vendas</t>
  </si>
  <si>
    <t>6) O total geral de vendas</t>
  </si>
  <si>
    <t>7) O total gerel de comissões</t>
  </si>
  <si>
    <t>8) Maior venda em cada semana</t>
  </si>
  <si>
    <t>9) Menor venda em cada semana</t>
  </si>
  <si>
    <t>Produtos</t>
  </si>
  <si>
    <t>Custo Unitário</t>
  </si>
  <si>
    <t>Quantidade Consumida</t>
  </si>
  <si>
    <t>Quantidade Total Consumida</t>
  </si>
  <si>
    <t>Custo Total do Produto</t>
  </si>
  <si>
    <t xml:space="preserve"> </t>
  </si>
  <si>
    <t>Cimento</t>
  </si>
  <si>
    <t>Cal</t>
  </si>
  <si>
    <t>Argamassa</t>
  </si>
  <si>
    <t>Tinta</t>
  </si>
  <si>
    <t>Custo Total da Semana</t>
  </si>
  <si>
    <t>A planilha acima apresenta o consumo de produtos de uma construtora de edifícios.</t>
  </si>
  <si>
    <t>1) A quantidade total consumida de cada produto</t>
  </si>
  <si>
    <t>2) O custo total do consumo de cada produto</t>
  </si>
  <si>
    <t>3) A média semanal de consumo de cada produto</t>
  </si>
  <si>
    <t>4) O custo semanal do consumo de produtos</t>
  </si>
  <si>
    <t>5) O custo total do consumo de produtos</t>
  </si>
  <si>
    <t>Produto</t>
  </si>
  <si>
    <t>Marca</t>
  </si>
  <si>
    <t>Preço de Compra em US$</t>
  </si>
  <si>
    <t>Preço de Venda em US$</t>
  </si>
  <si>
    <t>Preço de Compra em R$</t>
  </si>
  <si>
    <t>Preço de Venda em R$</t>
  </si>
  <si>
    <t>Quantidade Solicitada pelo Cliente</t>
  </si>
  <si>
    <t>Valor em US$</t>
  </si>
  <si>
    <t>Valor em R$</t>
  </si>
  <si>
    <t>TV 29"</t>
  </si>
  <si>
    <t>SONY</t>
  </si>
  <si>
    <t>PHILIPS</t>
  </si>
  <si>
    <t>GRADIENTE</t>
  </si>
  <si>
    <t>PANASONIC</t>
  </si>
  <si>
    <t>TV 20"</t>
  </si>
  <si>
    <t>PHILCO</t>
  </si>
  <si>
    <t>GE</t>
  </si>
  <si>
    <t>DVD</t>
  </si>
  <si>
    <t>Valor do US$</t>
  </si>
  <si>
    <t>Total</t>
  </si>
  <si>
    <t>Margem de Lucro</t>
  </si>
  <si>
    <t>Uma empresa importadora de produtos eletrônicos utiliza a planilha acima.</t>
  </si>
  <si>
    <t>A partir dos dados apresentados, indique as fórmulas para calcular os valores solicitados.</t>
  </si>
  <si>
    <t>1) O preço de venda em dólares de cada produto, sabendo-se que são aplicados 35,5% de lucro no preço de compra</t>
  </si>
  <si>
    <t>2) O preço de compra em reais, baseando-se no valor de R$ 1,78 para cada US$ 1,00</t>
  </si>
  <si>
    <t>3) O preço de venda em reais de cada produto, sabendo-se que são aplicados 35,5% de lucro no preço da compra</t>
  </si>
  <si>
    <t>4) O valor da cotação em dólares solicitada pelo cliente, de cada produto, a partir das quantidades indicadas</t>
  </si>
  <si>
    <t>5) O valor da cotação em reais, solicitada pelo cliente, de cada produto, a partir das quantidades indicadas</t>
  </si>
  <si>
    <t>6) O total da cotação em dólares</t>
  </si>
  <si>
    <t>7) O total da cotação em reais.</t>
  </si>
  <si>
    <t>Nro da Duplicata</t>
  </si>
  <si>
    <t>Data de Vencimento</t>
  </si>
  <si>
    <t>Valor da Duplicata</t>
  </si>
  <si>
    <t>Data do Pagamento</t>
  </si>
  <si>
    <t>Dias de Atraso</t>
  </si>
  <si>
    <t>Valor da Multa</t>
  </si>
  <si>
    <t>Valor dos Juros</t>
  </si>
  <si>
    <t>Valor Pago</t>
  </si>
  <si>
    <t>SE(DTA PGTO&gt;DTAVCTO;DTAPGTO-DTA VCTO;0)</t>
  </si>
  <si>
    <t>SE(DIAS DE ATRASO&gt;0;VALOR DA DUPLICATA*2,00%;0)</t>
  </si>
  <si>
    <t>SE(DIAS DE ATRASO&gt;0;DIAS DE ATRASO*0,35;0)</t>
  </si>
  <si>
    <t>VALOR DA DUPLICATA+VALOR DA MULTA+VALOR DO JUROS</t>
  </si>
  <si>
    <t>SE(DIAS DE ATRASO&gt;0;VALOR DA DUPLICATA+VALOR JUROS+VALOR DA MULTA;VALOR DA DUPLICATA)</t>
  </si>
  <si>
    <t>Multa</t>
  </si>
  <si>
    <t>% Juros</t>
  </si>
  <si>
    <t>O departamento de cobrança de uma empresa controla seus lançamentos utilizando a planilha abaixo</t>
  </si>
  <si>
    <t>A partir dos dados apresentados, indique as fórmulas para calcular:</t>
  </si>
  <si>
    <t>1) O número de dias de atraso no pagamento da duplicata. Atenção: Não Existe atraso negativo.</t>
  </si>
  <si>
    <t>2) O valor da multa a ser cobrada, somente se o pagamento for efetuado com atraso, sendo que ela é de 1% do valor da duplicata</t>
  </si>
  <si>
    <t>3) O valor dos juros a serem cobrados, somente se o pagamento for efetuado com atraso, sendo que ela é de 0,05% do valor da duplicata para cada dia de atraso</t>
  </si>
  <si>
    <t>4) O valor total pago pela duplicata</t>
  </si>
  <si>
    <t>5) O valor total das duplicatas</t>
  </si>
  <si>
    <t>6) O valor total das multas</t>
  </si>
  <si>
    <t>7) O valor total dos juros</t>
  </si>
  <si>
    <t>8) O valor total pago</t>
  </si>
  <si>
    <t>Disciplinas</t>
  </si>
  <si>
    <t>TPA</t>
  </si>
  <si>
    <t>BANCO DE DADOS</t>
  </si>
  <si>
    <t>ANALISE E PROJETO</t>
  </si>
  <si>
    <t>PROGRAMAÇÃO WEB</t>
  </si>
  <si>
    <t>FUNDAMENTOS INFORMÁTICA</t>
  </si>
  <si>
    <t>DESIGN DIGITAL</t>
  </si>
  <si>
    <t>INGLES</t>
  </si>
  <si>
    <t>PORTUGUES</t>
  </si>
  <si>
    <t>Porcentagem de Faltas em Relação ao Número de aulas Dadas</t>
  </si>
  <si>
    <t>Resultado</t>
  </si>
  <si>
    <t>Exemplo</t>
  </si>
  <si>
    <t>Aulas Dadas</t>
  </si>
  <si>
    <t>CONT.SE(PERIODO DE ENDEREÇOS A SER ANALISADO;VALOR)</t>
  </si>
  <si>
    <t>Número de faltas durante o semestre</t>
  </si>
  <si>
    <t>Códigos dos alunos</t>
  </si>
  <si>
    <t>João</t>
  </si>
  <si>
    <t>CONT.SE(ENDEREÇO INICIAL:ENDEREÇO FINAL;VALOR)</t>
  </si>
  <si>
    <t>Julio</t>
  </si>
  <si>
    <t>SE(L4&lt;=C17;A15;A16)</t>
  </si>
  <si>
    <t>Maria</t>
  </si>
  <si>
    <t>Marcia</t>
  </si>
  <si>
    <t>cont.num(conta o nro de registros numericos)</t>
  </si>
  <si>
    <t>CONT.NUM(ENDEREÇO INICIAL:ENDEREÇO FINAL)</t>
  </si>
  <si>
    <t>Número de Alunos</t>
  </si>
  <si>
    <t>cont.valores(conta o nro de registros alfanumericos)</t>
  </si>
  <si>
    <t>Aprovados</t>
  </si>
  <si>
    <t>APR</t>
  </si>
  <si>
    <t>Retidos</t>
  </si>
  <si>
    <t>RET</t>
  </si>
  <si>
    <t>CONT.VALORES(ENDEREÇO INICIAL: ENDEREÇO FINAL)</t>
  </si>
  <si>
    <t>Limite</t>
  </si>
  <si>
    <t>Em uma escola o limite de faltas no semestre é de 25% do total de aulas dadas.</t>
  </si>
  <si>
    <t>A partir dos dados apresentados na planilha abaixo indique as fórmulas para calcular:</t>
  </si>
  <si>
    <t>1) O total de aulas dadas no semestre</t>
  </si>
  <si>
    <t>2) O número total de faltas de cada aluno</t>
  </si>
  <si>
    <t>3) A porcentagem do número de faltas de cada aluno em relação ao número total de aulas dadas no semestre</t>
  </si>
  <si>
    <t>4) A situação do aluno no final do semestre, sendo que se a % de faltas for menor ou igual ao limite ele estará aprov(APR) ao contrário, retido(RET)</t>
  </si>
  <si>
    <t>5) O número de alunos na turma</t>
  </si>
  <si>
    <t>6) O número de alunos aprovados</t>
  </si>
  <si>
    <t>7) O número de alunos retidos.</t>
  </si>
  <si>
    <t>Duplicata</t>
  </si>
  <si>
    <t>Data de Pagamento</t>
  </si>
  <si>
    <t>Como foi paga a duplicata?</t>
  </si>
  <si>
    <t>dias de Atraso</t>
  </si>
  <si>
    <t>Dias de Antecedência</t>
  </si>
  <si>
    <t>Valor do Desconto</t>
  </si>
  <si>
    <t>Número de Duplicatas</t>
  </si>
  <si>
    <t>% de Multa</t>
  </si>
  <si>
    <t>No Dia</t>
  </si>
  <si>
    <t>Com Atraso</t>
  </si>
  <si>
    <t>% de Desconto</t>
  </si>
  <si>
    <t>Com Antecedência</t>
  </si>
  <si>
    <t>O departamento de cobranças de uma empresa utiliza a planilha abaixo para controlar as contas a receber.</t>
  </si>
  <si>
    <t>1) O número de duplicatas da planilha</t>
  </si>
  <si>
    <t>2) Se cada uma das duplicatas foi paga em dia, apresentando como resposta os dizeres: PAGOU NO DIA, PAGOU COM ATRASO E PAGOU COM ANTECEDÊNCIA.</t>
  </si>
  <si>
    <t>3) O número de duplicatas pagas no dia</t>
  </si>
  <si>
    <t>4) O número de duplicatas pagas com atraso</t>
  </si>
  <si>
    <t>5) O número de duplicatas que não foram pagas em dia</t>
  </si>
  <si>
    <t>6) O número de dias de atraso no pagamento de cada duplicata</t>
  </si>
  <si>
    <t>7) O valor da multa, cobrada quando houver atraso no pagamento da duplicata, sendo que ela é de 2% do valor da duplicata</t>
  </si>
  <si>
    <t>8) O valor dos juros, cobrados quando houver atraso no pagamento da duplicata, sendo que ele é de R$0,89 por dia de atraso</t>
  </si>
  <si>
    <t>9) O número de dias de antecedência no pagamento de cada duplicata</t>
  </si>
  <si>
    <t>10) O valor do desconto, aplicado somente quando o pagamento for antecipado, sendo que ele é de 0,55% do valor da duplicata para cada dia de antecedência</t>
  </si>
  <si>
    <t>11) O valor pago por cada duplicata</t>
  </si>
  <si>
    <t>12)O valor total das duplicatas</t>
  </si>
  <si>
    <t>13) O valor total das multas</t>
  </si>
  <si>
    <t>14) O valor total dos juros</t>
  </si>
  <si>
    <t>15)O valor total dos descontos</t>
  </si>
  <si>
    <t>16) O valor total das duplicatas pagas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</si>
</sst>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(&quot;R$ &quot;* #,##0.00_);_(&quot;R$ &quot;* \(#,##0.00\);_(&quot;R$ &quot;* &quot;-&quot;??_);_(@_)"/>
    <numFmt numFmtId="166" formatCode="dd/mm/yy"/>
    <numFmt numFmtId="167" formatCode="_-[$R$-416]\ * #,##0.00_-;\-[$R$-416]\ * #,##0.00_-;_-[$R$-416]\ * &quot;-&quot;??_-;_-@_-"/>
    <numFmt numFmtId="168" formatCode="_-[$$-409]* #,##0.00_ ;_-[$$-409]* \-#,##0.00\ ;_-[$$-409]* &quot;-&quot;??_ ;_-@_ "/>
    <numFmt numFmtId="169" formatCode="0.0%"/>
  </numFmts>
  <fonts count="17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b/>
      <i/>
      <sz val="11"/>
      <name val="Arial"/>
      <family val="2"/>
    </font>
    <font>
      <i/>
      <sz val="12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i/>
      <sz val="14"/>
      <color theme="0"/>
      <name val="Arial"/>
      <family val="2"/>
    </font>
    <font>
      <b/>
      <sz val="12"/>
      <color theme="0"/>
      <name val="Arial"/>
      <family val="2"/>
    </font>
    <font>
      <i/>
      <sz val="12"/>
      <color theme="0"/>
      <name val="Arial"/>
      <family val="2"/>
    </font>
    <font>
      <sz val="11"/>
      <color rgb="FF242424"/>
      <name val="Aptos Narrow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2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4" fillId="0" borderId="4" xfId="0" applyFont="1" applyBorder="1"/>
    <xf numFmtId="2" fontId="5" fillId="0" borderId="5" xfId="0" applyNumberFormat="1" applyFont="1" applyBorder="1"/>
    <xf numFmtId="0" fontId="5" fillId="0" borderId="6" xfId="0" applyFont="1" applyBorder="1"/>
    <xf numFmtId="2" fontId="5" fillId="0" borderId="7" xfId="0" applyNumberFormat="1" applyFont="1" applyBorder="1"/>
    <xf numFmtId="0" fontId="8" fillId="0" borderId="0" xfId="0" applyFont="1"/>
    <xf numFmtId="0" fontId="5" fillId="0" borderId="0" xfId="0" applyFont="1"/>
    <xf numFmtId="0" fontId="5" fillId="0" borderId="0" xfId="0" applyFont="1" applyFill="1" applyBorder="1"/>
    <xf numFmtId="0" fontId="5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6" xfId="0" applyBorder="1"/>
    <xf numFmtId="0" fontId="4" fillId="0" borderId="5" xfId="0" applyFont="1" applyBorder="1" applyAlignment="1">
      <alignment horizontal="center"/>
    </xf>
    <xf numFmtId="0" fontId="0" fillId="0" borderId="5" xfId="0" applyBorder="1"/>
    <xf numFmtId="9" fontId="4" fillId="0" borderId="7" xfId="2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165" fontId="5" fillId="0" borderId="6" xfId="1" applyFont="1" applyBorder="1"/>
    <xf numFmtId="0" fontId="3" fillId="0" borderId="6" xfId="0" applyFont="1" applyBorder="1"/>
    <xf numFmtId="0" fontId="8" fillId="0" borderId="6" xfId="0" applyFont="1" applyBorder="1"/>
    <xf numFmtId="10" fontId="3" fillId="0" borderId="6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5" fontId="8" fillId="0" borderId="6" xfId="1" applyFont="1" applyBorder="1"/>
    <xf numFmtId="168" fontId="8" fillId="0" borderId="6" xfId="0" applyNumberFormat="1" applyFont="1" applyBorder="1" applyAlignment="1">
      <alignment horizontal="center"/>
    </xf>
    <xf numFmtId="0" fontId="3" fillId="2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168" fontId="8" fillId="0" borderId="6" xfId="0" applyNumberFormat="1" applyFont="1" applyBorder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textRotation="90" wrapText="1"/>
    </xf>
    <xf numFmtId="0" fontId="9" fillId="0" borderId="0" xfId="0" applyFont="1" applyAlignment="1">
      <alignment horizontal="center" vertical="center" textRotation="90"/>
    </xf>
    <xf numFmtId="0" fontId="2" fillId="0" borderId="9" xfId="0" applyFont="1" applyBorder="1"/>
    <xf numFmtId="10" fontId="5" fillId="0" borderId="9" xfId="2" applyNumberFormat="1" applyFont="1" applyBorder="1"/>
    <xf numFmtId="165" fontId="5" fillId="0" borderId="7" xfId="1" applyFont="1" applyBorder="1"/>
    <xf numFmtId="0" fontId="5" fillId="0" borderId="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0" fontId="0" fillId="0" borderId="6" xfId="2" applyNumberFormat="1" applyFont="1" applyBorder="1"/>
    <xf numFmtId="165" fontId="0" fillId="0" borderId="6" xfId="1" applyFont="1" applyBorder="1"/>
    <xf numFmtId="165" fontId="0" fillId="0" borderId="6" xfId="1" applyFont="1" applyBorder="1" applyAlignment="1">
      <alignment horizontal="center"/>
    </xf>
    <xf numFmtId="166" fontId="4" fillId="3" borderId="6" xfId="0" applyNumberFormat="1" applyFont="1" applyFill="1" applyBorder="1" applyAlignment="1">
      <alignment horizontal="center"/>
    </xf>
    <xf numFmtId="166" fontId="4" fillId="3" borderId="7" xfId="0" applyNumberFormat="1" applyFont="1" applyFill="1" applyBorder="1" applyAlignment="1">
      <alignment horizontal="center"/>
    </xf>
    <xf numFmtId="0" fontId="13" fillId="4" borderId="6" xfId="3" applyNumberFormat="1" applyFont="1" applyFill="1" applyBorder="1" applyAlignment="1">
      <alignment horizontal="center"/>
    </xf>
    <xf numFmtId="165" fontId="5" fillId="0" borderId="11" xfId="1" applyFont="1" applyBorder="1"/>
    <xf numFmtId="165" fontId="5" fillId="5" borderId="5" xfId="1" applyFont="1" applyFill="1" applyBorder="1"/>
    <xf numFmtId="0" fontId="11" fillId="0" borderId="0" xfId="0" applyFont="1"/>
    <xf numFmtId="2" fontId="11" fillId="0" borderId="0" xfId="0" applyNumberFormat="1" applyFont="1"/>
    <xf numFmtId="0" fontId="0" fillId="6" borderId="0" xfId="0" applyFill="1"/>
    <xf numFmtId="0" fontId="2" fillId="3" borderId="6" xfId="0" applyFont="1" applyFill="1" applyBorder="1" applyAlignment="1">
      <alignment vertical="center"/>
    </xf>
    <xf numFmtId="0" fontId="5" fillId="2" borderId="6" xfId="0" applyFont="1" applyFill="1" applyBorder="1"/>
    <xf numFmtId="165" fontId="3" fillId="0" borderId="6" xfId="1" applyFont="1" applyBorder="1" applyAlignment="1">
      <alignment horizontal="center"/>
    </xf>
    <xf numFmtId="0" fontId="7" fillId="6" borderId="0" xfId="0" applyFont="1" applyFill="1" applyBorder="1"/>
    <xf numFmtId="0" fontId="0" fillId="6" borderId="0" xfId="0" applyFill="1" applyAlignment="1">
      <alignment horizontal="center" vertical="center" wrapText="1"/>
    </xf>
    <xf numFmtId="0" fontId="5" fillId="6" borderId="0" xfId="0" applyFont="1" applyFill="1" applyBorder="1"/>
    <xf numFmtId="0" fontId="5" fillId="6" borderId="12" xfId="0" applyFont="1" applyFill="1" applyBorder="1"/>
    <xf numFmtId="0" fontId="5" fillId="6" borderId="13" xfId="0" applyFont="1" applyFill="1" applyBorder="1"/>
    <xf numFmtId="0" fontId="5" fillId="6" borderId="11" xfId="0" applyFont="1" applyFill="1" applyBorder="1"/>
    <xf numFmtId="0" fontId="5" fillId="6" borderId="14" xfId="0" applyFont="1" applyFill="1" applyBorder="1"/>
    <xf numFmtId="165" fontId="5" fillId="0" borderId="15" xfId="1" applyFont="1" applyBorder="1"/>
    <xf numFmtId="165" fontId="5" fillId="5" borderId="6" xfId="1" applyFont="1" applyFill="1" applyBorder="1"/>
    <xf numFmtId="0" fontId="14" fillId="7" borderId="1" xfId="0" applyFont="1" applyFill="1" applyBorder="1" applyAlignment="1">
      <alignment horizontal="center" vertical="center" wrapText="1"/>
    </xf>
    <xf numFmtId="0" fontId="4" fillId="8" borderId="4" xfId="0" applyFont="1" applyFill="1" applyBorder="1"/>
    <xf numFmtId="0" fontId="2" fillId="9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4" fillId="11" borderId="3" xfId="0" applyFont="1" applyFill="1" applyBorder="1" applyAlignment="1">
      <alignment horizontal="center" vertical="center" wrapText="1"/>
    </xf>
    <xf numFmtId="0" fontId="7" fillId="12" borderId="4" xfId="0" applyFont="1" applyFill="1" applyBorder="1"/>
    <xf numFmtId="0" fontId="7" fillId="13" borderId="4" xfId="0" applyFont="1" applyFill="1" applyBorder="1"/>
    <xf numFmtId="0" fontId="7" fillId="14" borderId="4" xfId="0" applyFont="1" applyFill="1" applyBorder="1"/>
    <xf numFmtId="0" fontId="7" fillId="15" borderId="4" xfId="0" applyFont="1" applyFill="1" applyBorder="1"/>
    <xf numFmtId="0" fontId="15" fillId="11" borderId="10" xfId="0" applyFont="1" applyFill="1" applyBorder="1"/>
    <xf numFmtId="9" fontId="6" fillId="0" borderId="7" xfId="2" applyFont="1" applyBorder="1" applyAlignment="1">
      <alignment horizontal="center"/>
    </xf>
    <xf numFmtId="167" fontId="5" fillId="16" borderId="6" xfId="0" applyNumberFormat="1" applyFont="1" applyFill="1" applyBorder="1"/>
    <xf numFmtId="165" fontId="5" fillId="16" borderId="6" xfId="1" applyFont="1" applyFill="1" applyBorder="1"/>
    <xf numFmtId="167" fontId="5" fillId="0" borderId="7" xfId="0" applyNumberFormat="1" applyFont="1" applyBorder="1"/>
    <xf numFmtId="167" fontId="5" fillId="0" borderId="13" xfId="0" applyNumberFormat="1" applyFont="1" applyBorder="1"/>
    <xf numFmtId="167" fontId="5" fillId="6" borderId="6" xfId="0" applyNumberFormat="1" applyFont="1" applyFill="1" applyBorder="1"/>
    <xf numFmtId="167" fontId="8" fillId="0" borderId="6" xfId="0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16" fillId="0" borderId="0" xfId="0" applyFont="1"/>
    <xf numFmtId="1" fontId="0" fillId="0" borderId="6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0" fontId="0" fillId="17" borderId="6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/>
    </xf>
    <xf numFmtId="165" fontId="0" fillId="17" borderId="6" xfId="0" applyNumberFormat="1" applyFill="1" applyBorder="1"/>
    <xf numFmtId="0" fontId="0" fillId="17" borderId="6" xfId="0" applyFill="1" applyBorder="1"/>
    <xf numFmtId="167" fontId="0" fillId="17" borderId="6" xfId="0" applyNumberFormat="1" applyFill="1" applyBorder="1"/>
    <xf numFmtId="0" fontId="0" fillId="18" borderId="6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 wrapText="1"/>
    </xf>
    <xf numFmtId="167" fontId="0" fillId="17" borderId="6" xfId="0" applyNumberFormat="1" applyFill="1" applyBorder="1" applyAlignment="1">
      <alignment horizontal="center"/>
    </xf>
    <xf numFmtId="1" fontId="0" fillId="17" borderId="6" xfId="0" applyNumberFormat="1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 textRotation="90"/>
    </xf>
    <xf numFmtId="0" fontId="11" fillId="0" borderId="16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7" fillId="0" borderId="10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 textRotation="90"/>
    </xf>
    <xf numFmtId="0" fontId="2" fillId="0" borderId="18" xfId="0" applyFont="1" applyBorder="1" applyAlignment="1">
      <alignment horizontal="center" vertical="center" textRotation="90"/>
    </xf>
    <xf numFmtId="0" fontId="2" fillId="0" borderId="19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6" xfId="0" applyBorder="1" applyAlignment="1">
      <alignment horizontal="left"/>
    </xf>
    <xf numFmtId="169" fontId="4" fillId="0" borderId="6" xfId="2" applyNumberFormat="1" applyFont="1" applyBorder="1" applyAlignment="1">
      <alignment horizontal="center" vertical="center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C419E-390B-4CEB-AB23-551B74B7950C}">
  <dimension ref="A1:O26"/>
  <sheetViews>
    <sheetView zoomScale="190" zoomScaleNormal="190" workbookViewId="0">
      <selection activeCell="J8" sqref="J8"/>
    </sheetView>
  </sheetViews>
  <sheetFormatPr defaultRowHeight="12.75"/>
  <cols>
    <col min="1" max="1" width="20.42578125" bestFit="1" customWidth="1"/>
    <col min="2" max="5" width="14.7109375" bestFit="1" customWidth="1"/>
    <col min="6" max="6" width="16" bestFit="1" customWidth="1"/>
    <col min="7" max="8" width="15" bestFit="1" customWidth="1"/>
  </cols>
  <sheetData>
    <row r="1" spans="1:15" ht="31.5">
      <c r="A1" s="61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5</v>
      </c>
      <c r="G1" s="65" t="s">
        <v>6</v>
      </c>
      <c r="H1" s="66" t="s">
        <v>7</v>
      </c>
      <c r="I1" s="53"/>
      <c r="J1" s="48"/>
      <c r="K1" s="48"/>
      <c r="L1" s="48"/>
      <c r="M1" s="48"/>
      <c r="N1" s="48"/>
      <c r="O1" s="48"/>
    </row>
    <row r="2" spans="1:15" ht="15">
      <c r="A2" s="62" t="s">
        <v>8</v>
      </c>
      <c r="B2" s="73">
        <v>740.18</v>
      </c>
      <c r="C2" s="74">
        <v>180.86</v>
      </c>
      <c r="D2" s="74">
        <v>394.7</v>
      </c>
      <c r="E2" s="74">
        <v>523.84</v>
      </c>
      <c r="F2" s="18">
        <f t="shared" ref="F2:F7" si="0">SUM(B2:E2)</f>
        <v>1839.58</v>
      </c>
      <c r="G2" s="59">
        <f>MEDIAN(B2:E2)</f>
        <v>459.27</v>
      </c>
      <c r="H2" s="18">
        <f>F2*B11</f>
        <v>91.978999999999999</v>
      </c>
      <c r="I2" s="48"/>
      <c r="J2" s="48"/>
      <c r="K2" s="48"/>
      <c r="L2" s="48"/>
      <c r="M2" s="48"/>
      <c r="N2" s="48"/>
      <c r="O2" s="48"/>
    </row>
    <row r="3" spans="1:15" ht="15">
      <c r="A3" s="62" t="s">
        <v>9</v>
      </c>
      <c r="B3" s="74">
        <v>198.79</v>
      </c>
      <c r="C3" s="74">
        <v>512.83000000000004</v>
      </c>
      <c r="D3" s="74">
        <v>736.11</v>
      </c>
      <c r="E3" s="74">
        <v>550.28</v>
      </c>
      <c r="F3" s="18">
        <f t="shared" si="0"/>
        <v>1998.01</v>
      </c>
      <c r="G3" s="59">
        <f>MEDIAN(B3:E3)</f>
        <v>531.55500000000006</v>
      </c>
      <c r="H3" s="18">
        <f>F3*B11</f>
        <v>99.900500000000008</v>
      </c>
      <c r="I3" s="48"/>
      <c r="J3" s="48"/>
      <c r="K3" s="48"/>
      <c r="L3" s="48"/>
      <c r="M3" s="48"/>
      <c r="N3" s="48"/>
      <c r="O3" s="48"/>
    </row>
    <row r="4" spans="1:15" ht="15">
      <c r="A4" s="62" t="s">
        <v>10</v>
      </c>
      <c r="B4" s="74">
        <v>400.95</v>
      </c>
      <c r="C4" s="74">
        <v>947.97</v>
      </c>
      <c r="D4" s="74">
        <v>267.70999999999998</v>
      </c>
      <c r="E4" s="74">
        <v>422.78</v>
      </c>
      <c r="F4" s="18">
        <f t="shared" si="0"/>
        <v>2039.41</v>
      </c>
      <c r="G4" s="59">
        <f>MEDIAN(B4:E4)</f>
        <v>411.86500000000001</v>
      </c>
      <c r="H4" s="18">
        <f>F4*B11</f>
        <v>101.97050000000002</v>
      </c>
      <c r="I4" s="48"/>
      <c r="J4" s="48"/>
      <c r="K4" s="48"/>
      <c r="L4" s="48"/>
      <c r="M4" s="48"/>
      <c r="N4" s="48"/>
      <c r="O4" s="48"/>
    </row>
    <row r="5" spans="1:15" ht="15">
      <c r="A5" s="62" t="s">
        <v>11</v>
      </c>
      <c r="B5" s="74">
        <v>643.67999999999995</v>
      </c>
      <c r="C5" s="74">
        <v>785.68</v>
      </c>
      <c r="D5" s="74">
        <v>343.18</v>
      </c>
      <c r="E5" s="74">
        <v>550.9</v>
      </c>
      <c r="F5" s="18">
        <f t="shared" si="0"/>
        <v>2323.44</v>
      </c>
      <c r="G5" s="59">
        <f>MEDIAN(B5:E5)</f>
        <v>597.29</v>
      </c>
      <c r="H5" s="18">
        <f>F5*B11</f>
        <v>116.17200000000001</v>
      </c>
      <c r="I5" s="48"/>
      <c r="J5" s="48"/>
      <c r="K5" s="48"/>
      <c r="L5" s="48"/>
      <c r="M5" s="48"/>
      <c r="N5" s="48"/>
      <c r="O5" s="48"/>
    </row>
    <row r="6" spans="1:15" ht="15">
      <c r="A6" s="62" t="s">
        <v>12</v>
      </c>
      <c r="B6" s="74">
        <v>435.42</v>
      </c>
      <c r="C6" s="74">
        <v>516.78</v>
      </c>
      <c r="D6" s="74">
        <v>490.01</v>
      </c>
      <c r="E6" s="74">
        <v>550.67999999999995</v>
      </c>
      <c r="F6" s="18">
        <f t="shared" si="0"/>
        <v>1992.8899999999999</v>
      </c>
      <c r="G6" s="59">
        <f>MEDIAN(B6:E6)</f>
        <v>503.39499999999998</v>
      </c>
      <c r="H6" s="18">
        <f>F6*B11</f>
        <v>99.644499999999994</v>
      </c>
      <c r="I6" s="48"/>
      <c r="J6" s="48"/>
      <c r="K6" s="48"/>
      <c r="L6" s="48"/>
      <c r="M6" s="48"/>
      <c r="N6" s="48"/>
      <c r="O6" s="48"/>
    </row>
    <row r="7" spans="1:15" ht="15">
      <c r="A7" s="67" t="s">
        <v>13</v>
      </c>
      <c r="B7" s="18">
        <f>SUM(B2:B6)</f>
        <v>2419.02</v>
      </c>
      <c r="C7" s="18">
        <f>SUM(C2:C6)</f>
        <v>2944.12</v>
      </c>
      <c r="D7" s="18">
        <f>SUM(D2:D6)</f>
        <v>2231.71</v>
      </c>
      <c r="E7" s="18">
        <f>SUM(E2:E6)</f>
        <v>2598.4799999999996</v>
      </c>
      <c r="F7" s="18">
        <f t="shared" si="0"/>
        <v>10193.329999999998</v>
      </c>
      <c r="G7" s="54"/>
      <c r="H7" s="77">
        <f>F7*B11</f>
        <v>509.66649999999993</v>
      </c>
      <c r="I7" s="48"/>
      <c r="J7" s="48"/>
      <c r="K7" s="48"/>
      <c r="L7" s="48"/>
      <c r="M7" s="48"/>
      <c r="N7" s="48"/>
      <c r="O7" s="48"/>
    </row>
    <row r="8" spans="1:15" ht="15">
      <c r="A8" s="68" t="s">
        <v>6</v>
      </c>
      <c r="B8" s="18">
        <f>MEDIAN(B2:B6)</f>
        <v>435.42</v>
      </c>
      <c r="C8" s="18">
        <f>MEDIAN(C2:C6)</f>
        <v>516.78</v>
      </c>
      <c r="D8" s="18">
        <f>MEDIAN(D2:D6)</f>
        <v>394.7</v>
      </c>
      <c r="E8" s="18">
        <f>MEDIAN(E2:E6)</f>
        <v>550.28</v>
      </c>
      <c r="F8" s="58"/>
      <c r="G8" s="54"/>
      <c r="H8" s="55"/>
      <c r="I8" s="48"/>
      <c r="J8" s="48"/>
      <c r="K8" s="48"/>
      <c r="L8" s="48"/>
      <c r="M8" s="48"/>
      <c r="N8" s="48"/>
      <c r="O8" s="48"/>
    </row>
    <row r="9" spans="1:15" ht="15">
      <c r="A9" s="69" t="s">
        <v>14</v>
      </c>
      <c r="B9" s="18">
        <f>LARGE(B2:B6,1)</f>
        <v>740.18</v>
      </c>
      <c r="C9" s="18">
        <f>LARGE(C2:C6,1)</f>
        <v>947.97</v>
      </c>
      <c r="D9" s="18">
        <f>LARGE(D2:D6,1)</f>
        <v>736.11</v>
      </c>
      <c r="E9" s="18">
        <f>LARGE(E2:E6,1)</f>
        <v>550.9</v>
      </c>
      <c r="F9" s="54"/>
      <c r="G9" s="54"/>
      <c r="H9" s="55"/>
      <c r="I9" s="48"/>
      <c r="J9" s="48"/>
      <c r="K9" s="48"/>
      <c r="L9" s="48"/>
      <c r="M9" s="48"/>
      <c r="N9" s="48"/>
      <c r="O9" s="48"/>
    </row>
    <row r="10" spans="1:15" ht="15">
      <c r="A10" s="70" t="s">
        <v>15</v>
      </c>
      <c r="B10" s="18">
        <f>SMALL(B2:B6,1)</f>
        <v>198.79</v>
      </c>
      <c r="C10" s="18">
        <f>SMALL(C2:C6,1)</f>
        <v>180.86</v>
      </c>
      <c r="D10" s="18">
        <f>SMALL(D2:D6,1)</f>
        <v>267.70999999999998</v>
      </c>
      <c r="E10" s="18">
        <f>SMALL(E2:E6,1)</f>
        <v>422.78</v>
      </c>
      <c r="F10" s="54"/>
      <c r="G10" s="54"/>
      <c r="H10" s="55"/>
      <c r="I10" s="48"/>
      <c r="J10" s="48"/>
      <c r="K10" s="48"/>
      <c r="L10" s="48"/>
      <c r="M10" s="48"/>
      <c r="N10" s="48"/>
      <c r="O10" s="48"/>
    </row>
    <row r="11" spans="1:15" ht="15.75" thickBot="1">
      <c r="A11" s="71" t="s">
        <v>16</v>
      </c>
      <c r="B11" s="72">
        <v>0.05</v>
      </c>
      <c r="C11" s="56"/>
      <c r="D11" s="56"/>
      <c r="E11" s="56"/>
      <c r="F11" s="56"/>
      <c r="G11" s="56"/>
      <c r="H11" s="57"/>
      <c r="I11" s="48"/>
      <c r="J11" s="48"/>
      <c r="K11" s="48"/>
      <c r="L11" s="48"/>
      <c r="M11" s="48"/>
      <c r="N11" s="48"/>
      <c r="O11" s="48"/>
    </row>
    <row r="12" spans="1:15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</row>
    <row r="13" spans="1:15" ht="15">
      <c r="A13" s="52" t="s">
        <v>17</v>
      </c>
      <c r="B13" s="48"/>
      <c r="C13" s="48"/>
      <c r="D13" s="48"/>
      <c r="E13" s="48"/>
      <c r="F13" s="48"/>
      <c r="G13" s="48" t="s">
        <v>18</v>
      </c>
      <c r="H13" s="48"/>
      <c r="I13" s="48"/>
      <c r="J13" s="48"/>
      <c r="K13" s="48"/>
      <c r="L13" s="48"/>
      <c r="M13" s="48"/>
      <c r="N13" s="48"/>
      <c r="O13" s="48"/>
    </row>
    <row r="14" spans="1:15" ht="15">
      <c r="A14" s="52" t="s">
        <v>19</v>
      </c>
      <c r="B14" s="48"/>
      <c r="C14" s="48"/>
      <c r="D14" s="48"/>
      <c r="E14" s="48"/>
      <c r="F14" s="48"/>
      <c r="G14" s="48" t="s">
        <v>20</v>
      </c>
      <c r="H14" s="48"/>
      <c r="I14" s="48"/>
      <c r="J14" s="48"/>
      <c r="K14" s="48"/>
      <c r="L14" s="48"/>
      <c r="M14" s="48"/>
      <c r="N14" s="48"/>
      <c r="O14" s="48"/>
    </row>
    <row r="15" spans="1:15" ht="15">
      <c r="A15" s="52" t="s">
        <v>21</v>
      </c>
      <c r="B15" s="48"/>
      <c r="C15" s="48"/>
      <c r="D15" s="48"/>
      <c r="E15" s="48"/>
      <c r="F15" s="48"/>
      <c r="G15" s="48" t="s">
        <v>22</v>
      </c>
      <c r="H15" s="48"/>
      <c r="I15" s="48"/>
      <c r="J15" s="48"/>
      <c r="K15" s="48"/>
      <c r="L15" s="48"/>
      <c r="M15" s="48"/>
      <c r="N15" s="48"/>
      <c r="O15" s="48"/>
    </row>
    <row r="16" spans="1:15" ht="15">
      <c r="A16" s="52" t="s">
        <v>23</v>
      </c>
      <c r="B16" s="48"/>
      <c r="C16" s="48"/>
      <c r="D16" s="48"/>
      <c r="E16" s="48"/>
      <c r="F16" s="48"/>
      <c r="G16" s="48" t="s">
        <v>24</v>
      </c>
      <c r="H16" s="48"/>
      <c r="I16" s="48"/>
      <c r="J16" s="48"/>
      <c r="K16" s="48"/>
      <c r="L16" s="48"/>
      <c r="M16" s="48"/>
      <c r="N16" s="48"/>
      <c r="O16" s="48"/>
    </row>
    <row r="17" spans="1:15" ht="15">
      <c r="A17" s="52" t="s">
        <v>25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</row>
    <row r="18" spans="1:15" ht="15">
      <c r="A18" s="52" t="s">
        <v>26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</row>
    <row r="19" spans="1:15" ht="15">
      <c r="A19" s="52" t="s">
        <v>27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</row>
    <row r="20" spans="1:15" ht="15">
      <c r="A20" s="52" t="s">
        <v>28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</row>
    <row r="21" spans="1:15" ht="15">
      <c r="A21" s="52" t="s">
        <v>29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</row>
    <row r="22" spans="1:15" ht="15">
      <c r="A22" s="52" t="s">
        <v>30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</row>
    <row r="23" spans="1:15" ht="15">
      <c r="A23" s="52" t="s">
        <v>31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</row>
    <row r="24" spans="1:15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</row>
    <row r="25" spans="1:1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</row>
    <row r="26" spans="1:15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0A31A-D5B1-4746-9108-96342A52F33C}">
  <dimension ref="A1:I15"/>
  <sheetViews>
    <sheetView zoomScale="160" zoomScaleNormal="160" workbookViewId="0">
      <selection activeCell="F7" sqref="F7"/>
    </sheetView>
  </sheetViews>
  <sheetFormatPr defaultRowHeight="12.75"/>
  <cols>
    <col min="1" max="1" width="13.42578125" customWidth="1"/>
    <col min="2" max="2" width="13.5703125" customWidth="1"/>
    <col min="3" max="3" width="17.140625" customWidth="1"/>
    <col min="4" max="4" width="18" customWidth="1"/>
    <col min="5" max="5" width="18.28515625" customWidth="1"/>
    <col min="6" max="6" width="18.140625" customWidth="1"/>
    <col min="7" max="7" width="17.5703125" customWidth="1"/>
    <col min="8" max="8" width="16.28515625" customWidth="1"/>
    <col min="9" max="9" width="13.7109375" customWidth="1"/>
  </cols>
  <sheetData>
    <row r="1" spans="1:9" ht="23.25" customHeight="1">
      <c r="A1" s="103" t="s">
        <v>32</v>
      </c>
      <c r="B1" s="105" t="s">
        <v>33</v>
      </c>
      <c r="C1" s="102" t="s">
        <v>34</v>
      </c>
      <c r="D1" s="102"/>
      <c r="E1" s="102"/>
      <c r="F1" s="102"/>
      <c r="G1" s="96" t="s">
        <v>35</v>
      </c>
      <c r="H1" s="96" t="s">
        <v>36</v>
      </c>
      <c r="I1" s="98" t="s">
        <v>37</v>
      </c>
    </row>
    <row r="2" spans="1:9" ht="20.25" customHeight="1">
      <c r="A2" s="104"/>
      <c r="B2" s="106"/>
      <c r="C2" s="49" t="s">
        <v>1</v>
      </c>
      <c r="D2" s="49" t="s">
        <v>2</v>
      </c>
      <c r="E2" s="49" t="s">
        <v>3</v>
      </c>
      <c r="F2" s="49" t="s">
        <v>4</v>
      </c>
      <c r="G2" s="97"/>
      <c r="H2" s="97"/>
      <c r="I2" s="99"/>
    </row>
    <row r="3" spans="1:9" ht="15">
      <c r="A3" s="3" t="s">
        <v>38</v>
      </c>
      <c r="B3" s="60">
        <v>29.9</v>
      </c>
      <c r="C3" s="50">
        <v>740</v>
      </c>
      <c r="D3" s="50">
        <v>181</v>
      </c>
      <c r="E3" s="50">
        <v>395</v>
      </c>
      <c r="F3" s="50">
        <v>524</v>
      </c>
      <c r="G3" s="5">
        <f>SUM(C3:F3)</f>
        <v>1840</v>
      </c>
      <c r="H3" s="18">
        <f>B3*G3</f>
        <v>55016</v>
      </c>
      <c r="I3" s="4"/>
    </row>
    <row r="4" spans="1:9" ht="15">
      <c r="A4" s="3" t="s">
        <v>39</v>
      </c>
      <c r="B4" s="60">
        <v>15.8</v>
      </c>
      <c r="C4" s="50">
        <v>199</v>
      </c>
      <c r="D4" s="50">
        <v>513</v>
      </c>
      <c r="E4" s="50">
        <v>736</v>
      </c>
      <c r="F4" s="50">
        <v>550</v>
      </c>
      <c r="G4" s="5">
        <f>SUM(C4:F4)</f>
        <v>1998</v>
      </c>
      <c r="H4" s="18">
        <f>B4*G4</f>
        <v>31568.400000000001</v>
      </c>
      <c r="I4" s="4"/>
    </row>
    <row r="5" spans="1:9" ht="15">
      <c r="A5" s="3" t="s">
        <v>40</v>
      </c>
      <c r="B5" s="60">
        <v>20</v>
      </c>
      <c r="C5" s="50">
        <v>401</v>
      </c>
      <c r="D5" s="50">
        <v>948</v>
      </c>
      <c r="E5" s="50">
        <v>268</v>
      </c>
      <c r="F5" s="50">
        <v>423</v>
      </c>
      <c r="G5" s="5">
        <f>SUM(C5:F5)</f>
        <v>2040</v>
      </c>
      <c r="H5" s="18">
        <f>B5*G5</f>
        <v>40800</v>
      </c>
      <c r="I5" s="4"/>
    </row>
    <row r="6" spans="1:9" ht="15">
      <c r="A6" s="3" t="s">
        <v>41</v>
      </c>
      <c r="B6" s="60">
        <v>200</v>
      </c>
      <c r="C6" s="50">
        <v>644</v>
      </c>
      <c r="D6" s="50">
        <v>786</v>
      </c>
      <c r="E6" s="50">
        <v>343</v>
      </c>
      <c r="F6" s="50">
        <v>551</v>
      </c>
      <c r="G6" s="5">
        <f>SUM(C6:F6)</f>
        <v>2324</v>
      </c>
      <c r="H6" s="18">
        <f>B6*G6</f>
        <v>464800</v>
      </c>
      <c r="I6" s="4"/>
    </row>
    <row r="7" spans="1:9" ht="15.75" thickBot="1">
      <c r="A7" s="100" t="s">
        <v>42</v>
      </c>
      <c r="B7" s="101"/>
      <c r="C7" s="75">
        <f>(B3*C3)+(B4*C4)+(B5*C5)+(B6*C6)</f>
        <v>162090.20000000001</v>
      </c>
      <c r="D7" s="75">
        <f>(B3*D3)+(B4*D4)+(B5*D5)+(B6*D6)</f>
        <v>189677.3</v>
      </c>
      <c r="E7" s="75">
        <f>(B3*E3)+(B4*E4)+(B5*E5)+(B6*E6)</f>
        <v>97399.3</v>
      </c>
      <c r="F7" s="75">
        <f>(B3*F3)+(B4*F4)+(B5*F5)+(B6*F6)</f>
        <v>143017.60000000001</v>
      </c>
      <c r="G7" s="76">
        <f>(B3*G3)+(B4*G4)+(B5*G5)+(B6*G6)</f>
        <v>592184.4</v>
      </c>
      <c r="H7" s="6"/>
      <c r="I7" s="4"/>
    </row>
    <row r="9" spans="1:9" ht="14.25">
      <c r="A9" s="9" t="s">
        <v>43</v>
      </c>
    </row>
    <row r="10" spans="1:9" ht="14.25">
      <c r="A10" s="9" t="s">
        <v>19</v>
      </c>
    </row>
    <row r="11" spans="1:9" ht="14.25">
      <c r="A11" s="9" t="s">
        <v>44</v>
      </c>
    </row>
    <row r="12" spans="1:9" ht="14.25">
      <c r="A12" s="9" t="s">
        <v>45</v>
      </c>
    </row>
    <row r="13" spans="1:9" ht="14.25">
      <c r="A13" s="9" t="s">
        <v>46</v>
      </c>
    </row>
    <row r="14" spans="1:9" ht="14.25">
      <c r="A14" s="9" t="s">
        <v>47</v>
      </c>
    </row>
    <row r="15" spans="1:9" ht="14.25">
      <c r="A15" s="9" t="s">
        <v>48</v>
      </c>
    </row>
  </sheetData>
  <mergeCells count="7">
    <mergeCell ref="H1:H2"/>
    <mergeCell ref="I1:I2"/>
    <mergeCell ref="A7:B7"/>
    <mergeCell ref="C1:F1"/>
    <mergeCell ref="A1:A2"/>
    <mergeCell ref="B1:B2"/>
    <mergeCell ref="G1:G2"/>
  </mergeCells>
  <phoneticPr fontId="0" type="noConversion"/>
  <pageMargins left="0.78740157499999996" right="0.78740157499999996" top="0.984251969" bottom="0.984251969" header="0.49212598499999999" footer="0.49212598499999999"/>
  <pageSetup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68086-43B7-429F-B091-A6D4BFBC0E10}">
  <dimension ref="A1:I25"/>
  <sheetViews>
    <sheetView zoomScale="150" zoomScaleNormal="150" workbookViewId="0">
      <selection activeCell="I14" sqref="I14"/>
    </sheetView>
  </sheetViews>
  <sheetFormatPr defaultRowHeight="12.75"/>
  <cols>
    <col min="1" max="1" width="8.42578125" customWidth="1"/>
    <col min="2" max="2" width="12.7109375" customWidth="1"/>
    <col min="3" max="3" width="12.140625" customWidth="1"/>
    <col min="4" max="4" width="11.42578125" customWidth="1"/>
    <col min="5" max="5" width="14.28515625" bestFit="1" customWidth="1"/>
    <col min="6" max="6" width="13.140625" bestFit="1" customWidth="1"/>
    <col min="7" max="7" width="13.42578125" customWidth="1"/>
    <col min="8" max="8" width="14.42578125" customWidth="1"/>
    <col min="9" max="9" width="13.85546875" customWidth="1"/>
  </cols>
  <sheetData>
    <row r="1" spans="1:9" ht="38.25">
      <c r="A1" s="82" t="s">
        <v>49</v>
      </c>
      <c r="B1" s="82" t="s">
        <v>50</v>
      </c>
      <c r="C1" s="25" t="s">
        <v>51</v>
      </c>
      <c r="D1" s="26" t="s">
        <v>52</v>
      </c>
      <c r="E1" s="25" t="s">
        <v>53</v>
      </c>
      <c r="F1" s="26" t="s">
        <v>54</v>
      </c>
      <c r="G1" s="82" t="s">
        <v>55</v>
      </c>
      <c r="H1" s="82" t="s">
        <v>56</v>
      </c>
      <c r="I1" s="82" t="s">
        <v>57</v>
      </c>
    </row>
    <row r="2" spans="1:9">
      <c r="A2" s="108" t="s">
        <v>58</v>
      </c>
      <c r="B2" s="19" t="s">
        <v>59</v>
      </c>
      <c r="C2" s="24">
        <v>258.25</v>
      </c>
      <c r="D2" s="24">
        <f>C2+C15</f>
        <v>258.60500000000002</v>
      </c>
      <c r="E2" s="23">
        <f t="shared" ref="E2:E13" si="0">C2*1.78</f>
        <v>459.685</v>
      </c>
      <c r="F2" s="23">
        <f>E2+C15</f>
        <v>460.04</v>
      </c>
      <c r="G2" s="81">
        <v>10</v>
      </c>
      <c r="H2" s="27">
        <f t="shared" ref="H2:H13" si="1">D2*G2</f>
        <v>2586.0500000000002</v>
      </c>
      <c r="I2" s="23">
        <f t="shared" ref="I2:I13" si="2">F2*G2</f>
        <v>4600.4000000000005</v>
      </c>
    </row>
    <row r="3" spans="1:9">
      <c r="A3" s="108"/>
      <c r="B3" s="19" t="s">
        <v>60</v>
      </c>
      <c r="C3" s="24">
        <v>250.38</v>
      </c>
      <c r="D3" s="24">
        <f>C3+C15</f>
        <v>250.73499999999999</v>
      </c>
      <c r="E3" s="23">
        <f t="shared" si="0"/>
        <v>445.6764</v>
      </c>
      <c r="F3" s="23">
        <f>E3+C15</f>
        <v>446.03140000000002</v>
      </c>
      <c r="G3" s="81">
        <v>18</v>
      </c>
      <c r="H3" s="27">
        <f t="shared" si="1"/>
        <v>4513.2299999999996</v>
      </c>
      <c r="I3" s="23">
        <f t="shared" si="2"/>
        <v>8028.5652</v>
      </c>
    </row>
    <row r="4" spans="1:9">
      <c r="A4" s="108"/>
      <c r="B4" s="19" t="s">
        <v>61</v>
      </c>
      <c r="C4" s="24">
        <v>225.78</v>
      </c>
      <c r="D4" s="24">
        <f>C4+C15</f>
        <v>226.13499999999999</v>
      </c>
      <c r="E4" s="23">
        <f t="shared" si="0"/>
        <v>401.88839999999999</v>
      </c>
      <c r="F4" s="23">
        <f>E4+C15</f>
        <v>402.24340000000001</v>
      </c>
      <c r="G4" s="81">
        <v>25</v>
      </c>
      <c r="H4" s="27">
        <f t="shared" si="1"/>
        <v>5653.375</v>
      </c>
      <c r="I4" s="23">
        <f t="shared" si="2"/>
        <v>10056.085000000001</v>
      </c>
    </row>
    <row r="5" spans="1:9">
      <c r="A5" s="108"/>
      <c r="B5" s="19" t="s">
        <v>62</v>
      </c>
      <c r="C5" s="24">
        <v>287.87</v>
      </c>
      <c r="D5" s="24">
        <f>C5+C15</f>
        <v>288.22500000000002</v>
      </c>
      <c r="E5" s="23">
        <f t="shared" si="0"/>
        <v>512.40859999999998</v>
      </c>
      <c r="F5" s="23">
        <f>E5+C15</f>
        <v>512.7636</v>
      </c>
      <c r="G5" s="81">
        <v>32</v>
      </c>
      <c r="H5" s="27">
        <f t="shared" si="1"/>
        <v>9223.2000000000007</v>
      </c>
      <c r="I5" s="23">
        <f t="shared" si="2"/>
        <v>16408.4352</v>
      </c>
    </row>
    <row r="6" spans="1:9">
      <c r="A6" s="108" t="s">
        <v>63</v>
      </c>
      <c r="B6" s="19" t="s">
        <v>59</v>
      </c>
      <c r="C6" s="24">
        <v>185.52</v>
      </c>
      <c r="D6" s="24">
        <f>C6+C15</f>
        <v>185.875</v>
      </c>
      <c r="E6" s="23">
        <f t="shared" si="0"/>
        <v>330.22560000000004</v>
      </c>
      <c r="F6" s="23">
        <f>E6+C15</f>
        <v>330.58060000000006</v>
      </c>
      <c r="G6" s="81">
        <v>8</v>
      </c>
      <c r="H6" s="27">
        <f t="shared" si="1"/>
        <v>1487</v>
      </c>
      <c r="I6" s="23">
        <f t="shared" si="2"/>
        <v>2644.6448000000005</v>
      </c>
    </row>
    <row r="7" spans="1:9">
      <c r="A7" s="108"/>
      <c r="B7" s="19" t="s">
        <v>60</v>
      </c>
      <c r="C7" s="24">
        <v>105.83</v>
      </c>
      <c r="D7" s="24">
        <f>C7+C15</f>
        <v>106.185</v>
      </c>
      <c r="E7" s="23">
        <f t="shared" si="0"/>
        <v>188.37739999999999</v>
      </c>
      <c r="F7" s="23">
        <f>E7+C15</f>
        <v>188.73239999999998</v>
      </c>
      <c r="G7" s="81">
        <v>14</v>
      </c>
      <c r="H7" s="27">
        <f t="shared" si="1"/>
        <v>1486.5900000000001</v>
      </c>
      <c r="I7" s="23">
        <f t="shared" si="2"/>
        <v>2642.2536</v>
      </c>
    </row>
    <row r="8" spans="1:9">
      <c r="A8" s="108"/>
      <c r="B8" s="19" t="s">
        <v>64</v>
      </c>
      <c r="C8" s="24">
        <v>123.17</v>
      </c>
      <c r="D8" s="24">
        <f>C8+C15</f>
        <v>123.52500000000001</v>
      </c>
      <c r="E8" s="23">
        <f t="shared" si="0"/>
        <v>219.24260000000001</v>
      </c>
      <c r="F8" s="23">
        <f>E8+C15</f>
        <v>219.5976</v>
      </c>
      <c r="G8" s="81">
        <v>13</v>
      </c>
      <c r="H8" s="27">
        <f t="shared" si="1"/>
        <v>1605.825</v>
      </c>
      <c r="I8" s="23">
        <f t="shared" si="2"/>
        <v>2854.7687999999998</v>
      </c>
    </row>
    <row r="9" spans="1:9">
      <c r="A9" s="108"/>
      <c r="B9" s="19" t="s">
        <v>65</v>
      </c>
      <c r="C9" s="24">
        <v>152.87</v>
      </c>
      <c r="D9" s="24">
        <f>C9+C15</f>
        <v>153.22499999999999</v>
      </c>
      <c r="E9" s="23">
        <f t="shared" si="0"/>
        <v>272.10860000000002</v>
      </c>
      <c r="F9" s="23">
        <f>E9+C15</f>
        <v>272.46360000000004</v>
      </c>
      <c r="G9" s="81">
        <v>10</v>
      </c>
      <c r="H9" s="27">
        <f t="shared" si="1"/>
        <v>1532.25</v>
      </c>
      <c r="I9" s="23">
        <f t="shared" si="2"/>
        <v>2724.6360000000004</v>
      </c>
    </row>
    <row r="10" spans="1:9">
      <c r="A10" s="108" t="s">
        <v>66</v>
      </c>
      <c r="B10" s="19" t="s">
        <v>59</v>
      </c>
      <c r="C10" s="24">
        <v>325.14</v>
      </c>
      <c r="D10" s="24">
        <f>C10+C15</f>
        <v>325.495</v>
      </c>
      <c r="E10" s="23">
        <f t="shared" si="0"/>
        <v>578.74919999999997</v>
      </c>
      <c r="F10" s="23">
        <f>E10+C15</f>
        <v>579.10419999999999</v>
      </c>
      <c r="G10" s="81">
        <v>9</v>
      </c>
      <c r="H10" s="27">
        <f t="shared" si="1"/>
        <v>2929.4549999999999</v>
      </c>
      <c r="I10" s="23">
        <f t="shared" si="2"/>
        <v>5211.9377999999997</v>
      </c>
    </row>
    <row r="11" spans="1:9">
      <c r="A11" s="108"/>
      <c r="B11" s="19" t="s">
        <v>60</v>
      </c>
      <c r="C11" s="24">
        <v>356.52</v>
      </c>
      <c r="D11" s="24">
        <f>C11+C15</f>
        <v>356.875</v>
      </c>
      <c r="E11" s="23">
        <f t="shared" si="0"/>
        <v>634.60559999999998</v>
      </c>
      <c r="F11" s="23">
        <f>E11+C15</f>
        <v>634.9606</v>
      </c>
      <c r="G11" s="81">
        <v>4</v>
      </c>
      <c r="H11" s="27">
        <f t="shared" si="1"/>
        <v>1427.5</v>
      </c>
      <c r="I11" s="23">
        <f t="shared" si="2"/>
        <v>2539.8424</v>
      </c>
    </row>
    <row r="12" spans="1:9">
      <c r="A12" s="108"/>
      <c r="B12" s="19" t="s">
        <v>64</v>
      </c>
      <c r="C12" s="24">
        <v>336.77</v>
      </c>
      <c r="D12" s="24">
        <f>C12+C15</f>
        <v>337.125</v>
      </c>
      <c r="E12" s="23">
        <f t="shared" si="0"/>
        <v>599.45060000000001</v>
      </c>
      <c r="F12" s="23">
        <f>E12+C15</f>
        <v>599.80560000000003</v>
      </c>
      <c r="G12" s="81">
        <v>1</v>
      </c>
      <c r="H12" s="27">
        <f t="shared" si="1"/>
        <v>337.125</v>
      </c>
      <c r="I12" s="23">
        <f t="shared" si="2"/>
        <v>599.80560000000003</v>
      </c>
    </row>
    <row r="13" spans="1:9">
      <c r="A13" s="108"/>
      <c r="B13" s="19" t="s">
        <v>65</v>
      </c>
      <c r="C13" s="24">
        <v>342.19</v>
      </c>
      <c r="D13" s="24">
        <f>C13+C15</f>
        <v>342.54500000000002</v>
      </c>
      <c r="E13" s="23">
        <f t="shared" si="0"/>
        <v>609.09820000000002</v>
      </c>
      <c r="F13" s="23">
        <f>E13+C15</f>
        <v>609.45320000000004</v>
      </c>
      <c r="G13" s="81">
        <v>10</v>
      </c>
      <c r="H13" s="27">
        <f t="shared" si="1"/>
        <v>3425.4500000000003</v>
      </c>
      <c r="I13" s="23">
        <f t="shared" si="2"/>
        <v>6094.5320000000002</v>
      </c>
    </row>
    <row r="14" spans="1:9">
      <c r="A14" s="107" t="s">
        <v>67</v>
      </c>
      <c r="B14" s="107"/>
      <c r="C14" s="51">
        <v>5.6</v>
      </c>
      <c r="D14" s="12"/>
      <c r="E14" s="12"/>
      <c r="F14" s="12"/>
      <c r="G14" s="81" t="s">
        <v>68</v>
      </c>
      <c r="H14" s="27">
        <f>SUM(H2:H13)</f>
        <v>36207.049999999996</v>
      </c>
      <c r="I14" s="78">
        <f>SUM(I2:I13)</f>
        <v>64405.906400000007</v>
      </c>
    </row>
    <row r="15" spans="1:9">
      <c r="A15" s="107" t="s">
        <v>69</v>
      </c>
      <c r="B15" s="107"/>
      <c r="C15" s="21">
        <v>0.35499999999999998</v>
      </c>
      <c r="D15" s="12"/>
      <c r="E15" s="12"/>
      <c r="F15" s="12"/>
      <c r="G15" s="12"/>
      <c r="H15" s="12"/>
      <c r="I15" s="12"/>
    </row>
    <row r="17" spans="1:1" ht="14.25">
      <c r="A17" s="8" t="s">
        <v>70</v>
      </c>
    </row>
    <row r="18" spans="1:1" ht="14.25">
      <c r="A18" s="8" t="s">
        <v>71</v>
      </c>
    </row>
    <row r="19" spans="1:1" ht="14.25">
      <c r="A19" s="8" t="s">
        <v>72</v>
      </c>
    </row>
    <row r="20" spans="1:1" ht="14.25">
      <c r="A20" s="8" t="s">
        <v>73</v>
      </c>
    </row>
    <row r="21" spans="1:1" ht="14.25">
      <c r="A21" s="8" t="s">
        <v>74</v>
      </c>
    </row>
    <row r="22" spans="1:1" ht="14.25">
      <c r="A22" s="8" t="s">
        <v>75</v>
      </c>
    </row>
    <row r="23" spans="1:1" ht="14.25">
      <c r="A23" s="8" t="s">
        <v>76</v>
      </c>
    </row>
    <row r="24" spans="1:1" ht="14.25">
      <c r="A24" s="8" t="s">
        <v>77</v>
      </c>
    </row>
    <row r="25" spans="1:1" ht="14.25">
      <c r="A25" s="8" t="s">
        <v>78</v>
      </c>
    </row>
  </sheetData>
  <mergeCells count="5">
    <mergeCell ref="A14:B14"/>
    <mergeCell ref="A15:B15"/>
    <mergeCell ref="A2:A5"/>
    <mergeCell ref="A6:A9"/>
    <mergeCell ref="A10:A13"/>
  </mergeCells>
  <phoneticPr fontId="0" type="noConversion"/>
  <pageMargins left="0.78740157499999996" right="0.78740157499999996" top="0.984251969" bottom="0.984251969" header="0.49212598499999999" footer="0.49212598499999999"/>
  <pageSetup orientation="portrait" horizontalDpi="4294967293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539FF-1328-494B-AC79-0DFF4AC6CA9E}">
  <dimension ref="A1:O24"/>
  <sheetViews>
    <sheetView zoomScale="120" zoomScaleNormal="120" workbookViewId="0">
      <selection activeCell="I6" sqref="I6:N6"/>
    </sheetView>
  </sheetViews>
  <sheetFormatPr defaultRowHeight="12.75"/>
  <cols>
    <col min="1" max="1" width="11.7109375" customWidth="1"/>
    <col min="2" max="2" width="14.7109375" customWidth="1"/>
    <col min="3" max="3" width="12.85546875" customWidth="1"/>
    <col min="4" max="4" width="13.5703125" customWidth="1"/>
    <col min="5" max="5" width="9.28515625" customWidth="1"/>
    <col min="6" max="6" width="14" customWidth="1"/>
    <col min="7" max="7" width="11.85546875" customWidth="1"/>
    <col min="8" max="8" width="12.7109375" customWidth="1"/>
  </cols>
  <sheetData>
    <row r="1" spans="1:15" ht="47.25">
      <c r="A1" s="2" t="s">
        <v>79</v>
      </c>
      <c r="B1" s="79" t="s">
        <v>80</v>
      </c>
      <c r="C1" s="79" t="s">
        <v>81</v>
      </c>
      <c r="D1" s="79" t="s">
        <v>82</v>
      </c>
      <c r="E1" s="79" t="s">
        <v>83</v>
      </c>
      <c r="F1" s="79" t="s">
        <v>84</v>
      </c>
      <c r="G1" s="79" t="s">
        <v>85</v>
      </c>
      <c r="H1" s="80" t="s">
        <v>86</v>
      </c>
    </row>
    <row r="2" spans="1:15" ht="18.75">
      <c r="A2" s="34">
        <v>448</v>
      </c>
      <c r="B2" s="41">
        <v>44060</v>
      </c>
      <c r="C2" s="18">
        <v>298.43</v>
      </c>
      <c r="D2" s="41">
        <v>44059</v>
      </c>
      <c r="E2" s="43">
        <f t="shared" ref="E2:E12" si="0">IF(D2&gt;B2,D2-B2,0)</f>
        <v>0</v>
      </c>
      <c r="F2" s="18">
        <f>IF(E2&gt;0,C2*$B$13,0)</f>
        <v>0</v>
      </c>
      <c r="G2" s="18">
        <f>IF(E2&gt;0,E2*$B$14,0)</f>
        <v>0</v>
      </c>
      <c r="H2" s="45">
        <f>C2+F2+G2</f>
        <v>298.43</v>
      </c>
      <c r="I2" s="109" t="s">
        <v>87</v>
      </c>
      <c r="J2" s="111"/>
      <c r="K2" s="111"/>
      <c r="L2" s="111"/>
      <c r="M2" s="111"/>
      <c r="N2" s="111"/>
      <c r="O2" s="46"/>
    </row>
    <row r="3" spans="1:15" ht="18.75">
      <c r="A3" s="34">
        <v>662</v>
      </c>
      <c r="B3" s="41">
        <v>44053</v>
      </c>
      <c r="C3" s="18">
        <v>821.42</v>
      </c>
      <c r="D3" s="41">
        <v>44054</v>
      </c>
      <c r="E3" s="43">
        <f t="shared" si="0"/>
        <v>1</v>
      </c>
      <c r="F3" s="18">
        <f>IF(E3&gt;0,C3*B13,0)</f>
        <v>16.4284</v>
      </c>
      <c r="G3" s="18">
        <f>IF(E3&gt;0,E3*B14,0)</f>
        <v>0.35</v>
      </c>
      <c r="H3" s="45">
        <f>SUM(C3+F3+G3)</f>
        <v>838.19839999999999</v>
      </c>
      <c r="I3" s="46"/>
      <c r="J3" s="46"/>
      <c r="K3" s="46"/>
      <c r="L3" s="46"/>
      <c r="M3" s="46"/>
      <c r="N3" s="46"/>
      <c r="O3" s="46"/>
    </row>
    <row r="4" spans="1:15" ht="18.75">
      <c r="A4" s="34">
        <v>282</v>
      </c>
      <c r="B4" s="41">
        <v>44066</v>
      </c>
      <c r="C4" s="18">
        <v>592.91</v>
      </c>
      <c r="D4" s="41">
        <v>44065</v>
      </c>
      <c r="E4" s="43">
        <f t="shared" si="0"/>
        <v>0</v>
      </c>
      <c r="F4" s="18">
        <f>IF(E4&gt;0,C4*B13,0)</f>
        <v>0</v>
      </c>
      <c r="G4" s="18">
        <f>IF(E4&gt;0,E4*B14,0)</f>
        <v>0</v>
      </c>
      <c r="H4" s="45">
        <f>SUM(C4+F4+G4)</f>
        <v>592.91</v>
      </c>
      <c r="I4" s="109" t="s">
        <v>88</v>
      </c>
      <c r="J4" s="110"/>
      <c r="K4" s="110"/>
      <c r="L4" s="110"/>
      <c r="M4" s="110"/>
      <c r="N4" s="110"/>
      <c r="O4" s="110"/>
    </row>
    <row r="5" spans="1:15" ht="18.75">
      <c r="A5" s="34">
        <v>660</v>
      </c>
      <c r="B5" s="41">
        <v>44053</v>
      </c>
      <c r="C5" s="18">
        <v>202</v>
      </c>
      <c r="D5" s="41">
        <v>44050</v>
      </c>
      <c r="E5" s="43">
        <f t="shared" si="0"/>
        <v>0</v>
      </c>
      <c r="F5" s="18">
        <f>IF(E5&gt;0,C5*B13,0)</f>
        <v>0</v>
      </c>
      <c r="G5" s="18">
        <f>IF(E5&gt;0,E5*B14,0)</f>
        <v>0</v>
      </c>
      <c r="H5" s="45">
        <f>SUM(C5+F5+G5)</f>
        <v>202</v>
      </c>
      <c r="I5" s="46"/>
      <c r="J5" s="46"/>
      <c r="K5" s="46"/>
      <c r="L5" s="46"/>
      <c r="M5" s="46"/>
      <c r="N5" s="46"/>
      <c r="O5" s="46"/>
    </row>
    <row r="6" spans="1:15" ht="18.75">
      <c r="A6" s="34">
        <v>573</v>
      </c>
      <c r="B6" s="41">
        <v>44054</v>
      </c>
      <c r="C6" s="18">
        <v>55.01</v>
      </c>
      <c r="D6" s="41">
        <v>44051</v>
      </c>
      <c r="E6" s="43">
        <f t="shared" si="0"/>
        <v>0</v>
      </c>
      <c r="F6" s="18">
        <f>IF(E6&gt;0,C6*B13,0)</f>
        <v>0</v>
      </c>
      <c r="G6" s="18">
        <f>IF(E6&gt;0,E6*B14,0)</f>
        <v>0</v>
      </c>
      <c r="H6" s="45">
        <f>SUM(C6+F6+G6)</f>
        <v>55.01</v>
      </c>
      <c r="I6" s="109" t="s">
        <v>89</v>
      </c>
      <c r="J6" s="111"/>
      <c r="K6" s="111"/>
      <c r="L6" s="111"/>
      <c r="M6" s="111"/>
      <c r="N6" s="111"/>
      <c r="O6" s="46"/>
    </row>
    <row r="7" spans="1:15" ht="18.75">
      <c r="A7" s="34">
        <v>252</v>
      </c>
      <c r="B7" s="41">
        <v>44050</v>
      </c>
      <c r="C7" s="18">
        <v>692.5</v>
      </c>
      <c r="D7" s="41">
        <v>44057</v>
      </c>
      <c r="E7" s="43">
        <f t="shared" si="0"/>
        <v>7</v>
      </c>
      <c r="F7" s="18">
        <f>IF(E7&gt;0,C7*B13,0)</f>
        <v>13.85</v>
      </c>
      <c r="G7" s="18">
        <f>IF(E7&gt;0,E7*B14,0)</f>
        <v>2.4499999999999997</v>
      </c>
      <c r="H7" s="45">
        <f>SUM(C7+F7+G7)</f>
        <v>708.80000000000007</v>
      </c>
      <c r="I7" s="46"/>
      <c r="J7" s="47"/>
      <c r="K7" s="46"/>
      <c r="L7" s="46"/>
      <c r="M7" s="46"/>
      <c r="N7" s="46"/>
      <c r="O7" s="46"/>
    </row>
    <row r="8" spans="1:15" ht="18.75">
      <c r="A8" s="34">
        <v>345</v>
      </c>
      <c r="B8" s="41">
        <v>44050</v>
      </c>
      <c r="C8" s="18">
        <v>246.52</v>
      </c>
      <c r="D8" s="41">
        <v>44055</v>
      </c>
      <c r="E8" s="43">
        <f t="shared" si="0"/>
        <v>5</v>
      </c>
      <c r="F8" s="18">
        <f>IF(E8&gt;0,C8*B13,0)</f>
        <v>4.9304000000000006</v>
      </c>
      <c r="G8" s="18">
        <f>IF(E8&gt;0,E8*B14,0)</f>
        <v>1.75</v>
      </c>
      <c r="H8" s="45">
        <f>IF(E8&gt;0,C8+F8+G8,C8)</f>
        <v>253.2004</v>
      </c>
      <c r="I8" s="109" t="s">
        <v>90</v>
      </c>
      <c r="J8" s="111"/>
      <c r="K8" s="111"/>
      <c r="L8" s="111"/>
      <c r="M8" s="111"/>
      <c r="N8" s="111"/>
      <c r="O8" s="111"/>
    </row>
    <row r="9" spans="1:15" ht="18.75">
      <c r="A9" s="34">
        <v>141</v>
      </c>
      <c r="B9" s="41">
        <v>44059</v>
      </c>
      <c r="C9" s="18">
        <v>23.13</v>
      </c>
      <c r="D9" s="41">
        <v>44051</v>
      </c>
      <c r="E9" s="43">
        <f t="shared" si="0"/>
        <v>0</v>
      </c>
      <c r="F9" s="18">
        <f>IF(E9&gt;0,C9*B13,0)</f>
        <v>0</v>
      </c>
      <c r="G9" s="18">
        <f>IF(E9&gt;0,E9*B14,0)</f>
        <v>0</v>
      </c>
      <c r="H9" s="45">
        <f>IF(E9&gt;0,C9+F9+G9,C9)</f>
        <v>23.13</v>
      </c>
      <c r="I9" s="46"/>
      <c r="J9" s="46"/>
      <c r="K9" s="46"/>
      <c r="L9" s="46"/>
      <c r="M9" s="46"/>
      <c r="N9" s="46"/>
      <c r="O9" s="46"/>
    </row>
    <row r="10" spans="1:15" ht="18.75" customHeight="1">
      <c r="A10" s="34">
        <v>117</v>
      </c>
      <c r="B10" s="41">
        <v>44050</v>
      </c>
      <c r="C10" s="18">
        <v>477.52</v>
      </c>
      <c r="D10" s="41">
        <v>44052</v>
      </c>
      <c r="E10" s="43">
        <f t="shared" si="0"/>
        <v>2</v>
      </c>
      <c r="F10" s="18">
        <f>IF(E10&gt;0,C10*B14,0)</f>
        <v>167.13199999999998</v>
      </c>
      <c r="G10" s="18">
        <f>IF(E10&gt;0,E10*B14,0)</f>
        <v>0.7</v>
      </c>
      <c r="H10" s="45">
        <f>IF(E10&gt;0,C10+F10+G10,C10)</f>
        <v>645.35199999999998</v>
      </c>
      <c r="I10" s="112" t="s">
        <v>91</v>
      </c>
      <c r="J10" s="113"/>
      <c r="K10" s="113"/>
      <c r="L10" s="113"/>
      <c r="M10" s="113"/>
      <c r="N10" s="113"/>
      <c r="O10" s="113"/>
    </row>
    <row r="11" spans="1:15" ht="18.75">
      <c r="A11" s="34">
        <v>811</v>
      </c>
      <c r="B11" s="41">
        <v>44059</v>
      </c>
      <c r="C11" s="18">
        <v>129.66</v>
      </c>
      <c r="D11" s="41">
        <v>44050</v>
      </c>
      <c r="E11" s="43">
        <f t="shared" si="0"/>
        <v>0</v>
      </c>
      <c r="F11" s="18">
        <f>IF(E11&gt;0,C11*B13,0)</f>
        <v>0</v>
      </c>
      <c r="G11" s="18">
        <f>IF(E11&gt;0,E11*B14,0)</f>
        <v>0</v>
      </c>
      <c r="H11" s="45">
        <f>IF(E11&gt;0,C11+F11+G11,C11)</f>
        <v>129.66</v>
      </c>
      <c r="I11" s="112"/>
      <c r="J11" s="113"/>
      <c r="K11" s="113"/>
      <c r="L11" s="113"/>
      <c r="M11" s="113"/>
      <c r="N11" s="113"/>
      <c r="O11" s="113"/>
    </row>
    <row r="12" spans="1:15" ht="19.5" thickBot="1">
      <c r="A12" s="35">
        <v>822</v>
      </c>
      <c r="B12" s="42">
        <v>44059</v>
      </c>
      <c r="C12" s="33">
        <v>968.43</v>
      </c>
      <c r="D12" s="42">
        <v>44054</v>
      </c>
      <c r="E12" s="43">
        <f t="shared" si="0"/>
        <v>0</v>
      </c>
      <c r="F12" s="18">
        <f>IF(E12&gt;0,C12*B13,0)</f>
        <v>0</v>
      </c>
      <c r="G12" s="18">
        <f>IF(E12&gt;0,E12*B14,0)</f>
        <v>0</v>
      </c>
      <c r="H12" s="45">
        <f>IF(E12&gt;0,C12+F12+G12,C12)</f>
        <v>968.43</v>
      </c>
      <c r="I12" s="46"/>
      <c r="J12" s="46"/>
      <c r="K12" s="46"/>
      <c r="L12" s="46"/>
      <c r="M12" s="46"/>
      <c r="N12" s="46"/>
      <c r="O12" s="46"/>
    </row>
    <row r="13" spans="1:15" ht="16.5" thickBot="1">
      <c r="A13" s="31" t="s">
        <v>92</v>
      </c>
      <c r="B13" s="32">
        <v>0.02</v>
      </c>
      <c r="F13" s="1"/>
    </row>
    <row r="14" spans="1:15" ht="16.5" thickBot="1">
      <c r="A14" s="31" t="s">
        <v>93</v>
      </c>
      <c r="B14" s="44">
        <v>0.35</v>
      </c>
    </row>
    <row r="15" spans="1:15">
      <c r="A15" s="7" t="s">
        <v>94</v>
      </c>
    </row>
    <row r="16" spans="1:15">
      <c r="A16" s="7" t="s">
        <v>95</v>
      </c>
    </row>
    <row r="17" spans="1:1">
      <c r="A17" s="7" t="s">
        <v>96</v>
      </c>
    </row>
    <row r="18" spans="1:1">
      <c r="A18" s="7" t="s">
        <v>97</v>
      </c>
    </row>
    <row r="19" spans="1:1">
      <c r="A19" s="7" t="s">
        <v>98</v>
      </c>
    </row>
    <row r="20" spans="1:1">
      <c r="A20" s="7" t="s">
        <v>99</v>
      </c>
    </row>
    <row r="21" spans="1:1">
      <c r="A21" s="7" t="s">
        <v>100</v>
      </c>
    </row>
    <row r="22" spans="1:1">
      <c r="A22" s="7" t="s">
        <v>101</v>
      </c>
    </row>
    <row r="23" spans="1:1">
      <c r="A23" s="7" t="s">
        <v>102</v>
      </c>
    </row>
    <row r="24" spans="1:1">
      <c r="A24" s="7" t="s">
        <v>103</v>
      </c>
    </row>
  </sheetData>
  <mergeCells count="5">
    <mergeCell ref="I4:O4"/>
    <mergeCell ref="I8:O8"/>
    <mergeCell ref="I2:N2"/>
    <mergeCell ref="I6:N6"/>
    <mergeCell ref="I10:O11"/>
  </mergeCells>
  <phoneticPr fontId="0" type="noConversion"/>
  <pageMargins left="0.78740157499999996" right="0.78740157499999996" top="0.984251969" bottom="0.984251969" header="0.49212598499999999" footer="0.49212598499999999"/>
  <pageSetup orientation="portrait" horizontalDpi="4294967293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3DB0C-302C-411B-B3E2-DDB7BF6F6494}">
  <dimension ref="A1:Y26"/>
  <sheetViews>
    <sheetView topLeftCell="A2" zoomScale="175" zoomScaleNormal="175" workbookViewId="0">
      <selection activeCell="M12" sqref="M12"/>
    </sheetView>
  </sheetViews>
  <sheetFormatPr defaultRowHeight="12.75"/>
  <cols>
    <col min="1" max="1" width="3.28515625" bestFit="1" customWidth="1"/>
    <col min="2" max="2" width="13.85546875" customWidth="1"/>
    <col min="3" max="3" width="6.140625" bestFit="1" customWidth="1"/>
    <col min="4" max="4" width="8.7109375" bestFit="1" customWidth="1"/>
    <col min="5" max="5" width="6.85546875" bestFit="1" customWidth="1"/>
    <col min="6" max="6" width="5.7109375" customWidth="1"/>
    <col min="7" max="7" width="6.85546875" bestFit="1" customWidth="1"/>
    <col min="8" max="8" width="4" bestFit="1" customWidth="1"/>
    <col min="9" max="9" width="6.85546875" bestFit="1" customWidth="1"/>
    <col min="10" max="10" width="4" bestFit="1" customWidth="1"/>
    <col min="11" max="11" width="6.7109375" bestFit="1" customWidth="1"/>
    <col min="12" max="12" width="16" bestFit="1" customWidth="1"/>
    <col min="13" max="13" width="13.140625" customWidth="1"/>
  </cols>
  <sheetData>
    <row r="1" spans="1:25" ht="87" customHeight="1">
      <c r="A1" s="126"/>
      <c r="B1" s="28" t="s">
        <v>104</v>
      </c>
      <c r="C1" s="29" t="s">
        <v>105</v>
      </c>
      <c r="D1" s="29" t="s">
        <v>106</v>
      </c>
      <c r="E1" s="29" t="s">
        <v>107</v>
      </c>
      <c r="F1" s="29" t="s">
        <v>108</v>
      </c>
      <c r="G1" s="29" t="s">
        <v>109</v>
      </c>
      <c r="H1" s="29" t="s">
        <v>110</v>
      </c>
      <c r="I1" s="29" t="s">
        <v>111</v>
      </c>
      <c r="J1" s="29" t="s">
        <v>112</v>
      </c>
      <c r="K1" s="28" t="s">
        <v>68</v>
      </c>
      <c r="L1" s="119" t="s">
        <v>113</v>
      </c>
      <c r="M1" s="124" t="s">
        <v>114</v>
      </c>
      <c r="N1" s="30" t="s">
        <v>115</v>
      </c>
    </row>
    <row r="2" spans="1:25">
      <c r="A2" s="127"/>
      <c r="B2" s="81" t="s">
        <v>116</v>
      </c>
      <c r="C2" s="22">
        <v>40</v>
      </c>
      <c r="D2" s="22">
        <v>60</v>
      </c>
      <c r="E2" s="22">
        <v>60</v>
      </c>
      <c r="F2" s="22">
        <v>50</v>
      </c>
      <c r="G2" s="22">
        <v>40</v>
      </c>
      <c r="H2" s="22">
        <v>60</v>
      </c>
      <c r="I2" s="22">
        <v>60</v>
      </c>
      <c r="J2" s="22">
        <v>60</v>
      </c>
      <c r="K2" s="20">
        <f>SUM(C2:J2)</f>
        <v>430</v>
      </c>
      <c r="L2" s="120"/>
      <c r="M2" s="125"/>
      <c r="O2" s="123" t="s">
        <v>117</v>
      </c>
      <c r="P2" s="123"/>
      <c r="Q2" s="123"/>
      <c r="R2" s="123"/>
      <c r="S2" s="123"/>
      <c r="T2" s="123"/>
      <c r="U2" s="123"/>
      <c r="V2" s="123"/>
      <c r="W2" s="123"/>
      <c r="X2" s="123"/>
      <c r="Y2" s="123"/>
    </row>
    <row r="3" spans="1:25">
      <c r="A3" s="127"/>
      <c r="B3" s="107" t="s">
        <v>118</v>
      </c>
      <c r="C3" s="107"/>
      <c r="D3" s="107"/>
      <c r="E3" s="107"/>
      <c r="F3" s="107"/>
      <c r="G3" s="107"/>
      <c r="H3" s="107"/>
      <c r="I3" s="107"/>
      <c r="J3" s="107"/>
      <c r="K3" s="107"/>
      <c r="L3" s="120"/>
      <c r="M3" s="125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</row>
    <row r="4" spans="1:25" ht="15" customHeight="1">
      <c r="A4" s="116" t="s">
        <v>119</v>
      </c>
      <c r="B4" s="11" t="s">
        <v>120</v>
      </c>
      <c r="C4" s="10">
        <v>20</v>
      </c>
      <c r="D4" s="10">
        <v>1</v>
      </c>
      <c r="E4" s="10">
        <v>40</v>
      </c>
      <c r="F4" s="10">
        <v>13</v>
      </c>
      <c r="G4" s="10">
        <v>0</v>
      </c>
      <c r="H4" s="10">
        <v>9</v>
      </c>
      <c r="I4" s="10">
        <v>16</v>
      </c>
      <c r="J4" s="10">
        <v>6</v>
      </c>
      <c r="K4" s="5">
        <f>SUM(C4:J4)</f>
        <v>105</v>
      </c>
      <c r="L4" s="133">
        <f>K4/$K$2</f>
        <v>0.2441860465116279</v>
      </c>
      <c r="M4" s="13" t="str">
        <f>IF(L4&gt;25%,"Reprovado",IF(L4&lt;25%,"Aprovado","No limite"))</f>
        <v>Aprovado</v>
      </c>
      <c r="Q4" s="121" t="s">
        <v>121</v>
      </c>
      <c r="R4" s="122"/>
      <c r="S4" s="122"/>
      <c r="T4" s="122"/>
      <c r="U4" s="122"/>
      <c r="V4" s="122"/>
    </row>
    <row r="5" spans="1:25" ht="15">
      <c r="A5" s="117"/>
      <c r="B5" s="11">
        <v>11502</v>
      </c>
      <c r="C5" s="10">
        <v>25</v>
      </c>
      <c r="D5" s="10">
        <v>15</v>
      </c>
      <c r="E5" s="10">
        <v>15</v>
      </c>
      <c r="F5" s="10">
        <v>9</v>
      </c>
      <c r="G5" s="10">
        <v>15</v>
      </c>
      <c r="H5" s="10">
        <v>7</v>
      </c>
      <c r="I5" s="10">
        <v>18</v>
      </c>
      <c r="J5" s="10">
        <v>15</v>
      </c>
      <c r="K5" s="5">
        <f>SUM(C5:J5)</f>
        <v>119</v>
      </c>
      <c r="L5" s="133">
        <f t="shared" ref="L5:L13" si="0">K5/$K$2</f>
        <v>0.27674418604651163</v>
      </c>
      <c r="M5" s="13" t="str">
        <f t="shared" ref="M5:M13" si="1">IF(L5&gt;25%,"Reprovado",IF(L5&lt;25%,"Aprovado","No limite"))</f>
        <v>Reprovado</v>
      </c>
    </row>
    <row r="6" spans="1:25" ht="15">
      <c r="A6" s="117"/>
      <c r="B6" s="11">
        <v>11503</v>
      </c>
      <c r="C6" s="10">
        <v>16</v>
      </c>
      <c r="D6" s="10">
        <v>1</v>
      </c>
      <c r="E6" s="10">
        <v>20</v>
      </c>
      <c r="F6" s="10">
        <v>5</v>
      </c>
      <c r="G6" s="10">
        <v>2</v>
      </c>
      <c r="H6" s="10">
        <v>10</v>
      </c>
      <c r="I6" s="10">
        <v>23</v>
      </c>
      <c r="J6" s="10">
        <v>17</v>
      </c>
      <c r="K6" s="5">
        <f>SUM(C6:J6)</f>
        <v>94</v>
      </c>
      <c r="L6" s="133">
        <f t="shared" si="0"/>
        <v>0.21860465116279071</v>
      </c>
      <c r="M6" s="13" t="str">
        <f t="shared" si="1"/>
        <v>Aprovado</v>
      </c>
    </row>
    <row r="7" spans="1:25" ht="15">
      <c r="A7" s="117"/>
      <c r="B7" s="11" t="s">
        <v>122</v>
      </c>
      <c r="C7" s="10">
        <v>0</v>
      </c>
      <c r="D7" s="10">
        <v>17</v>
      </c>
      <c r="E7" s="10">
        <v>21</v>
      </c>
      <c r="F7" s="10">
        <v>21</v>
      </c>
      <c r="G7" s="10">
        <v>1</v>
      </c>
      <c r="H7" s="10">
        <v>11</v>
      </c>
      <c r="I7" s="10">
        <v>5</v>
      </c>
      <c r="J7" s="10">
        <v>21</v>
      </c>
      <c r="K7" s="5">
        <f>SUM(C7:J7)</f>
        <v>97</v>
      </c>
      <c r="L7" s="133">
        <f t="shared" si="0"/>
        <v>0.2255813953488372</v>
      </c>
      <c r="M7" s="13" t="str">
        <f t="shared" si="1"/>
        <v>Aprovado</v>
      </c>
      <c r="P7" s="123" t="s">
        <v>123</v>
      </c>
      <c r="Q7" s="123"/>
      <c r="R7" s="123"/>
      <c r="S7" s="123"/>
      <c r="T7" s="123"/>
      <c r="U7" s="123"/>
      <c r="V7" s="123"/>
    </row>
    <row r="8" spans="1:25" ht="15">
      <c r="A8" s="117"/>
      <c r="B8" s="11">
        <v>11505</v>
      </c>
      <c r="C8" s="10">
        <v>23</v>
      </c>
      <c r="D8" s="10">
        <v>21</v>
      </c>
      <c r="E8" s="10">
        <v>10</v>
      </c>
      <c r="F8" s="10">
        <v>12</v>
      </c>
      <c r="G8" s="10">
        <v>17</v>
      </c>
      <c r="H8" s="10">
        <v>9</v>
      </c>
      <c r="I8" s="10">
        <v>24</v>
      </c>
      <c r="J8" s="10">
        <v>8</v>
      </c>
      <c r="K8" s="5">
        <f>SUM(C8:J8)</f>
        <v>124</v>
      </c>
      <c r="L8" s="133">
        <f t="shared" si="0"/>
        <v>0.28837209302325584</v>
      </c>
      <c r="M8" s="13" t="str">
        <f t="shared" si="1"/>
        <v>Reprovado</v>
      </c>
      <c r="P8" s="123"/>
      <c r="Q8" s="123"/>
      <c r="R8" s="123"/>
      <c r="S8" s="123"/>
      <c r="T8" s="123"/>
      <c r="U8" s="123"/>
      <c r="V8" s="123"/>
    </row>
    <row r="9" spans="1:25" ht="15">
      <c r="A9" s="117"/>
      <c r="B9" s="11" t="s">
        <v>124</v>
      </c>
      <c r="C9" s="10">
        <v>11</v>
      </c>
      <c r="D9" s="10">
        <v>18</v>
      </c>
      <c r="E9" s="10">
        <v>4</v>
      </c>
      <c r="F9" s="10">
        <v>5</v>
      </c>
      <c r="G9" s="10">
        <v>16</v>
      </c>
      <c r="H9" s="10">
        <v>21</v>
      </c>
      <c r="I9" s="10">
        <v>5</v>
      </c>
      <c r="J9" s="10">
        <v>5</v>
      </c>
      <c r="K9" s="5">
        <f>SUM(C9:J9)</f>
        <v>85</v>
      </c>
      <c r="L9" s="133">
        <f t="shared" si="0"/>
        <v>0.19767441860465115</v>
      </c>
      <c r="M9" s="13" t="str">
        <f t="shared" si="1"/>
        <v>Aprovado</v>
      </c>
      <c r="P9" s="123"/>
      <c r="Q9" s="123"/>
      <c r="R9" s="123"/>
      <c r="S9" s="123"/>
      <c r="T9" s="123"/>
      <c r="U9" s="123"/>
      <c r="V9" s="123"/>
    </row>
    <row r="10" spans="1:25" ht="15">
      <c r="A10" s="117"/>
      <c r="B10" s="11">
        <v>11507</v>
      </c>
      <c r="C10" s="10">
        <v>17</v>
      </c>
      <c r="D10" s="10">
        <v>4</v>
      </c>
      <c r="E10" s="10">
        <v>2</v>
      </c>
      <c r="F10" s="10">
        <v>0</v>
      </c>
      <c r="G10" s="10">
        <v>1</v>
      </c>
      <c r="H10" s="10">
        <v>23</v>
      </c>
      <c r="I10" s="10">
        <v>4</v>
      </c>
      <c r="J10" s="10">
        <v>19</v>
      </c>
      <c r="K10" s="5">
        <f>SUM(C10:J10)</f>
        <v>70</v>
      </c>
      <c r="L10" s="133">
        <f t="shared" si="0"/>
        <v>0.16279069767441862</v>
      </c>
      <c r="M10" s="13" t="str">
        <f t="shared" si="1"/>
        <v>Aprovado</v>
      </c>
    </row>
    <row r="11" spans="1:25" ht="15">
      <c r="A11" s="117"/>
      <c r="B11" s="11" t="s">
        <v>125</v>
      </c>
      <c r="C11" s="10">
        <v>4</v>
      </c>
      <c r="D11" s="10">
        <v>3</v>
      </c>
      <c r="E11" s="10">
        <v>4</v>
      </c>
      <c r="F11" s="10">
        <v>19</v>
      </c>
      <c r="G11" s="10">
        <v>16</v>
      </c>
      <c r="H11" s="10">
        <v>3</v>
      </c>
      <c r="I11" s="10">
        <v>10</v>
      </c>
      <c r="J11" s="10">
        <v>2</v>
      </c>
      <c r="K11" s="5">
        <f>SUM(C11:J11)</f>
        <v>61</v>
      </c>
      <c r="L11" s="133">
        <f t="shared" si="0"/>
        <v>0.14186046511627906</v>
      </c>
      <c r="M11" s="13" t="str">
        <f t="shared" si="1"/>
        <v>Aprovado</v>
      </c>
      <c r="P11" s="123" t="s">
        <v>126</v>
      </c>
      <c r="Q11" s="123"/>
      <c r="R11" s="123"/>
      <c r="S11" s="123"/>
      <c r="T11" s="123"/>
      <c r="U11" s="123"/>
      <c r="V11" s="123"/>
    </row>
    <row r="12" spans="1:25" ht="15">
      <c r="A12" s="117"/>
      <c r="B12" s="11">
        <v>11509</v>
      </c>
      <c r="C12" s="10">
        <v>8</v>
      </c>
      <c r="D12" s="10">
        <v>9</v>
      </c>
      <c r="E12" s="10">
        <v>16</v>
      </c>
      <c r="F12" s="10">
        <v>19</v>
      </c>
      <c r="G12" s="10">
        <v>4</v>
      </c>
      <c r="H12" s="10">
        <v>24</v>
      </c>
      <c r="I12" s="10">
        <v>13</v>
      </c>
      <c r="J12" s="10">
        <v>6</v>
      </c>
      <c r="K12" s="5">
        <f>SUM(C12:J12)</f>
        <v>99</v>
      </c>
      <c r="L12" s="133">
        <f t="shared" si="0"/>
        <v>0.23023255813953489</v>
      </c>
      <c r="M12" s="13" t="str">
        <f t="shared" si="1"/>
        <v>Aprovado</v>
      </c>
      <c r="P12" s="123"/>
      <c r="Q12" s="123"/>
      <c r="R12" s="123"/>
      <c r="S12" s="123"/>
      <c r="T12" s="123"/>
      <c r="U12" s="123"/>
      <c r="V12" s="123"/>
    </row>
    <row r="13" spans="1:25" ht="15">
      <c r="A13" s="118"/>
      <c r="B13" s="11">
        <v>11510</v>
      </c>
      <c r="C13" s="10">
        <v>10</v>
      </c>
      <c r="D13" s="10">
        <v>10</v>
      </c>
      <c r="E13" s="10">
        <v>1</v>
      </c>
      <c r="F13" s="10">
        <v>1</v>
      </c>
      <c r="G13" s="10">
        <v>4</v>
      </c>
      <c r="H13" s="10">
        <v>16</v>
      </c>
      <c r="I13" s="10">
        <v>14</v>
      </c>
      <c r="J13" s="10">
        <v>2</v>
      </c>
      <c r="K13" s="5">
        <f>SUM(C13:J13)</f>
        <v>58</v>
      </c>
      <c r="L13" s="133">
        <f t="shared" si="0"/>
        <v>0.13488372093023257</v>
      </c>
      <c r="M13" s="13" t="str">
        <f t="shared" si="1"/>
        <v>Aprovado</v>
      </c>
      <c r="Q13" s="121" t="s">
        <v>127</v>
      </c>
      <c r="R13" s="121"/>
      <c r="S13" s="121"/>
      <c r="T13" s="121"/>
      <c r="U13" s="121"/>
    </row>
    <row r="14" spans="1:25" ht="15.75" customHeight="1">
      <c r="A14" s="128" t="s">
        <v>128</v>
      </c>
      <c r="B14" s="129"/>
      <c r="C14" s="129"/>
      <c r="D14" s="12">
        <f>COUNTA(B4:B13)</f>
        <v>10</v>
      </c>
      <c r="E14" s="12"/>
      <c r="F14" s="12"/>
      <c r="G14" s="12"/>
      <c r="H14" s="12"/>
      <c r="I14" s="12"/>
      <c r="J14" s="12"/>
      <c r="K14" s="12"/>
      <c r="L14" s="12"/>
      <c r="M14" s="14"/>
      <c r="O14" s="123" t="s">
        <v>129</v>
      </c>
      <c r="P14" s="123"/>
      <c r="Q14" s="123"/>
      <c r="R14" s="123"/>
      <c r="S14" s="123"/>
      <c r="T14" s="123"/>
      <c r="U14" s="123"/>
      <c r="V14" s="123"/>
      <c r="W14" s="123"/>
    </row>
    <row r="15" spans="1:25" ht="15.75" customHeight="1">
      <c r="A15" s="130" t="s">
        <v>130</v>
      </c>
      <c r="B15" s="131"/>
      <c r="C15" s="83" t="s">
        <v>131</v>
      </c>
      <c r="D15" s="12">
        <f>COUNTIF(M4:M13,"Aprovado")</f>
        <v>8</v>
      </c>
      <c r="E15" s="12"/>
      <c r="F15" s="12"/>
      <c r="G15" s="12"/>
      <c r="H15" s="12"/>
      <c r="I15" s="12"/>
      <c r="J15" s="12"/>
      <c r="K15" s="12"/>
      <c r="L15" s="12"/>
      <c r="M15" s="14"/>
      <c r="O15" s="123"/>
      <c r="P15" s="123"/>
      <c r="Q15" s="123"/>
      <c r="R15" s="123"/>
      <c r="S15" s="123"/>
      <c r="T15" s="123"/>
      <c r="U15" s="123"/>
      <c r="V15" s="123"/>
      <c r="W15" s="123"/>
    </row>
    <row r="16" spans="1:25" ht="15.75">
      <c r="A16" s="130" t="s">
        <v>132</v>
      </c>
      <c r="B16" s="131"/>
      <c r="C16" s="83" t="s">
        <v>133</v>
      </c>
      <c r="D16" s="12">
        <f>COUNTIF(M4:M13,"Reprovado")</f>
        <v>2</v>
      </c>
      <c r="E16" s="12"/>
      <c r="F16" s="12"/>
      <c r="G16" s="12"/>
      <c r="H16" s="12"/>
      <c r="I16" s="12"/>
      <c r="J16" s="12"/>
      <c r="K16" s="12"/>
      <c r="L16" s="12"/>
      <c r="M16" s="14"/>
      <c r="Q16" s="121" t="s">
        <v>134</v>
      </c>
      <c r="R16" s="122"/>
      <c r="S16" s="122"/>
      <c r="T16" s="122"/>
      <c r="U16" s="122"/>
      <c r="V16" s="122"/>
    </row>
    <row r="17" spans="1:13" ht="16.5" thickBot="1">
      <c r="A17" s="114" t="s">
        <v>135</v>
      </c>
      <c r="B17" s="115"/>
      <c r="C17" s="15">
        <v>0.25</v>
      </c>
      <c r="D17" s="16">
        <f>COUNTIF(M4:M13,"No Limite")</f>
        <v>0</v>
      </c>
      <c r="E17" s="16"/>
      <c r="F17" s="16"/>
      <c r="G17" s="16"/>
      <c r="H17" s="16"/>
      <c r="I17" s="16"/>
      <c r="J17" s="16"/>
      <c r="K17" s="16"/>
      <c r="L17" s="16"/>
      <c r="M17" s="17"/>
    </row>
    <row r="18" spans="1:13">
      <c r="A18" s="7" t="s">
        <v>136</v>
      </c>
    </row>
    <row r="19" spans="1:13">
      <c r="A19" s="7" t="s">
        <v>137</v>
      </c>
    </row>
    <row r="20" spans="1:13">
      <c r="A20" s="7" t="s">
        <v>138</v>
      </c>
    </row>
    <row r="21" spans="1:13">
      <c r="A21" s="7" t="s">
        <v>139</v>
      </c>
    </row>
    <row r="22" spans="1:13">
      <c r="A22" s="7" t="s">
        <v>140</v>
      </c>
    </row>
    <row r="23" spans="1:13">
      <c r="A23" s="7" t="s">
        <v>141</v>
      </c>
    </row>
    <row r="24" spans="1:13">
      <c r="A24" s="7" t="s">
        <v>142</v>
      </c>
    </row>
    <row r="25" spans="1:13">
      <c r="A25" s="7" t="s">
        <v>143</v>
      </c>
    </row>
    <row r="26" spans="1:13">
      <c r="A26" s="7" t="s">
        <v>144</v>
      </c>
    </row>
  </sheetData>
  <mergeCells count="16">
    <mergeCell ref="A17:B17"/>
    <mergeCell ref="A4:A13"/>
    <mergeCell ref="L1:L3"/>
    <mergeCell ref="Q16:V16"/>
    <mergeCell ref="O14:W15"/>
    <mergeCell ref="M1:M3"/>
    <mergeCell ref="B3:K3"/>
    <mergeCell ref="A1:A3"/>
    <mergeCell ref="A14:C14"/>
    <mergeCell ref="O2:Y3"/>
    <mergeCell ref="Q4:V4"/>
    <mergeCell ref="P7:V9"/>
    <mergeCell ref="P11:V12"/>
    <mergeCell ref="Q13:U13"/>
    <mergeCell ref="A15:B15"/>
    <mergeCell ref="A16:B16"/>
  </mergeCells>
  <phoneticPr fontId="0" type="noConversion"/>
  <pageMargins left="0.78740157499999996" right="0.78740157499999996" top="0.984251969" bottom="0.984251969" header="0.49212598499999999" footer="0.49212598499999999"/>
  <pageSetup paperSize="9" orientation="landscape" horizontalDpi="4294967295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BB01-3EBB-43A6-A6AF-8ED99A6AC03D}">
  <dimension ref="A1:Q31"/>
  <sheetViews>
    <sheetView tabSelected="1" zoomScale="160" zoomScaleNormal="160" workbookViewId="0">
      <selection activeCell="J3" sqref="J3"/>
    </sheetView>
  </sheetViews>
  <sheetFormatPr defaultRowHeight="12.75"/>
  <cols>
    <col min="2" max="2" width="11.28515625" customWidth="1"/>
    <col min="3" max="3" width="12.7109375" customWidth="1"/>
    <col min="4" max="4" width="10.7109375" customWidth="1"/>
    <col min="5" max="5" width="18.28515625" customWidth="1"/>
    <col min="6" max="6" width="8.85546875" bestFit="1" customWidth="1"/>
    <col min="7" max="7" width="11.5703125" customWidth="1"/>
    <col min="8" max="8" width="10.140625" customWidth="1"/>
    <col min="9" max="9" width="12.28515625" bestFit="1" customWidth="1"/>
    <col min="10" max="10" width="9.7109375" customWidth="1"/>
    <col min="11" max="11" width="18.7109375" bestFit="1" customWidth="1"/>
  </cols>
  <sheetData>
    <row r="1" spans="1:17" ht="25.5">
      <c r="A1" s="92" t="s">
        <v>145</v>
      </c>
      <c r="B1" s="93" t="s">
        <v>80</v>
      </c>
      <c r="C1" s="93" t="s">
        <v>81</v>
      </c>
      <c r="D1" s="93" t="s">
        <v>146</v>
      </c>
      <c r="E1" s="93" t="s">
        <v>147</v>
      </c>
      <c r="F1" s="93" t="s">
        <v>148</v>
      </c>
      <c r="G1" s="93" t="s">
        <v>84</v>
      </c>
      <c r="H1" s="93" t="s">
        <v>85</v>
      </c>
      <c r="I1" s="93" t="s">
        <v>149</v>
      </c>
      <c r="J1" s="93" t="s">
        <v>150</v>
      </c>
      <c r="K1" s="92" t="s">
        <v>86</v>
      </c>
    </row>
    <row r="2" spans="1:17">
      <c r="A2" s="36">
        <v>448</v>
      </c>
      <c r="B2" s="37">
        <v>44059</v>
      </c>
      <c r="C2" s="40">
        <v>298.43</v>
      </c>
      <c r="D2" s="37">
        <v>44060</v>
      </c>
      <c r="E2" s="36" t="str">
        <f>IF(D2&gt;B2,"Com Atraso",IF(D2&lt;B2,"Com Antecedência","No Dia"))</f>
        <v>Com Atraso</v>
      </c>
      <c r="F2" s="85">
        <f t="shared" ref="F2:F8" si="0">IF(D2&gt;B2,D2-B2,0)</f>
        <v>1</v>
      </c>
      <c r="G2" s="86">
        <f>IF(F2&gt;0,C2*$F$10,0)</f>
        <v>5.9686000000000003</v>
      </c>
      <c r="H2" s="86">
        <f>IF(F2&gt;0,F2*$F$11,0)</f>
        <v>0.89</v>
      </c>
      <c r="I2" s="36">
        <f t="shared" ref="I2:I8" si="1">IF(D2&lt;B2,B2-D2,0)</f>
        <v>0</v>
      </c>
      <c r="J2" s="86">
        <f>IF(I2&gt;0,C2*$F$12,0)</f>
        <v>0</v>
      </c>
      <c r="K2" s="86">
        <f t="shared" ref="K2:K9" si="2">SUM(C2+G2+H2-J2)</f>
        <v>305.28859999999997</v>
      </c>
    </row>
    <row r="3" spans="1:17">
      <c r="A3" s="36">
        <v>662</v>
      </c>
      <c r="B3" s="37">
        <v>44059</v>
      </c>
      <c r="C3" s="40">
        <v>821.42</v>
      </c>
      <c r="D3" s="37">
        <v>44054</v>
      </c>
      <c r="E3" s="36" t="str">
        <f t="shared" ref="E3:E8" si="3">IF(D3&gt;B3,"Com Atraso",IF(D3&lt;B3,"Com Antecedência","No Dia"))</f>
        <v>Com Antecedência</v>
      </c>
      <c r="F3" s="85">
        <f t="shared" si="0"/>
        <v>0</v>
      </c>
      <c r="G3" s="86">
        <f t="shared" ref="G3:G8" si="4">IF(F3&gt;0,C3*$F$10,0)</f>
        <v>0</v>
      </c>
      <c r="H3" s="86">
        <f t="shared" ref="H3:H8" si="5">IF(F3&gt;0,F3*$F$11,0)</f>
        <v>0</v>
      </c>
      <c r="I3" s="36">
        <f t="shared" si="1"/>
        <v>5</v>
      </c>
      <c r="J3" s="86">
        <f t="shared" ref="J3:J8" si="6">IF(I3&gt;0,C3*$F$12,0)</f>
        <v>4.5178099999999999</v>
      </c>
      <c r="K3" s="86">
        <f t="shared" si="2"/>
        <v>816.90218999999991</v>
      </c>
    </row>
    <row r="4" spans="1:17">
      <c r="A4" s="36">
        <v>282</v>
      </c>
      <c r="B4" s="37">
        <v>44055</v>
      </c>
      <c r="C4" s="40">
        <v>592.91</v>
      </c>
      <c r="D4" s="37">
        <v>44050</v>
      </c>
      <c r="E4" s="36" t="str">
        <f t="shared" si="3"/>
        <v>Com Antecedência</v>
      </c>
      <c r="F4" s="85">
        <f t="shared" si="0"/>
        <v>0</v>
      </c>
      <c r="G4" s="86">
        <f t="shared" si="4"/>
        <v>0</v>
      </c>
      <c r="H4" s="86">
        <f t="shared" si="5"/>
        <v>0</v>
      </c>
      <c r="I4" s="36">
        <f t="shared" si="1"/>
        <v>5</v>
      </c>
      <c r="J4" s="86">
        <f t="shared" si="6"/>
        <v>3.2610049999999995</v>
      </c>
      <c r="K4" s="86">
        <f t="shared" si="2"/>
        <v>589.64899500000001</v>
      </c>
    </row>
    <row r="5" spans="1:17">
      <c r="A5" s="36">
        <v>660</v>
      </c>
      <c r="B5" s="37">
        <v>44053</v>
      </c>
      <c r="C5" s="40">
        <v>202</v>
      </c>
      <c r="D5" s="37">
        <v>44050</v>
      </c>
      <c r="E5" s="36" t="str">
        <f t="shared" si="3"/>
        <v>Com Antecedência</v>
      </c>
      <c r="F5" s="85">
        <f t="shared" si="0"/>
        <v>0</v>
      </c>
      <c r="G5" s="86">
        <f t="shared" si="4"/>
        <v>0</v>
      </c>
      <c r="H5" s="86">
        <f t="shared" si="5"/>
        <v>0</v>
      </c>
      <c r="I5" s="36">
        <f t="shared" si="1"/>
        <v>3</v>
      </c>
      <c r="J5" s="86">
        <f t="shared" si="6"/>
        <v>1.111</v>
      </c>
      <c r="K5" s="86">
        <f t="shared" si="2"/>
        <v>200.88900000000001</v>
      </c>
    </row>
    <row r="6" spans="1:17">
      <c r="A6" s="36">
        <v>573</v>
      </c>
      <c r="B6" s="37">
        <v>44054</v>
      </c>
      <c r="C6" s="40">
        <v>55.01</v>
      </c>
      <c r="D6" s="37">
        <v>44051</v>
      </c>
      <c r="E6" s="36" t="str">
        <f t="shared" si="3"/>
        <v>Com Antecedência</v>
      </c>
      <c r="F6" s="85">
        <f t="shared" si="0"/>
        <v>0</v>
      </c>
      <c r="G6" s="86">
        <f t="shared" si="4"/>
        <v>0</v>
      </c>
      <c r="H6" s="86">
        <f t="shared" si="5"/>
        <v>0</v>
      </c>
      <c r="I6" s="36">
        <f t="shared" si="1"/>
        <v>3</v>
      </c>
      <c r="J6" s="86">
        <f t="shared" si="6"/>
        <v>0.30255499999999996</v>
      </c>
      <c r="K6" s="86">
        <f t="shared" si="2"/>
        <v>54.707445</v>
      </c>
    </row>
    <row r="7" spans="1:17">
      <c r="A7" s="36">
        <v>252</v>
      </c>
      <c r="B7" s="37">
        <v>44050</v>
      </c>
      <c r="C7" s="40">
        <v>692.5</v>
      </c>
      <c r="D7" s="37">
        <v>44057</v>
      </c>
      <c r="E7" s="36" t="str">
        <f t="shared" si="3"/>
        <v>Com Atraso</v>
      </c>
      <c r="F7" s="85">
        <f t="shared" si="0"/>
        <v>7</v>
      </c>
      <c r="G7" s="86">
        <f t="shared" si="4"/>
        <v>13.85</v>
      </c>
      <c r="H7" s="86">
        <f t="shared" si="5"/>
        <v>6.23</v>
      </c>
      <c r="I7" s="36">
        <f t="shared" si="1"/>
        <v>0</v>
      </c>
      <c r="J7" s="86">
        <f t="shared" si="6"/>
        <v>0</v>
      </c>
      <c r="K7" s="86">
        <f t="shared" si="2"/>
        <v>712.58</v>
      </c>
    </row>
    <row r="8" spans="1:17" ht="14.25">
      <c r="A8" s="36">
        <v>345</v>
      </c>
      <c r="B8" s="37">
        <v>44050</v>
      </c>
      <c r="C8" s="40">
        <v>246.52</v>
      </c>
      <c r="D8" s="37">
        <v>44055</v>
      </c>
      <c r="E8" s="36" t="str">
        <f t="shared" si="3"/>
        <v>Com Atraso</v>
      </c>
      <c r="F8" s="85">
        <f t="shared" si="0"/>
        <v>5</v>
      </c>
      <c r="G8" s="86">
        <f t="shared" si="4"/>
        <v>4.9304000000000006</v>
      </c>
      <c r="H8" s="86">
        <f t="shared" si="5"/>
        <v>4.45</v>
      </c>
      <c r="I8" s="36">
        <f t="shared" si="1"/>
        <v>0</v>
      </c>
      <c r="J8" s="86">
        <f t="shared" si="6"/>
        <v>0</v>
      </c>
      <c r="K8" s="86">
        <f t="shared" si="2"/>
        <v>255.90039999999999</v>
      </c>
      <c r="Q8" s="84"/>
    </row>
    <row r="9" spans="1:17">
      <c r="A9" s="87"/>
      <c r="B9" s="88" t="s">
        <v>68</v>
      </c>
      <c r="C9" s="89">
        <f>SUM(C2:C8)</f>
        <v>2908.7899999999995</v>
      </c>
      <c r="D9" s="90"/>
      <c r="E9" s="90"/>
      <c r="F9" s="95">
        <f>SUM(F2:F8)</f>
        <v>13</v>
      </c>
      <c r="G9" s="91">
        <f>SUM(G2:G8)</f>
        <v>24.749000000000002</v>
      </c>
      <c r="H9" s="94">
        <f>SUM(H2:H8)</f>
        <v>11.57</v>
      </c>
      <c r="I9" s="88">
        <f>SUM(I2:I8)</f>
        <v>16</v>
      </c>
      <c r="J9" s="94">
        <f>SUM(J2:J8)</f>
        <v>9.1923700000000004</v>
      </c>
      <c r="K9" s="94">
        <f t="shared" si="2"/>
        <v>2935.9166299999993</v>
      </c>
    </row>
    <row r="10" spans="1:17">
      <c r="A10" s="132" t="s">
        <v>151</v>
      </c>
      <c r="B10" s="132"/>
      <c r="C10" s="12">
        <f>COUNT(A2:A8)</f>
        <v>7</v>
      </c>
      <c r="E10" s="12" t="s">
        <v>152</v>
      </c>
      <c r="F10" s="38">
        <v>0.02</v>
      </c>
    </row>
    <row r="11" spans="1:17">
      <c r="A11" s="132" t="s">
        <v>153</v>
      </c>
      <c r="B11" s="132"/>
      <c r="C11" s="12">
        <f>COUNTIF(E2:E8,"No Dia")</f>
        <v>0</v>
      </c>
      <c r="E11" s="12" t="s">
        <v>85</v>
      </c>
      <c r="F11" s="39">
        <v>0.89</v>
      </c>
    </row>
    <row r="12" spans="1:17">
      <c r="A12" s="132" t="s">
        <v>154</v>
      </c>
      <c r="B12" s="132"/>
      <c r="C12" s="12">
        <f>COUNTIF(E2:E8,"Com Atraso")</f>
        <v>3</v>
      </c>
      <c r="E12" s="12" t="s">
        <v>155</v>
      </c>
      <c r="F12" s="38">
        <v>5.4999999999999997E-3</v>
      </c>
    </row>
    <row r="13" spans="1:17">
      <c r="A13" s="132" t="s">
        <v>156</v>
      </c>
      <c r="B13" s="132"/>
      <c r="C13" s="12">
        <f>COUNTIF(E2:E8,"Com Antecedência")</f>
        <v>4</v>
      </c>
    </row>
    <row r="14" spans="1:17">
      <c r="A14" s="7" t="s">
        <v>157</v>
      </c>
    </row>
    <row r="15" spans="1:17">
      <c r="A15" s="7" t="s">
        <v>95</v>
      </c>
    </row>
    <row r="16" spans="1:17">
      <c r="A16" s="7" t="s">
        <v>158</v>
      </c>
    </row>
    <row r="17" spans="1:1">
      <c r="A17" s="7" t="s">
        <v>159</v>
      </c>
    </row>
    <row r="18" spans="1:1">
      <c r="A18" s="7" t="s">
        <v>160</v>
      </c>
    </row>
    <row r="19" spans="1:1">
      <c r="A19" s="7" t="s">
        <v>161</v>
      </c>
    </row>
    <row r="20" spans="1:1">
      <c r="A20" s="7" t="s">
        <v>162</v>
      </c>
    </row>
    <row r="21" spans="1:1">
      <c r="A21" s="7" t="s">
        <v>163</v>
      </c>
    </row>
    <row r="22" spans="1:1">
      <c r="A22" s="7" t="s">
        <v>164</v>
      </c>
    </row>
    <row r="23" spans="1:1">
      <c r="A23" s="7" t="s">
        <v>165</v>
      </c>
    </row>
    <row r="24" spans="1:1">
      <c r="A24" s="7" t="s">
        <v>166</v>
      </c>
    </row>
    <row r="25" spans="1:1">
      <c r="A25" s="7" t="s">
        <v>167</v>
      </c>
    </row>
    <row r="26" spans="1:1">
      <c r="A26" s="7" t="s">
        <v>168</v>
      </c>
    </row>
    <row r="27" spans="1:1">
      <c r="A27" s="7" t="s">
        <v>169</v>
      </c>
    </row>
    <row r="28" spans="1:1">
      <c r="A28" s="7" t="s">
        <v>170</v>
      </c>
    </row>
    <row r="29" spans="1:1">
      <c r="A29" s="7" t="s">
        <v>171</v>
      </c>
    </row>
    <row r="30" spans="1:1">
      <c r="A30" s="7" t="s">
        <v>172</v>
      </c>
    </row>
    <row r="31" spans="1:1">
      <c r="A31" s="7" t="s">
        <v>173</v>
      </c>
    </row>
  </sheetData>
  <mergeCells count="4">
    <mergeCell ref="A10:B10"/>
    <mergeCell ref="A11:B11"/>
    <mergeCell ref="A12:B12"/>
    <mergeCell ref="A13:B13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1D1C04727465A48B20EB84CDCF8A5A7" ma:contentTypeVersion="1" ma:contentTypeDescription="Crie um novo documento." ma:contentTypeScope="" ma:versionID="e95ada23546c00a9a1b983657ad5ac75">
  <xsd:schema xmlns:xsd="http://www.w3.org/2001/XMLSchema" xmlns:xs="http://www.w3.org/2001/XMLSchema" xmlns:p="http://schemas.microsoft.com/office/2006/metadata/properties" xmlns:ns2="100a8ac8-4c55-473b-b41a-dd8aea2596ea" targetNamespace="http://schemas.microsoft.com/office/2006/metadata/properties" ma:root="true" ma:fieldsID="44111d4fd68dea241657282ab4284e38" ns2:_="">
    <xsd:import namespace="100a8ac8-4c55-473b-b41a-dd8aea2596ea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0a8ac8-4c55-473b-b41a-dd8aea2596e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BDAB16-7E4E-4FBF-91E6-6F565DBB7D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0a8ac8-4c55-473b-b41a-dd8aea2596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56D709-9DE4-4C26-AF5A-856D643AA3F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Exerc01</vt:lpstr>
      <vt:lpstr>Exerc02</vt:lpstr>
      <vt:lpstr>Exerc03</vt:lpstr>
      <vt:lpstr>Exerc04</vt:lpstr>
      <vt:lpstr>Exerc05</vt:lpstr>
      <vt:lpstr>Exerc06</vt:lpstr>
    </vt:vector>
  </TitlesOfParts>
  <Manager/>
  <Company>Escola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ETE-JMS</dc:creator>
  <cp:keywords/>
  <dc:description/>
  <cp:lastModifiedBy>ds_tec</cp:lastModifiedBy>
  <cp:revision/>
  <dcterms:created xsi:type="dcterms:W3CDTF">2004-09-09T22:34:06Z</dcterms:created>
  <dcterms:modified xsi:type="dcterms:W3CDTF">2024-11-26T00:41:27Z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ferenceId">
    <vt:lpwstr/>
  </property>
</Properties>
</file>