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amjg\Documents\Github_repositories\Pmagellanicus_omics\RAnalysis\Data\"/>
    </mc:Choice>
  </mc:AlternateContent>
  <xr:revisionPtr revIDLastSave="0" documentId="13_ncr:1_{70B03B7D-04DF-4360-810E-8F33AF46EC7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ry_weight" sheetId="2" r:id="rId1"/>
    <sheet name="Cell_coun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R8" i="2"/>
  <c r="I3" i="2"/>
  <c r="H3" i="2"/>
  <c r="G3" i="2"/>
  <c r="F16" i="2"/>
  <c r="P13" i="2" s="1"/>
  <c r="P14" i="2" s="1"/>
  <c r="I13" i="2"/>
  <c r="H13" i="2"/>
  <c r="G13" i="2"/>
  <c r="F4" i="1"/>
  <c r="I4" i="1" s="1"/>
  <c r="Q4" i="1" s="1"/>
  <c r="Q6" i="1" s="1"/>
  <c r="F13" i="1"/>
  <c r="I13" i="1" s="1"/>
  <c r="O13" i="2" l="1"/>
  <c r="O14" i="2" s="1"/>
  <c r="G4" i="1"/>
  <c r="O4" i="1" s="1"/>
  <c r="H4" i="1"/>
  <c r="P4" i="1" s="1"/>
  <c r="G13" i="1"/>
  <c r="O13" i="1" s="1"/>
  <c r="O14" i="1" s="1"/>
  <c r="P3" i="2"/>
  <c r="P4" i="2" s="1"/>
  <c r="Q13" i="2"/>
  <c r="Q14" i="2" s="1"/>
  <c r="R14" i="2" s="1"/>
  <c r="Q3" i="2"/>
  <c r="O3" i="2"/>
  <c r="O7" i="2" s="1"/>
  <c r="Q5" i="1"/>
  <c r="Q7" i="1" s="1"/>
  <c r="H13" i="1"/>
  <c r="P13" i="1" s="1"/>
  <c r="P14" i="1" s="1"/>
  <c r="Q13" i="1"/>
  <c r="Q14" i="1" s="1"/>
  <c r="O2" i="1" l="1"/>
  <c r="O16" i="1"/>
  <c r="Q2" i="1"/>
  <c r="Q16" i="1"/>
  <c r="P2" i="1"/>
  <c r="P16" i="1"/>
  <c r="P5" i="1"/>
  <c r="P6" i="1"/>
  <c r="O6" i="1"/>
  <c r="S4" i="1"/>
  <c r="P7" i="2"/>
  <c r="R3" i="2"/>
  <c r="O4" i="2"/>
  <c r="Q7" i="2"/>
  <c r="Q4" i="2"/>
  <c r="R13" i="2"/>
  <c r="O5" i="1"/>
  <c r="O7" i="1" s="1"/>
  <c r="S13" i="1"/>
  <c r="S14" i="1" s="1"/>
  <c r="S6" i="1" l="1"/>
  <c r="S5" i="1"/>
  <c r="S7" i="1" s="1"/>
  <c r="S2" i="1"/>
  <c r="S16" i="1"/>
  <c r="P7" i="1"/>
  <c r="R7" i="2"/>
  <c r="R4" i="2"/>
</calcChain>
</file>

<file path=xl/sharedStrings.xml><?xml version="1.0" encoding="utf-8"?>
<sst xmlns="http://schemas.openxmlformats.org/spreadsheetml/2006/main" count="112" uniqueCount="53">
  <si>
    <t>Schedule</t>
  </si>
  <si>
    <t>Tank Type</t>
  </si>
  <si>
    <t>Hemocytometer count</t>
  </si>
  <si>
    <t>Tank Volume (mL)</t>
  </si>
  <si>
    <t>Desired Concentration (cells/mL)</t>
  </si>
  <si>
    <t>Total # of cells to feed</t>
  </si>
  <si>
    <t># cells Tiso to feed</t>
  </si>
  <si>
    <t># cells Chgra to feed</t>
  </si>
  <si>
    <t># cells Mono to feed</t>
  </si>
  <si>
    <t>Tiso Concentration</t>
  </si>
  <si>
    <t>Chgra Concentration</t>
  </si>
  <si>
    <t>Mono Concentration</t>
  </si>
  <si>
    <t>Volume of Tiso to feed (mL)</t>
  </si>
  <si>
    <t>Volume Chgra to feed (mL)</t>
  </si>
  <si>
    <t>Volume of Mono to feed (mL)</t>
  </si>
  <si>
    <t>Volume MC2 to feed (mL)</t>
  </si>
  <si>
    <t>x16</t>
  </si>
  <si>
    <t>Average dry tissue weight per animal (g)</t>
  </si>
  <si>
    <t>Number of animals per tank</t>
  </si>
  <si>
    <t>1:1:1 diet</t>
  </si>
  <si>
    <t>Total dry tissue weight per tank (g)</t>
  </si>
  <si>
    <t>mgDW Chgra  per 10^6 cells</t>
  </si>
  <si>
    <t>mgDW Tiso per 10^6 cells</t>
  </si>
  <si>
    <t>mgDW Mono  per 10^6 cells</t>
  </si>
  <si>
    <t>Total volume(L)</t>
  </si>
  <si>
    <t xml:space="preserve"> Iso:Chgra:Mono as 4:4:2 (original diet from DEI)</t>
  </si>
  <si>
    <t xml:space="preserve"> Tet:Chgra:Mono as 2:4:4 (Tet included and reduced due to low culture conc and large size)</t>
  </si>
  <si>
    <t># cells MC2 to feed</t>
  </si>
  <si>
    <t>MC2 Concentration</t>
  </si>
  <si>
    <t>Volume of MC2 to feed (mL)</t>
  </si>
  <si>
    <t>mgDW Tet per 10^6 cells</t>
  </si>
  <si>
    <t>Tet Concentration</t>
  </si>
  <si>
    <t>if fed twice per day</t>
  </si>
  <si>
    <t>Volume of Tiso to feed (L)</t>
  </si>
  <si>
    <t>Volume Chgra to feed (L)</t>
  </si>
  <si>
    <t>Volume of Mono to feed (L)</t>
  </si>
  <si>
    <t>morning</t>
  </si>
  <si>
    <t>evening</t>
  </si>
  <si>
    <t>Volume of Tet to feed (L)</t>
  </si>
  <si>
    <t>Note: assumes that the average dry tissue weight is 1.6g for each animal</t>
  </si>
  <si>
    <t>OA TANKS 11 LSTATIC</t>
  </si>
  <si>
    <t>Desired % dry weight to feed daily ration</t>
  </si>
  <si>
    <t>total to measure out for the OA room daily</t>
  </si>
  <si>
    <t xml:space="preserve">take new counts and insert above </t>
  </si>
  <si>
    <t>per tank dose</t>
  </si>
  <si>
    <t>total in morning</t>
  </si>
  <si>
    <t>total in evening</t>
  </si>
  <si>
    <t>Total volume (mL)</t>
  </si>
  <si>
    <r>
      <t>FEED BY CELL COUNTS W/</t>
    </r>
    <r>
      <rPr>
        <b/>
        <sz val="10"/>
        <color rgb="FF000000"/>
        <rFont val="Arial"/>
        <family val="2"/>
        <scheme val="minor"/>
      </rPr>
      <t>ISO</t>
    </r>
  </si>
  <si>
    <r>
      <t>FEED BY CELL COUNTS W/</t>
    </r>
    <r>
      <rPr>
        <b/>
        <sz val="10"/>
        <color rgb="FF000000"/>
        <rFont val="Arial"/>
        <family val="2"/>
        <scheme val="minor"/>
      </rPr>
      <t>TETRASELMIS</t>
    </r>
  </si>
  <si>
    <r>
      <t>FEED BY DRY TISSUES WEIGHT OF ANIMALS AND ALGAE W/</t>
    </r>
    <r>
      <rPr>
        <b/>
        <sz val="10"/>
        <color theme="1"/>
        <rFont val="Arial"/>
        <family val="2"/>
      </rPr>
      <t>ISO</t>
    </r>
  </si>
  <si>
    <r>
      <t>FEED BY DRY TISSUES WEIGHT OF ANIMALS AND ALGAE W/</t>
    </r>
    <r>
      <rPr>
        <b/>
        <sz val="10"/>
        <color theme="1"/>
        <rFont val="Arial"/>
        <family val="2"/>
      </rPr>
      <t xml:space="preserve">TETRASELMIS </t>
    </r>
    <r>
      <rPr>
        <b/>
        <sz val="15"/>
        <color theme="4"/>
        <rFont val="Arial"/>
        <family val="2"/>
      </rPr>
      <t>USE THIS METHOD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</si>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</sst>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5"/>
      <color theme="4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A4C2F4"/>
      </patternFill>
    </fill>
    <fill>
      <patternFill patternType="solid">
        <fgColor theme="2" tint="-0.14999847407452621"/>
        <bgColor rgb="FFA4C2F4"/>
      </patternFill>
    </fill>
    <fill>
      <patternFill patternType="solid">
        <fgColor theme="2" tint="-0.14999847407452621"/>
        <bgColor rgb="FF93C47D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7" tint="0.79998168889431442"/>
        <bgColor rgb="FFB6D7A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93C47D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rgb="FF93C47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7" tint="0.79998168889431442"/>
        <bgColor rgb="FFCCCCCC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3" fontId="1" fillId="3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11" fontId="1" fillId="3" borderId="1" xfId="0" applyNumberFormat="1" applyFont="1" applyFill="1" applyBorder="1" applyAlignment="1">
      <alignment horizontal="right"/>
    </xf>
    <xf numFmtId="11" fontId="1" fillId="0" borderId="1" xfId="0" applyNumberFormat="1" applyFont="1" applyBorder="1" applyAlignment="1">
      <alignment horizontal="right"/>
    </xf>
    <xf numFmtId="11" fontId="1" fillId="0" borderId="1" xfId="0" applyNumberFormat="1" applyFont="1" applyBorder="1"/>
    <xf numFmtId="164" fontId="1" fillId="5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5" fontId="1" fillId="0" borderId="0" xfId="0" applyNumberFormat="1" applyFont="1"/>
    <xf numFmtId="2" fontId="1" fillId="3" borderId="1" xfId="0" applyNumberFormat="1" applyFont="1" applyFill="1" applyBorder="1" applyAlignment="1">
      <alignment horizontal="right"/>
    </xf>
    <xf numFmtId="0" fontId="4" fillId="0" borderId="0" xfId="0" applyFont="1"/>
    <xf numFmtId="164" fontId="0" fillId="0" borderId="0" xfId="0" applyNumberFormat="1"/>
    <xf numFmtId="166" fontId="1" fillId="0" borderId="0" xfId="0" applyNumberFormat="1" applyFont="1"/>
    <xf numFmtId="166" fontId="1" fillId="5" borderId="1" xfId="0" applyNumberFormat="1" applyFont="1" applyFill="1" applyBorder="1" applyAlignment="1">
      <alignment horizontal="right"/>
    </xf>
    <xf numFmtId="166" fontId="1" fillId="0" borderId="0" xfId="0" applyNumberFormat="1" applyFont="1" applyAlignment="1">
      <alignment horizontal="right"/>
    </xf>
    <xf numFmtId="164" fontId="1" fillId="7" borderId="0" xfId="0" applyNumberFormat="1" applyFont="1" applyFill="1" applyAlignment="1">
      <alignment horizontal="right"/>
    </xf>
    <xf numFmtId="0" fontId="5" fillId="0" borderId="0" xfId="0" applyFont="1"/>
    <xf numFmtId="164" fontId="1" fillId="8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6" fontId="1" fillId="11" borderId="0" xfId="0" applyNumberFormat="1" applyFont="1" applyFill="1" applyAlignment="1">
      <alignment horizontal="right"/>
    </xf>
    <xf numFmtId="11" fontId="1" fillId="11" borderId="0" xfId="0" applyNumberFormat="1" applyFont="1" applyFill="1"/>
    <xf numFmtId="11" fontId="1" fillId="12" borderId="1" xfId="0" applyNumberFormat="1" applyFont="1" applyFill="1" applyBorder="1" applyAlignment="1">
      <alignment horizontal="right"/>
    </xf>
    <xf numFmtId="0" fontId="1" fillId="13" borderId="0" xfId="0" applyFont="1" applyFill="1"/>
    <xf numFmtId="0" fontId="1" fillId="14" borderId="0" xfId="0" applyFont="1" applyFill="1" applyAlignment="1">
      <alignment horizontal="center" wrapText="1"/>
    </xf>
    <xf numFmtId="11" fontId="1" fillId="15" borderId="0" xfId="0" applyNumberFormat="1" applyFont="1" applyFill="1"/>
    <xf numFmtId="166" fontId="1" fillId="15" borderId="0" xfId="0" applyNumberFormat="1" applyFont="1" applyFill="1" applyAlignment="1">
      <alignment horizontal="right"/>
    </xf>
    <xf numFmtId="0" fontId="1" fillId="16" borderId="0" xfId="0" applyFont="1" applyFill="1" applyAlignment="1">
      <alignment horizontal="center" wrapText="1"/>
    </xf>
    <xf numFmtId="0" fontId="0" fillId="17" borderId="0" xfId="0" applyFill="1"/>
    <xf numFmtId="164" fontId="0" fillId="17" borderId="0" xfId="0" applyNumberFormat="1" applyFill="1"/>
    <xf numFmtId="0" fontId="1" fillId="17" borderId="0" xfId="0" applyFont="1" applyFill="1"/>
    <xf numFmtId="0" fontId="1" fillId="18" borderId="0" xfId="0" applyFont="1" applyFill="1"/>
    <xf numFmtId="3" fontId="1" fillId="18" borderId="0" xfId="0" applyNumberFormat="1" applyFont="1" applyFill="1"/>
    <xf numFmtId="11" fontId="1" fillId="18" borderId="0" xfId="0" applyNumberFormat="1" applyFont="1" applyFill="1"/>
    <xf numFmtId="0" fontId="0" fillId="6" borderId="0" xfId="0" applyFill="1"/>
    <xf numFmtId="164" fontId="1" fillId="18" borderId="0" xfId="0" applyNumberFormat="1" applyFont="1" applyFill="1" applyAlignment="1">
      <alignment horizontal="right"/>
    </xf>
    <xf numFmtId="164" fontId="1" fillId="6" borderId="0" xfId="0" applyNumberFormat="1" applyFont="1" applyFill="1"/>
    <xf numFmtId="0" fontId="1" fillId="6" borderId="0" xfId="0" applyFont="1" applyFill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1" fontId="1" fillId="19" borderId="0" xfId="0" applyNumberFormat="1" applyFont="1" applyFill="1"/>
    <xf numFmtId="0" fontId="1" fillId="13" borderId="0" xfId="0" applyFon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596254</xdr:colOff>
      <xdr:row>1</xdr:row>
      <xdr:rowOff>181939</xdr:rowOff>
    </xdr:from>
    <xdr:to>
      <xdr:col>26</xdr:col>
      <xdr:colOff>754063</xdr:colOff>
      <xdr:row>14</xdr:row>
      <xdr:rowOff>396875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02C618-15BB-4660-8FC7-E1069C35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6098" y="558970"/>
          <a:ext cx="7043590" cy="3766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E4BC-6395-46B4-AA90-3697498301D4}">
  <dimension ref="A1:AK980"/>
  <sheetViews>
    <sheetView tabSelected="1" zoomScale="64" workbookViewId="0">
      <selection activeCell="H5" sqref="H5"/>
    </sheetView>
  </sheetViews>
  <sheetFormatPr defaultColWidth="12.6328125" defaultRowHeight="15.75" customHeight="1" x14ac:dyDescent="0.25"/>
  <cols>
    <col min="1" max="1" width="9.90625" customWidth="1"/>
    <col min="2" max="2" width="24.81640625" customWidth="1"/>
    <col min="11" max="11" width="12.453125" customWidth="1"/>
    <col min="17" max="17" width="14.1796875" customWidth="1"/>
    <col min="18" max="18" width="16.36328125" customWidth="1"/>
    <col min="20" max="20" width="22.7265625" customWidth="1"/>
  </cols>
  <sheetData>
    <row r="1" spans="1:37" ht="29.5" customHeight="1" x14ac:dyDescent="0.4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38" thickBot="1" x14ac:dyDescent="0.3">
      <c r="A2" s="1" t="s">
        <v>0</v>
      </c>
      <c r="B2" s="1" t="s">
        <v>1</v>
      </c>
      <c r="C2" s="1" t="s">
        <v>18</v>
      </c>
      <c r="D2" s="1" t="s">
        <v>3</v>
      </c>
      <c r="E2" s="1" t="s">
        <v>41</v>
      </c>
      <c r="F2" s="1" t="s">
        <v>17</v>
      </c>
      <c r="G2" s="1" t="s">
        <v>30</v>
      </c>
      <c r="H2" s="1" t="s">
        <v>21</v>
      </c>
      <c r="I2" s="1" t="s">
        <v>23</v>
      </c>
      <c r="J2" s="1"/>
      <c r="K2" s="1" t="s">
        <v>31</v>
      </c>
      <c r="L2" s="1" t="s">
        <v>10</v>
      </c>
      <c r="M2" s="1" t="s">
        <v>11</v>
      </c>
      <c r="N2" s="2" t="s">
        <v>19</v>
      </c>
      <c r="O2" s="1" t="s">
        <v>38</v>
      </c>
      <c r="P2" s="1" t="s">
        <v>34</v>
      </c>
      <c r="Q2" s="1" t="s">
        <v>35</v>
      </c>
      <c r="R2" s="1" t="s">
        <v>24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2.5" x14ac:dyDescent="0.25">
      <c r="A3" s="3"/>
      <c r="B3" s="4" t="s">
        <v>40</v>
      </c>
      <c r="C3" s="5">
        <v>8</v>
      </c>
      <c r="D3" s="5">
        <v>11000</v>
      </c>
      <c r="E3" s="6">
        <v>3</v>
      </c>
      <c r="F3" s="13">
        <v>1.6</v>
      </c>
      <c r="G3" s="9">
        <f>200/1000</f>
        <v>0.2</v>
      </c>
      <c r="H3" s="9">
        <f>30/1000</f>
        <v>0.03</v>
      </c>
      <c r="I3" s="9">
        <f>20/1000</f>
        <v>0.02</v>
      </c>
      <c r="J3" s="9"/>
      <c r="K3" s="26">
        <v>2000000</v>
      </c>
      <c r="L3" s="26">
        <v>8730000</v>
      </c>
      <c r="M3" s="26">
        <v>15400000</v>
      </c>
      <c r="N3" s="2"/>
      <c r="O3" s="17">
        <f>(((((E3/3)/100)*(F6*1000))/G3)/(K3/1000000))/1000</f>
        <v>0.32</v>
      </c>
      <c r="P3" s="17">
        <f>(((((E3/3)/100)*(F6*1000))/H3)/(L3/1000000))/1000</f>
        <v>0.48873615883925164</v>
      </c>
      <c r="Q3" s="17">
        <f>(((((E3/3)/100)*(F6*1000))/I3)/(M3/1000000))/1000</f>
        <v>0.41558441558441556</v>
      </c>
      <c r="R3" s="10">
        <f>SUM(O3:Q3)</f>
        <v>1.2243205744236672</v>
      </c>
      <c r="S3" s="12" t="s">
        <v>44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2.5" x14ac:dyDescent="0.25">
      <c r="A4" s="2" t="s">
        <v>39</v>
      </c>
      <c r="B4" s="2"/>
      <c r="C4" s="2"/>
      <c r="D4" s="2"/>
      <c r="E4" s="2"/>
      <c r="F4" s="2"/>
      <c r="G4" s="2"/>
      <c r="H4" s="2"/>
      <c r="I4" s="2"/>
      <c r="J4" s="2"/>
      <c r="K4" s="27"/>
      <c r="L4" s="27"/>
      <c r="M4" s="27"/>
      <c r="N4" s="25" t="s">
        <v>16</v>
      </c>
      <c r="O4" s="24">
        <f>O3*16</f>
        <v>5.12</v>
      </c>
      <c r="P4" s="24">
        <f t="shared" ref="P4" si="0">P3*16</f>
        <v>7.8197785414280263</v>
      </c>
      <c r="Q4" s="24">
        <f>Q3*16</f>
        <v>6.6493506493506489</v>
      </c>
      <c r="R4" s="21">
        <f>SUM(O4:Q4)</f>
        <v>19.589129190778674</v>
      </c>
      <c r="S4" s="2" t="s">
        <v>52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50.5" thickBot="1" x14ac:dyDescent="0.3">
      <c r="A5" s="2"/>
      <c r="B5" s="2"/>
      <c r="C5" s="2"/>
      <c r="D5" s="2"/>
      <c r="E5" s="2"/>
      <c r="F5" s="1" t="s">
        <v>20</v>
      </c>
      <c r="G5" s="2"/>
      <c r="H5" s="2"/>
      <c r="I5" s="2"/>
      <c r="J5" s="2"/>
      <c r="K5" s="28" t="s">
        <v>43</v>
      </c>
      <c r="L5" s="28"/>
      <c r="M5" s="28"/>
      <c r="N5" s="25"/>
      <c r="O5" s="22" t="s">
        <v>42</v>
      </c>
      <c r="P5" s="23"/>
      <c r="Q5" s="24"/>
      <c r="R5" s="21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25" x14ac:dyDescent="0.25">
      <c r="A6" s="2"/>
      <c r="B6" s="2"/>
      <c r="C6" s="2"/>
      <c r="D6" s="2"/>
      <c r="E6" s="2"/>
      <c r="F6" s="13">
        <f>F3*C3</f>
        <v>12.8</v>
      </c>
      <c r="G6" s="2"/>
      <c r="H6" s="2"/>
      <c r="I6" s="2"/>
      <c r="J6" s="2"/>
      <c r="K6" s="2"/>
      <c r="L6" s="2"/>
      <c r="M6" s="2"/>
      <c r="N6" t="s">
        <v>32</v>
      </c>
      <c r="O6" s="1" t="s">
        <v>38</v>
      </c>
      <c r="P6" s="1" t="s">
        <v>34</v>
      </c>
      <c r="Q6" s="1" t="s">
        <v>35</v>
      </c>
      <c r="R6" s="1" t="s">
        <v>24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2.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36</v>
      </c>
      <c r="O7" s="16">
        <f>O3/2</f>
        <v>0.16</v>
      </c>
      <c r="P7" s="16">
        <f>P3/2</f>
        <v>0.24436807941962582</v>
      </c>
      <c r="Q7" s="16">
        <f>Q3/2</f>
        <v>0.20779220779220778</v>
      </c>
      <c r="R7" s="18">
        <f>SUM(O7:Q7)</f>
        <v>0.61216028721183358</v>
      </c>
      <c r="S7" s="12" t="s">
        <v>44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12.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37</v>
      </c>
      <c r="O8" s="16">
        <v>0.16</v>
      </c>
      <c r="P8" s="16">
        <v>0.24436807941962582</v>
      </c>
      <c r="Q8" s="16">
        <v>0.20779220779220778</v>
      </c>
      <c r="R8" s="18">
        <f>SUM(O8:Q8)</f>
        <v>0.61216028721183358</v>
      </c>
      <c r="S8" s="12" t="s">
        <v>44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12.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15.5" customHeight="1" x14ac:dyDescent="0.25"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15.5" customHeight="1" x14ac:dyDescent="0.3">
      <c r="A11" s="2" t="s">
        <v>50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41" customHeight="1" thickBot="1" x14ac:dyDescent="0.3">
      <c r="A12" s="1" t="s">
        <v>0</v>
      </c>
      <c r="B12" s="1" t="s">
        <v>1</v>
      </c>
      <c r="C12" s="1" t="s">
        <v>18</v>
      </c>
      <c r="D12" s="1" t="s">
        <v>3</v>
      </c>
      <c r="E12" s="1" t="s">
        <v>41</v>
      </c>
      <c r="F12" s="1" t="s">
        <v>17</v>
      </c>
      <c r="G12" s="1" t="s">
        <v>22</v>
      </c>
      <c r="H12" s="1" t="s">
        <v>21</v>
      </c>
      <c r="I12" s="1" t="s">
        <v>23</v>
      </c>
      <c r="J12" s="1"/>
      <c r="K12" s="1" t="s">
        <v>9</v>
      </c>
      <c r="L12" s="1" t="s">
        <v>10</v>
      </c>
      <c r="M12" s="1" t="s">
        <v>11</v>
      </c>
      <c r="N12" s="2" t="s">
        <v>19</v>
      </c>
      <c r="O12" s="1" t="s">
        <v>33</v>
      </c>
      <c r="P12" s="1" t="s">
        <v>34</v>
      </c>
      <c r="Q12" s="1" t="s">
        <v>35</v>
      </c>
      <c r="R12" s="1" t="s">
        <v>24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15.75" customHeight="1" x14ac:dyDescent="0.25">
      <c r="A13" s="3"/>
      <c r="B13" s="4" t="s">
        <v>40</v>
      </c>
      <c r="C13" s="5">
        <v>8</v>
      </c>
      <c r="D13" s="5">
        <v>11000</v>
      </c>
      <c r="E13" s="6">
        <v>3</v>
      </c>
      <c r="F13" s="13">
        <v>1.6</v>
      </c>
      <c r="G13" s="9">
        <f>20/1000</f>
        <v>0.02</v>
      </c>
      <c r="H13" s="9">
        <f>30/1000</f>
        <v>0.03</v>
      </c>
      <c r="I13" s="9">
        <f>20/1000</f>
        <v>0.02</v>
      </c>
      <c r="J13" s="9"/>
      <c r="K13" s="26">
        <v>12700000</v>
      </c>
      <c r="L13" s="26">
        <v>8730000</v>
      </c>
      <c r="M13" s="26">
        <v>15400000</v>
      </c>
      <c r="N13" s="2"/>
      <c r="O13" s="17">
        <f>(((((E13/3)/100)*(F16*1000))/G13)/(K13/1000000))/1000</f>
        <v>0.50393700787401574</v>
      </c>
      <c r="P13" s="17">
        <f>(((((E13/3)/100)*(F16*1000))/H13)/(L13/1000000))/1000</f>
        <v>0.48873615883925164</v>
      </c>
      <c r="Q13" s="17">
        <f>(((((E13/3)/100)*(F16*1000))/I13)/(M13/1000000))/1000</f>
        <v>0.41558441558441556</v>
      </c>
      <c r="R13" s="10">
        <f>SUM(O13:Q13)</f>
        <v>1.4082575822976828</v>
      </c>
      <c r="S13" s="12" t="s">
        <v>44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7"/>
      <c r="L14" s="27"/>
      <c r="M14" s="27"/>
      <c r="N14" s="29" t="s">
        <v>16</v>
      </c>
      <c r="O14" s="30">
        <f>O13*16</f>
        <v>8.0629921259842519</v>
      </c>
      <c r="P14" s="30">
        <f t="shared" ref="P14" si="1">P13*16</f>
        <v>7.8197785414280263</v>
      </c>
      <c r="Q14" s="30">
        <f>Q13*16</f>
        <v>6.6493506493506489</v>
      </c>
      <c r="R14" s="19">
        <f>SUM(O14:Q14)</f>
        <v>22.532121316762925</v>
      </c>
      <c r="S14" s="2" t="s">
        <v>52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53" customHeight="1" thickBot="1" x14ac:dyDescent="0.3">
      <c r="A15" s="2"/>
      <c r="B15" s="2"/>
      <c r="C15" s="2"/>
      <c r="D15" s="2"/>
      <c r="E15" s="2"/>
      <c r="F15" s="1" t="s">
        <v>20</v>
      </c>
      <c r="G15" s="2"/>
      <c r="H15" s="2"/>
      <c r="I15" s="2"/>
      <c r="J15" s="2"/>
      <c r="K15" s="28" t="s">
        <v>43</v>
      </c>
      <c r="L15" s="28"/>
      <c r="M15" s="28"/>
      <c r="N15" s="29"/>
      <c r="O15" s="31" t="s">
        <v>42</v>
      </c>
      <c r="P15" s="32"/>
      <c r="Q15" s="30"/>
      <c r="R15" s="19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15.75" customHeight="1" x14ac:dyDescent="0.25">
      <c r="A16" s="2"/>
      <c r="B16" s="2"/>
      <c r="C16" s="2"/>
      <c r="D16" s="2"/>
      <c r="E16" s="2"/>
      <c r="F16" s="13">
        <f>F13*C13</f>
        <v>12.8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 spans="1:37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 spans="1:37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 spans="1:37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 spans="1:37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 spans="1:37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975"/>
  <sheetViews>
    <sheetView zoomScale="56" workbookViewId="0">
      <selection activeCell="K23" sqref="K23"/>
    </sheetView>
  </sheetViews>
  <sheetFormatPr defaultColWidth="12.6328125" defaultRowHeight="15.75" customHeight="1" x14ac:dyDescent="0.25"/>
  <cols>
    <col min="1" max="1" width="9.90625" customWidth="1"/>
    <col min="2" max="2" width="24.81640625" customWidth="1"/>
    <col min="11" max="11" width="12.453125" customWidth="1"/>
    <col min="17" max="17" width="14.1796875" customWidth="1"/>
    <col min="20" max="20" width="22.7265625" customWidth="1"/>
  </cols>
  <sheetData>
    <row r="1" spans="1:37" ht="15.75" customHeight="1" x14ac:dyDescent="0.3">
      <c r="A1" s="20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75" customHeight="1" x14ac:dyDescent="0.35">
      <c r="A2" s="2"/>
      <c r="B2" s="2"/>
      <c r="C2" s="2"/>
      <c r="D2" s="2"/>
      <c r="E2" s="2"/>
      <c r="F2" s="2"/>
      <c r="G2" s="14" t="s">
        <v>26</v>
      </c>
      <c r="H2" s="2"/>
      <c r="I2" s="2"/>
      <c r="J2" s="2"/>
      <c r="K2" s="2"/>
      <c r="L2" s="2"/>
      <c r="M2" s="2"/>
      <c r="N2" s="2"/>
      <c r="O2" s="15">
        <f>SUM(O14:O15)</f>
        <v>554.33070866141736</v>
      </c>
      <c r="P2" s="15">
        <f>SUM(P14:P15)</f>
        <v>806.41466208476515</v>
      </c>
      <c r="Q2" s="15">
        <f>SUM(Q14:Q15)</f>
        <v>228.57142857142858</v>
      </c>
      <c r="R2" s="12"/>
      <c r="S2" s="12">
        <f>SUM(S14:S15)</f>
        <v>1589.3167993176112</v>
      </c>
      <c r="T2" s="1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42" customHeight="1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27</v>
      </c>
      <c r="H3" s="1" t="s">
        <v>7</v>
      </c>
      <c r="I3" s="1" t="s">
        <v>8</v>
      </c>
      <c r="J3" s="1"/>
      <c r="K3" s="1" t="s">
        <v>28</v>
      </c>
      <c r="L3" s="1" t="s">
        <v>10</v>
      </c>
      <c r="M3" s="1" t="s">
        <v>11</v>
      </c>
      <c r="N3" s="1"/>
      <c r="O3" s="1" t="s">
        <v>29</v>
      </c>
      <c r="P3" s="1" t="s">
        <v>13</v>
      </c>
      <c r="Q3" s="1" t="s">
        <v>14</v>
      </c>
      <c r="R3" s="1" t="s">
        <v>15</v>
      </c>
      <c r="S3" s="1" t="s">
        <v>47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5.75" customHeight="1" x14ac:dyDescent="0.25">
      <c r="A4" s="3"/>
      <c r="B4" s="4" t="s">
        <v>40</v>
      </c>
      <c r="C4" s="5"/>
      <c r="D4" s="5">
        <v>11000</v>
      </c>
      <c r="E4" s="6">
        <v>50000</v>
      </c>
      <c r="F4" s="7">
        <f>D4*E4</f>
        <v>550000000</v>
      </c>
      <c r="G4" s="8">
        <f>F4*0.2</f>
        <v>110000000</v>
      </c>
      <c r="H4" s="8">
        <f>F4*0.4</f>
        <v>220000000</v>
      </c>
      <c r="I4" s="8">
        <f>F4*0.4</f>
        <v>220000000</v>
      </c>
      <c r="J4" s="9"/>
      <c r="K4" s="26">
        <v>2700000</v>
      </c>
      <c r="L4" s="26">
        <v>8730000</v>
      </c>
      <c r="M4" s="26">
        <v>15400000</v>
      </c>
      <c r="N4" s="9"/>
      <c r="O4" s="10">
        <f>G4/K4</f>
        <v>40.74074074074074</v>
      </c>
      <c r="P4" s="10">
        <f>H4/L4</f>
        <v>25.200458190148911</v>
      </c>
      <c r="Q4" s="10">
        <f>I4/M4</f>
        <v>14.285714285714286</v>
      </c>
      <c r="R4" s="11"/>
      <c r="S4" s="10">
        <f>SUM(O4:P4,Q4)</f>
        <v>80.226913216603947</v>
      </c>
      <c r="T4" s="12" t="s">
        <v>44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15.75" customHeight="1" x14ac:dyDescent="0.25">
      <c r="A5" s="35"/>
      <c r="B5" s="35"/>
      <c r="C5" s="36"/>
      <c r="D5" s="36"/>
      <c r="E5" s="36"/>
      <c r="F5" s="37"/>
      <c r="G5" s="35"/>
      <c r="H5" s="35"/>
      <c r="I5" s="35"/>
      <c r="J5" s="35"/>
      <c r="K5" s="44"/>
      <c r="L5" s="44"/>
      <c r="M5" s="44"/>
      <c r="N5" s="38"/>
      <c r="O5" s="39">
        <f>O4*16</f>
        <v>651.85185185185185</v>
      </c>
      <c r="P5" s="39">
        <f>P4*16</f>
        <v>403.20733104238258</v>
      </c>
      <c r="Q5" s="39">
        <f>Q4*16</f>
        <v>228.57142857142858</v>
      </c>
      <c r="R5" s="40"/>
      <c r="S5" s="39">
        <f>S4*16</f>
        <v>1283.6306114656632</v>
      </c>
      <c r="T5" s="12" t="s">
        <v>45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5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5"/>
      <c r="L6" s="46"/>
      <c r="M6" s="46"/>
      <c r="N6" s="41"/>
      <c r="O6" s="39">
        <f>O4*16</f>
        <v>651.85185185185185</v>
      </c>
      <c r="P6" s="39">
        <f>P4*16</f>
        <v>403.20733104238258</v>
      </c>
      <c r="Q6" s="39">
        <f>Q4*16</f>
        <v>228.57142857142858</v>
      </c>
      <c r="R6" s="40"/>
      <c r="S6" s="39">
        <f>S4*16</f>
        <v>1283.6306114656632</v>
      </c>
      <c r="T6" s="12" t="s">
        <v>46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7"/>
      <c r="L7" s="27"/>
      <c r="M7" s="27"/>
      <c r="N7" s="29" t="s">
        <v>16</v>
      </c>
      <c r="O7" s="33">
        <f>SUM(O5:O6)</f>
        <v>1303.7037037037037</v>
      </c>
      <c r="P7" s="33">
        <f>SUM(P5:P6)</f>
        <v>806.41466208476515</v>
      </c>
      <c r="Q7" s="33">
        <f>SUM(Q5:Q6)</f>
        <v>457.14285714285717</v>
      </c>
      <c r="R7" s="32"/>
      <c r="S7" s="33">
        <f>SUM(S5:S6)</f>
        <v>2567.2612229313263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54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8" t="s">
        <v>43</v>
      </c>
      <c r="L8" s="28"/>
      <c r="M8" s="28"/>
      <c r="N8" s="34"/>
      <c r="O8" s="31" t="s">
        <v>42</v>
      </c>
      <c r="P8" s="32"/>
      <c r="Q8" s="32"/>
      <c r="R8" s="32"/>
      <c r="S8" s="3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ht="42" customHeight="1" x14ac:dyDescent="0.25"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ht="15.75" customHeight="1" x14ac:dyDescent="0.3">
      <c r="A10" s="20" t="s">
        <v>48</v>
      </c>
    </row>
    <row r="11" spans="1:37" ht="15.75" customHeight="1" x14ac:dyDescent="0.35">
      <c r="G11" s="14" t="s">
        <v>25</v>
      </c>
    </row>
    <row r="12" spans="1:37" ht="42" customHeight="1" thickBot="1" x14ac:dyDescent="0.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/>
      <c r="K12" s="1" t="s">
        <v>9</v>
      </c>
      <c r="L12" s="1" t="s">
        <v>10</v>
      </c>
      <c r="M12" s="1" t="s">
        <v>11</v>
      </c>
      <c r="N12" s="1"/>
      <c r="O12" s="1" t="s">
        <v>12</v>
      </c>
      <c r="P12" s="1" t="s">
        <v>13</v>
      </c>
      <c r="Q12" s="1" t="s">
        <v>14</v>
      </c>
      <c r="R12" s="1" t="s">
        <v>15</v>
      </c>
      <c r="S12" s="1" t="s">
        <v>47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ht="15.75" customHeight="1" x14ac:dyDescent="0.25">
      <c r="A13" s="3"/>
      <c r="B13" s="4" t="s">
        <v>40</v>
      </c>
      <c r="C13" s="5"/>
      <c r="D13" s="5">
        <v>11000</v>
      </c>
      <c r="E13" s="6">
        <v>50000</v>
      </c>
      <c r="F13" s="7">
        <f>D13*E13</f>
        <v>550000000</v>
      </c>
      <c r="G13" s="8">
        <f>F13*0.4</f>
        <v>220000000</v>
      </c>
      <c r="H13" s="8">
        <f>F13*0.4</f>
        <v>220000000</v>
      </c>
      <c r="I13" s="8">
        <f>F13*0.2</f>
        <v>110000000</v>
      </c>
      <c r="J13" s="9"/>
      <c r="K13" s="26">
        <v>12700000</v>
      </c>
      <c r="L13" s="26">
        <v>8730000</v>
      </c>
      <c r="M13" s="26">
        <v>15400000</v>
      </c>
      <c r="N13" s="9"/>
      <c r="O13" s="10">
        <f>G13/K13</f>
        <v>17.322834645669293</v>
      </c>
      <c r="P13" s="10">
        <f>H13/L13</f>
        <v>25.200458190148911</v>
      </c>
      <c r="Q13" s="10">
        <f>I13/M13</f>
        <v>7.1428571428571432</v>
      </c>
      <c r="R13" s="11"/>
      <c r="S13" s="10">
        <f>SUM(O13:P13,Q13)</f>
        <v>49.66614997867535</v>
      </c>
      <c r="T13" s="12" t="s">
        <v>44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7"/>
      <c r="L14" s="27"/>
      <c r="M14" s="27"/>
      <c r="O14" s="42">
        <f>O13*16</f>
        <v>277.16535433070868</v>
      </c>
      <c r="P14" s="42">
        <f>P13*16</f>
        <v>403.20733104238258</v>
      </c>
      <c r="Q14" s="42">
        <f>Q13*16</f>
        <v>114.28571428571429</v>
      </c>
      <c r="R14" s="43"/>
      <c r="S14" s="42">
        <f>S13*16</f>
        <v>794.65839965880559</v>
      </c>
      <c r="T14" s="12" t="s">
        <v>45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7"/>
      <c r="L15" s="27"/>
      <c r="M15" s="27"/>
      <c r="N15" s="2"/>
      <c r="O15" s="42">
        <v>277.16535433070868</v>
      </c>
      <c r="P15" s="42">
        <v>403.20733104238258</v>
      </c>
      <c r="Q15" s="42">
        <v>114.28571428571429</v>
      </c>
      <c r="R15" s="43"/>
      <c r="S15" s="42">
        <v>794.65839965880559</v>
      </c>
      <c r="T15" s="12" t="s">
        <v>46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7"/>
      <c r="L16" s="27"/>
      <c r="M16" s="27"/>
      <c r="N16" s="29" t="s">
        <v>16</v>
      </c>
      <c r="O16" s="33">
        <f>SUM(O14:O15)</f>
        <v>554.33070866141736</v>
      </c>
      <c r="P16" s="33">
        <f>SUM(P14:P15)</f>
        <v>806.41466208476515</v>
      </c>
      <c r="Q16" s="33">
        <f>SUM(Q14:Q15)</f>
        <v>228.57142857142858</v>
      </c>
      <c r="R16" s="32"/>
      <c r="S16" s="33">
        <f>SUM(S14:S15)</f>
        <v>1589.3167993176112</v>
      </c>
      <c r="T16" s="1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53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8" t="s">
        <v>43</v>
      </c>
      <c r="L17" s="28"/>
      <c r="M17" s="28"/>
      <c r="N17" s="34"/>
      <c r="O17" s="31" t="s">
        <v>42</v>
      </c>
      <c r="P17" s="32"/>
      <c r="Q17" s="32"/>
      <c r="R17" s="32"/>
      <c r="S17" s="32"/>
      <c r="T17" s="1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2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2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2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1:37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1:37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1:37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1:37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1:37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1:37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1:37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1:37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1:37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1:37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1:37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1:37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1:37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1:37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1:37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1:37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1:37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1:37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1:37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1:37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1:37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1:37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1:37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1:37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1:37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1:37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1:37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1:37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1:37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1:37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1:37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1:37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1:37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1:37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1:37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1:37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1:37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1:37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1:37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1:37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1:37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1:37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1:37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1:37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1:37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1:37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1:37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1:37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1:37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1:37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1:37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1:37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1:37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1:37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1:37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1:37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1:37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1:37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1:37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1:37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1:37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1:37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1:37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1:37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1:37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1:37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1:37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1:37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1:37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1:37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1:37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1:37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1:37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1:37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1:37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1:37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1:37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1:37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1:37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1:37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1:37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1:37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1:37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1:37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1:37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1:37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1:37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1:37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1:37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1:37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1:37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1:37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1:37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1:37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1:37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1:37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1:37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1:37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1:37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1:37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1:37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1:37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1:37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1:37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1:37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1:37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1:37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1:37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1:37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1:37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1:37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1:37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1:37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1:37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1:37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1:37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1:37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1:37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1:37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1:37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1:37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1:37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1:37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1:37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1:37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1:37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1:37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1:37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1:37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1:37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1:37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1:37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1:37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1:37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1:37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1:37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1:37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1:37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1:37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1:37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1:37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1:37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1:37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1:37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1:37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1:37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1:37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1:37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1:37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1:37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1:37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1:37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1:37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1:37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1:37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1:37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1:37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1:37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1:37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1:37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1:37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1:37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1:37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1:37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1:37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1:37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1:37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1:37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1:37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1:37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1:37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1:37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1:37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1:37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1:37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1:37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1:37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1:37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1:37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1:37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1:37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1:37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1:37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1:37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1:37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1:37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1:37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1:37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1:37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1:37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1:37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1:37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1:37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1:37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1:37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1:37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1:37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1:37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1:37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1:37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1:37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1:37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1:37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1:37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1:37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1:37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1:37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1:37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1:37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1:37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1:37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1:37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1:37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1:37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1:37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1:37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1:37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1:37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1:37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1:37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1:37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1:37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1:37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1:37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1:37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1:37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1:37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1:37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1:37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1:37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1:37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1:37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1:37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1:37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1:37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1:37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1:37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1:37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1:37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1:37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1:37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1:37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1:37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1:37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1:37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1:37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1:37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1:37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1:37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1:37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1:37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1:37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1:37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1:37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1:37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1:37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1:37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1:37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1:37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1:37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1:37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1:37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1:37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1:37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1:37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1:37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1:37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1:37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1:37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1:37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1:37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1:37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 spans="1:37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 spans="1:37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 spans="1:37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 spans="1:37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 spans="1:37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 spans="1:37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 spans="1:37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 spans="1:37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 spans="1:37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 spans="1:37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 spans="1:37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 spans="1:37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 spans="1:37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 spans="1:37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 spans="1:37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 spans="1:37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 spans="1:37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 spans="1:37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 spans="1:37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 spans="1:37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 spans="1:37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 spans="1:37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 spans="1:37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 spans="1:37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 spans="1:37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 spans="1:37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 spans="1:37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 spans="1:37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 spans="1:37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 spans="1:37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 spans="1:37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 spans="1:37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 spans="1:37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 spans="1:37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 spans="1:37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 spans="1:37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 spans="1:37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 spans="1:37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 spans="1:37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 spans="1:37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 spans="1:37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 spans="1:37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 spans="1:37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 spans="1:37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 spans="1:37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 spans="1:37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 spans="1:37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 spans="1:37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 spans="1:37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 spans="1:37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 spans="1:37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 spans="1:37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 spans="1:37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 spans="1:37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 spans="1:37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 spans="1:37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 spans="1:37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 spans="1:37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 spans="1:37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 spans="1:37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 spans="1:37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 spans="1:37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 spans="1:37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 spans="1:37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 spans="1:37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 spans="1:37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 spans="1:37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 spans="1:37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 spans="1:37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 spans="1:37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 spans="1:37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 spans="1:37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 spans="1:37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 spans="1:37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 spans="1:37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 spans="1:37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 spans="1:37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 spans="1:37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 spans="1:37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 spans="1:37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 spans="1:37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 spans="1:37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 spans="1:37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 spans="1:37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 spans="1:37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 spans="1:37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 spans="1:37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 spans="1:37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 spans="1:37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 spans="1:37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 spans="1:37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 spans="1:37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 spans="1:37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 spans="1:37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 spans="1:37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 spans="1:37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 spans="1:37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 spans="1:37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 spans="1:37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 spans="1:37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 spans="1:37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 spans="1:37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 spans="1:37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 spans="1:37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 spans="1:37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 spans="1:37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 spans="1:37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 spans="1:37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 spans="1:37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 spans="1:37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 spans="1:37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 spans="1:37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 spans="1:37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 spans="1:37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 spans="1:37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 spans="1:37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 spans="1:37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 spans="1:37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 spans="1:37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 spans="1:37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 spans="1:37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 spans="1:37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 spans="1:37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 spans="1:37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 spans="1:37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 spans="1:37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 spans="1:37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 spans="1:37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 spans="1:37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 spans="1:37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 spans="1:37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 spans="1:37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 spans="1:37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 spans="1:37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 spans="1:37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 spans="1:37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 spans="1:37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 spans="1:37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 spans="1:37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 spans="1:37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 spans="1:37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 spans="1:37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 spans="1:37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 spans="1:37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 spans="1:37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 spans="1:37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 spans="1:37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 spans="1:37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 spans="1:37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 spans="1:37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 spans="1:37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 spans="1:37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 spans="1:37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 spans="1:37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 spans="1:37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 spans="1:37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 spans="1:37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 spans="1:37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 spans="1:37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 spans="1:37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 spans="1:37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 spans="1:37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 spans="1:37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 spans="1:37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 spans="1:37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 spans="1:37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 spans="1:37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 spans="1:37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 spans="1:37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 spans="1:37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 spans="1:37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 spans="1:37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 spans="1:37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 spans="1:37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 spans="1:37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 spans="1:37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 spans="1:37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 spans="1:37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 spans="1:37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 spans="1:37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 spans="1:37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 spans="1:37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 spans="1:37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 spans="1:37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 spans="1:37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 spans="1:37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 spans="1:37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 spans="1:37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 spans="1:37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 spans="1:37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 spans="1:37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 spans="1:37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 spans="1:37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 spans="1:37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 spans="1:37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 spans="1:37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 spans="1:37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 spans="1:37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 spans="1:37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 spans="1:37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 spans="1:37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 spans="1:37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 spans="1:37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 spans="1:37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 spans="1:37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 spans="1:37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 spans="1:37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 spans="1:37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 spans="1:37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 spans="1:37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 spans="1:37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 spans="1:37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 spans="1:37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 spans="1:37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 spans="1:37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 spans="1:37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 spans="1:37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 spans="1:37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 spans="1:37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 spans="1:37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 spans="1:37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 spans="1:37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 spans="1:37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 spans="1:37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 spans="1:37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 spans="1:37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 spans="1:37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 spans="1:37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 spans="1:37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 spans="1:37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 spans="1:37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 spans="1:37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 spans="1:37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 spans="1:37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 spans="1:37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 spans="1:37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 spans="1:37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 spans="1:37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 spans="1:37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 spans="1:37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 spans="1:37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 spans="1:37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 spans="1:37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 spans="1:37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 spans="1:37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 spans="1:37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 spans="1:37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 spans="1:37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 spans="1:37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 spans="1:37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 spans="1:37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 spans="1:37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 spans="1:37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 spans="1:37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 spans="1:37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 spans="1:37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 spans="1:37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 spans="1:37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 spans="1:37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 spans="1:37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 spans="1:37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 spans="1:37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 spans="1:37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 spans="1:37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 spans="1:37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 spans="1:37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 spans="1:37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 spans="1:37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 spans="1:37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 spans="1:37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 spans="1:37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 spans="1:37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 spans="1:37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 spans="1:37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 spans="1:37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 spans="1:37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 spans="1:37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 spans="1:37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 spans="1:37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 spans="1:37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 spans="1:37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 spans="1:37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 spans="1:37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 spans="1:37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 spans="1:37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 spans="1:37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 spans="1:37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 spans="1:37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 spans="1:37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 spans="1:37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 spans="1:37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 spans="1:37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 spans="1:37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 spans="1:37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 spans="1:37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 spans="1:37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 spans="1:37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 spans="1:37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 spans="1:37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 spans="1:37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 spans="1:37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 spans="1:37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 spans="1:37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 spans="1:37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 spans="1:37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 spans="1:37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 spans="1:37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 spans="1:37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 spans="1:37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 spans="1:37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 spans="1:37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 spans="1:37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 spans="1:37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 spans="1:37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 spans="1:37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 spans="1:37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 spans="1:37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 spans="1:37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 spans="1:37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 spans="1:37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 spans="1:37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 spans="1:37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 spans="1:37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 spans="1:37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 spans="1:37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 spans="1:37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 spans="1:37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 spans="1:37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 spans="1:37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 spans="1:37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 spans="1:37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 spans="1:37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 spans="1:37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 spans="1:37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 spans="1:37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 spans="1:37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 spans="1:37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 spans="1:37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 spans="1:37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 spans="1:37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 spans="1:37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 spans="1:37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 spans="1:37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 spans="1:37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 spans="1:37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 spans="1:37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</sheetData>
  <mergeCells count="1">
    <mergeCell ref="K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Dry_weight</vt:lpstr>
      <vt:lpstr>Cell_count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Gurr</dc:creator>
  <cp:lastModifiedBy>Sam Gurr</cp:lastModifiedBy>
  <dcterms:created xsi:type="dcterms:W3CDTF">2025-06-12T04:55:14Z</dcterms:created>
  <dcterms:modified xsi:type="dcterms:W3CDTF">2025-06-16T15:39:19Z</dcterms:modified>
</cp:coreProperties>
</file>