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6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R16" i="1" l="1"/>
  <c r="P16" i="1"/>
  <c r="M16" i="1"/>
  <c r="L16" i="1"/>
  <c r="J16" i="1"/>
  <c r="G16" i="1"/>
  <c r="F16" i="1"/>
  <c r="D16" i="1"/>
  <c r="C16" i="1"/>
  <c r="O16" i="1" s="1"/>
  <c r="C15" i="1"/>
  <c r="M15" i="1" s="1"/>
  <c r="M13" i="1"/>
  <c r="G13" i="1"/>
  <c r="C13" i="1"/>
  <c r="R13" i="1" s="1"/>
  <c r="R12" i="1"/>
  <c r="M12" i="1"/>
  <c r="L12" i="1"/>
  <c r="G12" i="1"/>
  <c r="F12" i="1"/>
  <c r="C12" i="1"/>
  <c r="P12" i="1" s="1"/>
  <c r="R11" i="1"/>
  <c r="P11" i="1"/>
  <c r="M11" i="1"/>
  <c r="L11" i="1"/>
  <c r="J11" i="1"/>
  <c r="G11" i="1"/>
  <c r="F11" i="1"/>
  <c r="D11" i="1"/>
  <c r="C11" i="1"/>
  <c r="O11" i="1" s="1"/>
  <c r="C10" i="1"/>
  <c r="M10" i="1" s="1"/>
  <c r="M9" i="1"/>
  <c r="G9" i="1"/>
  <c r="C9" i="1"/>
  <c r="R9" i="1" s="1"/>
  <c r="R8" i="1"/>
  <c r="M8" i="1"/>
  <c r="L8" i="1"/>
  <c r="G8" i="1"/>
  <c r="F8" i="1"/>
  <c r="C8" i="1"/>
  <c r="P8" i="1" s="1"/>
  <c r="C6" i="1"/>
  <c r="M6" i="1" s="1"/>
  <c r="O6" i="1" s="1"/>
  <c r="M5" i="1"/>
  <c r="G5" i="1"/>
  <c r="C5" i="1"/>
  <c r="R5" i="1" s="1"/>
  <c r="R4" i="1"/>
  <c r="M4" i="1"/>
  <c r="L4" i="1"/>
  <c r="G4" i="1"/>
  <c r="F4" i="1"/>
  <c r="C4" i="1"/>
  <c r="P4" i="1" s="1"/>
  <c r="I10" i="1" l="1"/>
  <c r="O10" i="1"/>
  <c r="I15" i="1"/>
  <c r="O15" i="1"/>
  <c r="I5" i="1"/>
  <c r="O5" i="1"/>
  <c r="D6" i="1"/>
  <c r="F6" i="1" s="1"/>
  <c r="J6" i="1"/>
  <c r="L6" i="1" s="1"/>
  <c r="P6" i="1"/>
  <c r="I9" i="1"/>
  <c r="O9" i="1"/>
  <c r="D10" i="1"/>
  <c r="J10" i="1"/>
  <c r="P10" i="1"/>
  <c r="I13" i="1"/>
  <c r="O13" i="1"/>
  <c r="D15" i="1"/>
  <c r="J15" i="1"/>
  <c r="P15" i="1"/>
  <c r="I4" i="1"/>
  <c r="O4" i="1"/>
  <c r="D5" i="1"/>
  <c r="J5" i="1"/>
  <c r="P5" i="1"/>
  <c r="I8" i="1"/>
  <c r="O8" i="1"/>
  <c r="D9" i="1"/>
  <c r="J9" i="1"/>
  <c r="P9" i="1"/>
  <c r="F10" i="1"/>
  <c r="L10" i="1"/>
  <c r="R10" i="1"/>
  <c r="I12" i="1"/>
  <c r="O12" i="1"/>
  <c r="D13" i="1"/>
  <c r="J13" i="1"/>
  <c r="P13" i="1"/>
  <c r="F15" i="1"/>
  <c r="L15" i="1"/>
  <c r="R15" i="1"/>
  <c r="D4" i="1"/>
  <c r="J4" i="1"/>
  <c r="F5" i="1"/>
  <c r="L5" i="1"/>
  <c r="G6" i="1"/>
  <c r="I6" i="1" s="1"/>
  <c r="D8" i="1"/>
  <c r="J8" i="1"/>
  <c r="F9" i="1"/>
  <c r="L9" i="1"/>
  <c r="G10" i="1"/>
  <c r="I11" i="1"/>
  <c r="D12" i="1"/>
  <c r="J12" i="1"/>
  <c r="F13" i="1"/>
  <c r="L13" i="1"/>
  <c r="G15" i="1"/>
  <c r="I16" i="1"/>
</calcChain>
</file>

<file path=xl/sharedStrings.xml><?xml version="1.0" encoding="utf-8"?>
<sst xmlns="http://schemas.openxmlformats.org/spreadsheetml/2006/main" count="41" uniqueCount="28">
  <si>
    <t>CRM</t>
  </si>
  <si>
    <t>Website</t>
  </si>
  <si>
    <t>Facebook Posts</t>
  </si>
  <si>
    <t>Unique Visitors</t>
  </si>
  <si>
    <t>Sessions</t>
  </si>
  <si>
    <t>Page Views</t>
  </si>
  <si>
    <t>Unique Store Locator Users</t>
  </si>
  <si>
    <t>Unique Wish List Users</t>
  </si>
  <si>
    <t>Unique Promo &amp; Campaign Page Users</t>
  </si>
  <si>
    <t>EDM's</t>
  </si>
  <si>
    <t>Subscribers</t>
  </si>
  <si>
    <t>Variance</t>
  </si>
  <si>
    <t>INDONESIA MONTHLY PROGRESS</t>
  </si>
  <si>
    <t>January</t>
  </si>
  <si>
    <t>February</t>
  </si>
  <si>
    <t>March</t>
  </si>
  <si>
    <t>April</t>
  </si>
  <si>
    <t>May</t>
  </si>
  <si>
    <r>
      <t xml:space="preserve">YTD </t>
    </r>
    <r>
      <rPr>
        <b/>
        <u/>
        <sz val="10"/>
        <rFont val="Arial"/>
      </rPr>
      <t>2%</t>
    </r>
  </si>
  <si>
    <r>
      <t xml:space="preserve">YTD </t>
    </r>
    <r>
      <rPr>
        <b/>
        <u/>
        <sz val="10"/>
        <rFont val="Arial"/>
      </rPr>
      <t>5%</t>
    </r>
  </si>
  <si>
    <r>
      <t xml:space="preserve">YTD </t>
    </r>
    <r>
      <rPr>
        <b/>
        <u/>
        <sz val="10"/>
        <rFont val="Arial"/>
      </rPr>
      <t>10%</t>
    </r>
  </si>
  <si>
    <r>
      <t xml:space="preserve">YTD </t>
    </r>
    <r>
      <rPr>
        <b/>
        <u/>
        <sz val="10"/>
        <rFont val="Arial"/>
      </rPr>
      <t>20%</t>
    </r>
  </si>
  <si>
    <r>
      <t xml:space="preserve">YTD </t>
    </r>
    <r>
      <rPr>
        <b/>
        <u/>
        <sz val="10"/>
        <rFont val="Arial"/>
      </rPr>
      <t>30%</t>
    </r>
  </si>
  <si>
    <t>Goal</t>
  </si>
  <si>
    <t>Actual</t>
  </si>
  <si>
    <t>Social</t>
  </si>
  <si>
    <t>Facebook Fans (31 Dec)</t>
  </si>
  <si>
    <t>Facebook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</si>
</sst>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</font>
    <font>
      <b/>
      <sz val="8"/>
      <name val="Arial"/>
    </font>
    <font>
      <b/>
      <sz val="8"/>
      <color rgb="FFFF0000"/>
      <name val="Arial"/>
    </font>
    <font>
      <sz val="8"/>
      <color rgb="FF000000"/>
      <name val="Arial"/>
    </font>
    <font>
      <b/>
      <u/>
      <sz val="10"/>
      <name val="Arial"/>
    </font>
    <font>
      <sz val="8"/>
      <name val="Arial"/>
    </font>
    <font>
      <sz val="8"/>
      <color rgb="FFFF0000"/>
      <name val="Arial"/>
    </font>
    <font>
      <i/>
      <sz val="8"/>
      <name val="Arial"/>
    </font>
    <font>
      <sz val="8"/>
      <color rgb="FF0B8043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/>
      <right style="dashed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/>
    <xf numFmtId="0" fontId="3" fillId="2" borderId="4" xfId="0" applyFont="1" applyFill="1" applyBorder="1"/>
    <xf numFmtId="0" fontId="3" fillId="2" borderId="6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1" fillId="0" borderId="7" xfId="0" applyFont="1" applyBorder="1"/>
    <xf numFmtId="0" fontId="3" fillId="2" borderId="8" xfId="0" applyFont="1" applyFill="1" applyBorder="1" applyAlignment="1">
      <alignment horizontal="center"/>
    </xf>
    <xf numFmtId="9" fontId="3" fillId="2" borderId="2" xfId="0" applyNumberFormat="1" applyFont="1" applyFill="1" applyBorder="1" applyAlignment="1"/>
    <xf numFmtId="0" fontId="3" fillId="2" borderId="0" xfId="0" applyFont="1" applyFill="1"/>
    <xf numFmtId="0" fontId="3" fillId="2" borderId="9" xfId="0" applyFont="1" applyFill="1" applyBorder="1" applyAlignment="1"/>
    <xf numFmtId="9" fontId="4" fillId="2" borderId="0" xfId="0" applyNumberFormat="1" applyFont="1" applyFill="1" applyAlignment="1">
      <alignment horizontal="center"/>
    </xf>
    <xf numFmtId="0" fontId="5" fillId="2" borderId="10" xfId="0" applyFont="1" applyFill="1" applyBorder="1" applyAlignment="1"/>
    <xf numFmtId="9" fontId="3" fillId="2" borderId="3" xfId="0" applyNumberFormat="1" applyFont="1" applyFill="1" applyBorder="1" applyAlignment="1"/>
    <xf numFmtId="0" fontId="3" fillId="2" borderId="5" xfId="0" applyFont="1" applyFill="1" applyBorder="1"/>
    <xf numFmtId="0" fontId="3" fillId="2" borderId="11" xfId="0" applyFont="1" applyFill="1" applyBorder="1" applyAlignment="1"/>
    <xf numFmtId="0" fontId="3" fillId="2" borderId="5" xfId="0" applyFont="1" applyFill="1" applyBorder="1" applyAlignment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2" xfId="0" applyFont="1" applyFill="1" applyBorder="1" applyAlignment="1"/>
    <xf numFmtId="0" fontId="3" fillId="2" borderId="0" xfId="0" applyFont="1" applyFill="1" applyAlignment="1"/>
    <xf numFmtId="3" fontId="3" fillId="2" borderId="9" xfId="0" applyNumberFormat="1" applyFont="1" applyFill="1" applyBorder="1" applyAlignment="1"/>
    <xf numFmtId="3" fontId="7" fillId="3" borderId="0" xfId="0" applyNumberFormat="1" applyFont="1" applyFill="1"/>
    <xf numFmtId="3" fontId="7" fillId="0" borderId="0" xfId="0" applyNumberFormat="1" applyFont="1" applyAlignment="1"/>
    <xf numFmtId="164" fontId="8" fillId="4" borderId="10" xfId="0" applyNumberFormat="1" applyFont="1" applyFill="1" applyBorder="1"/>
    <xf numFmtId="3" fontId="7" fillId="0" borderId="14" xfId="0" applyNumberFormat="1" applyFont="1" applyBorder="1" applyAlignment="1"/>
    <xf numFmtId="164" fontId="7" fillId="4" borderId="10" xfId="0" applyNumberFormat="1" applyFont="1" applyFill="1" applyBorder="1"/>
    <xf numFmtId="0" fontId="9" fillId="2" borderId="2" xfId="0" applyFont="1" applyFill="1" applyBorder="1" applyAlignment="1"/>
    <xf numFmtId="164" fontId="10" fillId="4" borderId="10" xfId="0" applyNumberFormat="1" applyFont="1" applyFill="1" applyBorder="1"/>
    <xf numFmtId="9" fontId="3" fillId="2" borderId="9" xfId="0" applyNumberFormat="1" applyFont="1" applyFill="1" applyBorder="1" applyAlignment="1"/>
    <xf numFmtId="9" fontId="7" fillId="3" borderId="0" xfId="0" applyNumberFormat="1" applyFont="1" applyFill="1"/>
    <xf numFmtId="164" fontId="7" fillId="0" borderId="0" xfId="0" applyNumberFormat="1" applyFont="1" applyAlignment="1"/>
    <xf numFmtId="164" fontId="7" fillId="0" borderId="14" xfId="0" applyNumberFormat="1" applyFont="1" applyBorder="1" applyAlignment="1"/>
    <xf numFmtId="9" fontId="7" fillId="0" borderId="14" xfId="0" applyNumberFormat="1" applyFont="1" applyBorder="1" applyAlignment="1"/>
    <xf numFmtId="9" fontId="10" fillId="4" borderId="10" xfId="0" applyNumberFormat="1" applyFont="1" applyFill="1" applyBorder="1"/>
    <xf numFmtId="9" fontId="7" fillId="4" borderId="10" xfId="0" applyNumberFormat="1" applyFont="1" applyFill="1" applyBorder="1"/>
    <xf numFmtId="0" fontId="3" fillId="0" borderId="2" xfId="0" applyFont="1" applyBorder="1"/>
    <xf numFmtId="0" fontId="3" fillId="0" borderId="0" xfId="0" applyFont="1"/>
    <xf numFmtId="0" fontId="3" fillId="0" borderId="9" xfId="0" applyFont="1" applyBorder="1" applyAlignment="1"/>
    <xf numFmtId="4" fontId="7" fillId="0" borderId="0" xfId="0" applyNumberFormat="1" applyFont="1"/>
    <xf numFmtId="3" fontId="7" fillId="0" borderId="0" xfId="0" applyNumberFormat="1" applyFont="1"/>
    <xf numFmtId="4" fontId="7" fillId="4" borderId="10" xfId="0" applyNumberFormat="1" applyFont="1" applyFill="1" applyBorder="1"/>
    <xf numFmtId="4" fontId="7" fillId="0" borderId="14" xfId="0" applyNumberFormat="1" applyFont="1" applyBorder="1"/>
    <xf numFmtId="0" fontId="3" fillId="2" borderId="2" xfId="0" applyFont="1" applyFill="1" applyBorder="1"/>
    <xf numFmtId="0" fontId="3" fillId="0" borderId="2" xfId="0" applyFont="1" applyBorder="1" applyAlignment="1"/>
    <xf numFmtId="0" fontId="3" fillId="0" borderId="0" xfId="0" applyFont="1" applyAlignment="1"/>
    <xf numFmtId="3" fontId="7" fillId="0" borderId="14" xfId="0" applyNumberFormat="1" applyFont="1" applyBorder="1"/>
    <xf numFmtId="0" fontId="3" fillId="2" borderId="3" xfId="0" applyFont="1" applyFill="1" applyBorder="1"/>
    <xf numFmtId="3" fontId="3" fillId="2" borderId="11" xfId="0" applyNumberFormat="1" applyFont="1" applyFill="1" applyBorder="1" applyAlignment="1"/>
    <xf numFmtId="3" fontId="7" fillId="3" borderId="5" xfId="0" applyNumberFormat="1" applyFont="1" applyFill="1" applyBorder="1"/>
    <xf numFmtId="3" fontId="7" fillId="0" borderId="5" xfId="0" applyNumberFormat="1" applyFont="1" applyBorder="1" applyAlignment="1"/>
    <xf numFmtId="164" fontId="10" fillId="4" borderId="12" xfId="0" applyNumberFormat="1" applyFont="1" applyFill="1" applyBorder="1"/>
    <xf numFmtId="3" fontId="7" fillId="0" borderId="13" xfId="0" applyNumberFormat="1" applyFont="1" applyBorder="1" applyAlignment="1"/>
    <xf numFmtId="164" fontId="8" fillId="4" borderId="12" xfId="0" applyNumberFormat="1" applyFont="1" applyFill="1" applyBorder="1"/>
    <xf numFmtId="164" fontId="7" fillId="4" borderId="12" xfId="0" applyNumberFormat="1" applyFont="1" applyFill="1" applyBorder="1"/>
  </cellXfs>
  <cellStyles count="1">
    <cellStyle name="Normal" xfId="0" builtinId="0"/>
  </cellStyles>
  <dxfs count="64"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0</xdr:row>
      <xdr:rowOff>38100</xdr:rowOff>
    </xdr:from>
    <xdr:to>
      <xdr:col>2</xdr:col>
      <xdr:colOff>390525</xdr:colOff>
      <xdr:row>1</xdr:row>
      <xdr:rowOff>171450</xdr:rowOff>
    </xdr:to>
    <xdr:pic>
      <xdr:nvPicPr>
        <xdr:cNvPr id="3" name="image0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4575" y="38100"/>
          <a:ext cx="504825" cy="285750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akley%20SEA%202016%20KPI's%20(May%202016)nura'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Goals SEA Consumer Dashboa"/>
      <sheetName val="2016 Goals By Market"/>
      <sheetName val="SEA Monthly"/>
      <sheetName val="Indonesia Monthly"/>
      <sheetName val="Malaysia Monthly"/>
      <sheetName val="Singapore Monthly"/>
      <sheetName val="Thailand Monthly"/>
    </sheetNames>
    <sheetDataSet>
      <sheetData sheetId="0"/>
      <sheetData sheetId="1">
        <row r="3">
          <cell r="C3">
            <v>634309</v>
          </cell>
          <cell r="D3">
            <v>713597.625</v>
          </cell>
        </row>
        <row r="4">
          <cell r="D4">
            <v>96</v>
          </cell>
        </row>
        <row r="5">
          <cell r="D5">
            <v>0.04</v>
          </cell>
        </row>
        <row r="7">
          <cell r="D7">
            <v>60000</v>
          </cell>
        </row>
        <row r="8">
          <cell r="D8">
            <v>75000</v>
          </cell>
        </row>
        <row r="9">
          <cell r="D9">
            <v>132000</v>
          </cell>
        </row>
        <row r="10">
          <cell r="D10">
            <v>9000</v>
          </cell>
        </row>
        <row r="11">
          <cell r="D11">
            <v>3000</v>
          </cell>
        </row>
        <row r="12">
          <cell r="D12">
            <v>6000</v>
          </cell>
        </row>
        <row r="14">
          <cell r="D14">
            <v>60</v>
          </cell>
        </row>
        <row r="15">
          <cell r="D15">
            <v>7500</v>
          </cell>
          <cell r="E15">
            <v>2507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E19" sqref="E19"/>
    </sheetView>
  </sheetViews>
  <sheetFormatPr defaultRowHeight="15" x14ac:dyDescent="0.25"/>
  <cols>
    <col min="2" max="2" width="32.140625" bestFit="1" customWidth="1"/>
    <col min="3" max="3" width="6.5703125" bestFit="1" customWidth="1"/>
    <col min="4" max="4" width="9.140625" customWidth="1"/>
  </cols>
  <sheetData>
    <row r="1" spans="1:18" x14ac:dyDescent="0.25">
      <c r="A1" s="2" t="s">
        <v>12</v>
      </c>
      <c r="B1" s="3"/>
      <c r="C1" s="4"/>
      <c r="D1" s="5" t="s">
        <v>13</v>
      </c>
      <c r="E1" s="6"/>
      <c r="F1" s="7"/>
      <c r="G1" s="5" t="s">
        <v>14</v>
      </c>
      <c r="H1" s="6"/>
      <c r="I1" s="7"/>
      <c r="J1" s="5" t="s">
        <v>15</v>
      </c>
      <c r="K1" s="6"/>
      <c r="L1" s="7"/>
      <c r="M1" s="5" t="s">
        <v>16</v>
      </c>
      <c r="N1" s="6"/>
      <c r="O1" s="7"/>
      <c r="P1" s="5" t="s">
        <v>17</v>
      </c>
      <c r="Q1" s="6"/>
      <c r="R1" s="7"/>
    </row>
    <row r="2" spans="1:18" x14ac:dyDescent="0.25">
      <c r="A2" s="8"/>
      <c r="B2" s="9"/>
      <c r="C2" s="10"/>
      <c r="D2" s="11">
        <v>0.02</v>
      </c>
      <c r="E2" s="1"/>
      <c r="F2" s="12" t="s">
        <v>18</v>
      </c>
      <c r="G2" s="11">
        <v>0.03</v>
      </c>
      <c r="H2" s="1"/>
      <c r="I2" s="12" t="s">
        <v>19</v>
      </c>
      <c r="J2" s="11">
        <v>0.05</v>
      </c>
      <c r="K2" s="1"/>
      <c r="L2" s="12" t="s">
        <v>20</v>
      </c>
      <c r="M2" s="11">
        <v>0.1</v>
      </c>
      <c r="N2" s="1"/>
      <c r="O2" s="12" t="s">
        <v>21</v>
      </c>
      <c r="P2" s="11">
        <v>0.1</v>
      </c>
      <c r="Q2" s="1"/>
      <c r="R2" s="12" t="s">
        <v>22</v>
      </c>
    </row>
    <row r="3" spans="1:18" x14ac:dyDescent="0.25">
      <c r="A3" s="13"/>
      <c r="B3" s="14"/>
      <c r="C3" s="15" t="s">
        <v>23</v>
      </c>
      <c r="D3" s="16" t="s">
        <v>23</v>
      </c>
      <c r="E3" s="16" t="s">
        <v>24</v>
      </c>
      <c r="F3" s="17" t="s">
        <v>11</v>
      </c>
      <c r="G3" s="16" t="s">
        <v>23</v>
      </c>
      <c r="H3" s="18" t="s">
        <v>24</v>
      </c>
      <c r="I3" s="17" t="s">
        <v>11</v>
      </c>
      <c r="J3" s="16" t="s">
        <v>23</v>
      </c>
      <c r="K3" s="18" t="s">
        <v>24</v>
      </c>
      <c r="L3" s="17" t="s">
        <v>11</v>
      </c>
      <c r="M3" s="16" t="s">
        <v>23</v>
      </c>
      <c r="N3" s="18" t="s">
        <v>24</v>
      </c>
      <c r="O3" s="17" t="s">
        <v>11</v>
      </c>
      <c r="P3" s="16" t="s">
        <v>23</v>
      </c>
      <c r="Q3" s="18" t="s">
        <v>24</v>
      </c>
      <c r="R3" s="17" t="s">
        <v>11</v>
      </c>
    </row>
    <row r="4" spans="1:18" x14ac:dyDescent="0.25">
      <c r="A4" s="19" t="s">
        <v>25</v>
      </c>
      <c r="B4" s="20" t="s">
        <v>26</v>
      </c>
      <c r="C4" s="21">
        <f>'[1]2016 Goals By Market'!D3-'[1]2016 Goals By Market'!C3</f>
        <v>79288.625</v>
      </c>
      <c r="D4" s="22">
        <f t="shared" ref="D4:D5" si="0">C4*$D$2</f>
        <v>1585.7725</v>
      </c>
      <c r="E4" s="23">
        <v>-7737</v>
      </c>
      <c r="F4" s="24">
        <f t="shared" ref="F4:F5" si="1">E4/C4</f>
        <v>-9.7580201447559467E-2</v>
      </c>
      <c r="G4" s="22">
        <f t="shared" ref="G4:G5" si="2">C4*$G$2</f>
        <v>2378.6587500000001</v>
      </c>
      <c r="H4" s="25">
        <v>5534</v>
      </c>
      <c r="I4" s="24">
        <f t="shared" ref="I4:I5" si="3">(E4+H4)/C4</f>
        <v>-2.778456556662447E-2</v>
      </c>
      <c r="J4" s="22">
        <f t="shared" ref="J4:J5" si="4">C4*$J$2</f>
        <v>3964.4312500000001</v>
      </c>
      <c r="K4" s="25">
        <v>304</v>
      </c>
      <c r="L4" s="24">
        <f t="shared" ref="L4:L5" si="5">(E4+H4+K4)/C4</f>
        <v>-2.3950472088524678E-2</v>
      </c>
      <c r="M4" s="22">
        <f t="shared" ref="M4:M5" si="6">C4*$M$2</f>
        <v>7928.8625000000002</v>
      </c>
      <c r="N4" s="25">
        <v>5614</v>
      </c>
      <c r="O4" s="24">
        <f t="shared" ref="O4:O5" si="7">(E4+H4+K4+N4)/C4</f>
        <v>4.6854135760331324E-2</v>
      </c>
      <c r="P4" s="22">
        <f t="shared" ref="P4:P5" si="8">C4*$P$2</f>
        <v>7928.8625000000002</v>
      </c>
      <c r="Q4" s="25">
        <v>7580</v>
      </c>
      <c r="R4" s="26">
        <f t="shared" ref="R4:R5" si="9">(E4+H4+K4+N4+Q4)/C4</f>
        <v>0.14245422972084584</v>
      </c>
    </row>
    <row r="5" spans="1:18" x14ac:dyDescent="0.25">
      <c r="A5" s="27"/>
      <c r="B5" s="20" t="s">
        <v>2</v>
      </c>
      <c r="C5" s="21">
        <f>'[1]2016 Goals By Market'!D4</f>
        <v>96</v>
      </c>
      <c r="D5" s="22">
        <f t="shared" si="0"/>
        <v>1.92</v>
      </c>
      <c r="E5" s="23">
        <v>11</v>
      </c>
      <c r="F5" s="28">
        <f t="shared" si="1"/>
        <v>0.11458333333333333</v>
      </c>
      <c r="G5" s="22">
        <f t="shared" si="2"/>
        <v>2.88</v>
      </c>
      <c r="H5" s="25">
        <v>11</v>
      </c>
      <c r="I5" s="28">
        <f t="shared" si="3"/>
        <v>0.22916666666666666</v>
      </c>
      <c r="J5" s="22">
        <f t="shared" si="4"/>
        <v>4.8000000000000007</v>
      </c>
      <c r="K5" s="25">
        <v>10</v>
      </c>
      <c r="L5" s="28">
        <f t="shared" si="5"/>
        <v>0.33333333333333331</v>
      </c>
      <c r="M5" s="22">
        <f t="shared" si="6"/>
        <v>9.6000000000000014</v>
      </c>
      <c r="N5" s="25">
        <v>16</v>
      </c>
      <c r="O5" s="28">
        <f t="shared" si="7"/>
        <v>0.5</v>
      </c>
      <c r="P5" s="22">
        <f t="shared" si="8"/>
        <v>9.6000000000000014</v>
      </c>
      <c r="Q5" s="25">
        <v>13</v>
      </c>
      <c r="R5" s="26">
        <f t="shared" si="9"/>
        <v>0.63541666666666663</v>
      </c>
    </row>
    <row r="6" spans="1:18" x14ac:dyDescent="0.25">
      <c r="A6" s="27"/>
      <c r="B6" s="20" t="s">
        <v>27</v>
      </c>
      <c r="C6" s="29">
        <f>'[1]2016 Goals By Market'!D5</f>
        <v>0.04</v>
      </c>
      <c r="D6" s="30">
        <f>$C$6</f>
        <v>0.04</v>
      </c>
      <c r="E6" s="31">
        <v>3.1800000000000002E-2</v>
      </c>
      <c r="F6" s="24">
        <f>D6-E6</f>
        <v>8.199999999999999E-3</v>
      </c>
      <c r="G6" s="30">
        <f>$C$6</f>
        <v>0.04</v>
      </c>
      <c r="H6" s="32">
        <v>3.2000000000000001E-2</v>
      </c>
      <c r="I6" s="24">
        <f>G6-H6</f>
        <v>8.0000000000000002E-3</v>
      </c>
      <c r="J6" s="30">
        <f>$C$6</f>
        <v>0.04</v>
      </c>
      <c r="K6" s="33">
        <v>0.04</v>
      </c>
      <c r="L6" s="34">
        <f>J6-K6</f>
        <v>0</v>
      </c>
      <c r="M6" s="30">
        <f>$C$6</f>
        <v>0.04</v>
      </c>
      <c r="N6" s="32">
        <v>4.3999999999999997E-2</v>
      </c>
      <c r="O6" s="34">
        <f>N6-M6</f>
        <v>3.9999999999999966E-3</v>
      </c>
      <c r="P6" s="30">
        <f>$C$6</f>
        <v>0.04</v>
      </c>
      <c r="Q6" s="32">
        <v>3.7699999999999997E-2</v>
      </c>
      <c r="R6" s="35"/>
    </row>
    <row r="7" spans="1:18" x14ac:dyDescent="0.25">
      <c r="A7" s="36"/>
      <c r="B7" s="37"/>
      <c r="C7" s="38"/>
      <c r="D7" s="39"/>
      <c r="E7" s="40"/>
      <c r="F7" s="41"/>
      <c r="G7" s="39"/>
      <c r="H7" s="42"/>
      <c r="I7" s="41"/>
      <c r="J7" s="39"/>
      <c r="K7" s="42"/>
      <c r="L7" s="41"/>
      <c r="M7" s="39"/>
      <c r="N7" s="42"/>
      <c r="O7" s="41"/>
      <c r="P7" s="39"/>
      <c r="Q7" s="42"/>
      <c r="R7" s="41"/>
    </row>
    <row r="8" spans="1:18" x14ac:dyDescent="0.25">
      <c r="A8" s="19" t="s">
        <v>1</v>
      </c>
      <c r="B8" s="20" t="s">
        <v>3</v>
      </c>
      <c r="C8" s="21">
        <f>'[1]2016 Goals By Market'!D7</f>
        <v>60000</v>
      </c>
      <c r="D8" s="22">
        <f t="shared" ref="D8:D13" si="10">C8*$D$2</f>
        <v>1200</v>
      </c>
      <c r="E8" s="23">
        <v>1225</v>
      </c>
      <c r="F8" s="28">
        <f t="shared" ref="F8:F13" si="11">E8/C8</f>
        <v>2.0416666666666666E-2</v>
      </c>
      <c r="G8" s="22">
        <f t="shared" ref="G8:G13" si="12">C8*$G$2</f>
        <v>1800</v>
      </c>
      <c r="H8" s="25">
        <v>1102</v>
      </c>
      <c r="I8" s="24">
        <f t="shared" ref="I8:I13" si="13">(E8+H8)/C8</f>
        <v>3.8783333333333336E-2</v>
      </c>
      <c r="J8" s="22">
        <f t="shared" ref="J8:J13" si="14">C8*$J$2</f>
        <v>3000</v>
      </c>
      <c r="K8" s="23">
        <v>722</v>
      </c>
      <c r="L8" s="24">
        <f t="shared" ref="L8:L13" si="15">(E8+H8+K8)/C8</f>
        <v>5.081666666666667E-2</v>
      </c>
      <c r="M8" s="22">
        <f t="shared" ref="M8:M13" si="16">C8*$M$2</f>
        <v>6000</v>
      </c>
      <c r="N8" s="25">
        <v>5488</v>
      </c>
      <c r="O8" s="24">
        <f t="shared" ref="O8:O13" si="17">(E8+H8+K8+N8)/C8</f>
        <v>0.14228333333333334</v>
      </c>
      <c r="P8" s="22">
        <f t="shared" ref="P8:P13" si="18">C8*$P$2</f>
        <v>6000</v>
      </c>
      <c r="Q8" s="25">
        <v>7999</v>
      </c>
      <c r="R8" s="26">
        <f t="shared" ref="R8:R13" si="19">(E8+H8+K8+N8+Q8)/C8</f>
        <v>0.27560000000000001</v>
      </c>
    </row>
    <row r="9" spans="1:18" x14ac:dyDescent="0.25">
      <c r="A9" s="43"/>
      <c r="B9" s="20" t="s">
        <v>4</v>
      </c>
      <c r="C9" s="21">
        <f>'[1]2016 Goals By Market'!D8</f>
        <v>75000</v>
      </c>
      <c r="D9" s="22">
        <f t="shared" si="10"/>
        <v>1500</v>
      </c>
      <c r="E9" s="23">
        <v>1448</v>
      </c>
      <c r="F9" s="24">
        <f t="shared" si="11"/>
        <v>1.9306666666666666E-2</v>
      </c>
      <c r="G9" s="22">
        <f t="shared" si="12"/>
        <v>2250</v>
      </c>
      <c r="H9" s="25">
        <v>1380</v>
      </c>
      <c r="I9" s="24">
        <f t="shared" si="13"/>
        <v>3.7706666666666666E-2</v>
      </c>
      <c r="J9" s="22">
        <f t="shared" si="14"/>
        <v>3750</v>
      </c>
      <c r="K9" s="23">
        <v>942</v>
      </c>
      <c r="L9" s="24">
        <f t="shared" si="15"/>
        <v>5.0266666666666668E-2</v>
      </c>
      <c r="M9" s="22">
        <f t="shared" si="16"/>
        <v>7500</v>
      </c>
      <c r="N9" s="25">
        <v>6888</v>
      </c>
      <c r="O9" s="24">
        <f t="shared" si="17"/>
        <v>0.14210666666666666</v>
      </c>
      <c r="P9" s="22">
        <f t="shared" si="18"/>
        <v>7500</v>
      </c>
      <c r="Q9" s="25">
        <v>9937</v>
      </c>
      <c r="R9" s="26">
        <f t="shared" si="19"/>
        <v>0.27460000000000001</v>
      </c>
    </row>
    <row r="10" spans="1:18" x14ac:dyDescent="0.25">
      <c r="A10" s="43"/>
      <c r="B10" s="20" t="s">
        <v>5</v>
      </c>
      <c r="C10" s="21">
        <f>'[1]2016 Goals By Market'!D9</f>
        <v>132000</v>
      </c>
      <c r="D10" s="22">
        <f t="shared" si="10"/>
        <v>2640</v>
      </c>
      <c r="E10" s="23">
        <v>4024</v>
      </c>
      <c r="F10" s="28">
        <f t="shared" si="11"/>
        <v>3.0484848484848486E-2</v>
      </c>
      <c r="G10" s="22">
        <f t="shared" si="12"/>
        <v>3960</v>
      </c>
      <c r="H10" s="25">
        <v>4064</v>
      </c>
      <c r="I10" s="28">
        <f t="shared" si="13"/>
        <v>6.127272727272727E-2</v>
      </c>
      <c r="J10" s="22">
        <f t="shared" si="14"/>
        <v>6600</v>
      </c>
      <c r="K10" s="23">
        <v>3521</v>
      </c>
      <c r="L10" s="24">
        <f t="shared" si="15"/>
        <v>8.794696969696969E-2</v>
      </c>
      <c r="M10" s="22">
        <f t="shared" si="16"/>
        <v>13200</v>
      </c>
      <c r="N10" s="25">
        <v>32905</v>
      </c>
      <c r="O10" s="28">
        <f t="shared" si="17"/>
        <v>0.33722727272727271</v>
      </c>
      <c r="P10" s="22">
        <f t="shared" si="18"/>
        <v>13200</v>
      </c>
      <c r="Q10" s="25">
        <v>43381</v>
      </c>
      <c r="R10" s="26">
        <f t="shared" si="19"/>
        <v>0.66587121212121214</v>
      </c>
    </row>
    <row r="11" spans="1:18" x14ac:dyDescent="0.25">
      <c r="A11" s="43"/>
      <c r="B11" s="20" t="s">
        <v>6</v>
      </c>
      <c r="C11" s="21">
        <f>'[1]2016 Goals By Market'!D10</f>
        <v>9000</v>
      </c>
      <c r="D11" s="22">
        <f t="shared" si="10"/>
        <v>180</v>
      </c>
      <c r="E11" s="23">
        <v>568</v>
      </c>
      <c r="F11" s="28">
        <f t="shared" si="11"/>
        <v>6.3111111111111118E-2</v>
      </c>
      <c r="G11" s="22">
        <f t="shared" si="12"/>
        <v>270</v>
      </c>
      <c r="H11" s="25">
        <v>313</v>
      </c>
      <c r="I11" s="28">
        <f t="shared" si="13"/>
        <v>9.7888888888888886E-2</v>
      </c>
      <c r="J11" s="22">
        <f t="shared" si="14"/>
        <v>450</v>
      </c>
      <c r="K11" s="23">
        <v>325</v>
      </c>
      <c r="L11" s="28">
        <f t="shared" si="15"/>
        <v>0.13400000000000001</v>
      </c>
      <c r="M11" s="22">
        <f t="shared" si="16"/>
        <v>900</v>
      </c>
      <c r="N11" s="25">
        <v>1542</v>
      </c>
      <c r="O11" s="28">
        <f t="shared" si="17"/>
        <v>0.30533333333333335</v>
      </c>
      <c r="P11" s="22">
        <f t="shared" si="18"/>
        <v>900</v>
      </c>
      <c r="Q11" s="25">
        <v>1530</v>
      </c>
      <c r="R11" s="26">
        <f t="shared" si="19"/>
        <v>0.47533333333333333</v>
      </c>
    </row>
    <row r="12" spans="1:18" x14ac:dyDescent="0.25">
      <c r="A12" s="43"/>
      <c r="B12" s="20" t="s">
        <v>7</v>
      </c>
      <c r="C12" s="21">
        <f>'[1]2016 Goals By Market'!D11</f>
        <v>3000</v>
      </c>
      <c r="D12" s="22">
        <f t="shared" si="10"/>
        <v>60</v>
      </c>
      <c r="E12" s="23">
        <v>0</v>
      </c>
      <c r="F12" s="24">
        <f t="shared" si="11"/>
        <v>0</v>
      </c>
      <c r="G12" s="22">
        <f t="shared" si="12"/>
        <v>90</v>
      </c>
      <c r="H12" s="25">
        <v>3</v>
      </c>
      <c r="I12" s="24">
        <f t="shared" si="13"/>
        <v>1E-3</v>
      </c>
      <c r="J12" s="22">
        <f t="shared" si="14"/>
        <v>150</v>
      </c>
      <c r="K12" s="23">
        <v>11</v>
      </c>
      <c r="L12" s="24">
        <f t="shared" si="15"/>
        <v>4.6666666666666671E-3</v>
      </c>
      <c r="M12" s="22">
        <f t="shared" si="16"/>
        <v>300</v>
      </c>
      <c r="N12" s="25">
        <v>148</v>
      </c>
      <c r="O12" s="24">
        <f t="shared" si="17"/>
        <v>5.3999999999999999E-2</v>
      </c>
      <c r="P12" s="22">
        <f t="shared" si="18"/>
        <v>300</v>
      </c>
      <c r="Q12" s="25">
        <v>212</v>
      </c>
      <c r="R12" s="26">
        <f t="shared" si="19"/>
        <v>0.12466666666666666</v>
      </c>
    </row>
    <row r="13" spans="1:18" x14ac:dyDescent="0.25">
      <c r="A13" s="19"/>
      <c r="B13" s="20" t="s">
        <v>8</v>
      </c>
      <c r="C13" s="21">
        <f>'[1]2016 Goals By Market'!D12</f>
        <v>6000</v>
      </c>
      <c r="D13" s="22">
        <f t="shared" si="10"/>
        <v>120</v>
      </c>
      <c r="E13" s="23">
        <v>0</v>
      </c>
      <c r="F13" s="24">
        <f t="shared" si="11"/>
        <v>0</v>
      </c>
      <c r="G13" s="22">
        <f t="shared" si="12"/>
        <v>180</v>
      </c>
      <c r="H13" s="25">
        <v>573</v>
      </c>
      <c r="I13" s="28">
        <f t="shared" si="13"/>
        <v>9.5500000000000002E-2</v>
      </c>
      <c r="J13" s="22">
        <f t="shared" si="14"/>
        <v>300</v>
      </c>
      <c r="K13" s="23">
        <v>44</v>
      </c>
      <c r="L13" s="28">
        <f t="shared" si="15"/>
        <v>0.10283333333333333</v>
      </c>
      <c r="M13" s="22">
        <f t="shared" si="16"/>
        <v>600</v>
      </c>
      <c r="N13" s="25">
        <v>1677</v>
      </c>
      <c r="O13" s="28">
        <f t="shared" si="17"/>
        <v>0.38233333333333336</v>
      </c>
      <c r="P13" s="22">
        <f t="shared" si="18"/>
        <v>600</v>
      </c>
      <c r="Q13" s="25">
        <v>4712</v>
      </c>
      <c r="R13" s="26">
        <f t="shared" si="19"/>
        <v>1.1676666666666666</v>
      </c>
    </row>
    <row r="14" spans="1:18" x14ac:dyDescent="0.25">
      <c r="A14" s="44"/>
      <c r="B14" s="45"/>
      <c r="C14" s="38"/>
      <c r="D14" s="40"/>
      <c r="E14" s="40"/>
      <c r="F14" s="26"/>
      <c r="G14" s="40"/>
      <c r="H14" s="46"/>
      <c r="I14" s="26"/>
      <c r="J14" s="40"/>
      <c r="K14" s="46"/>
      <c r="L14" s="26"/>
      <c r="M14" s="40"/>
      <c r="N14" s="46"/>
      <c r="O14" s="26"/>
      <c r="P14" s="40"/>
      <c r="Q14" s="46"/>
      <c r="R14" s="26"/>
    </row>
    <row r="15" spans="1:18" x14ac:dyDescent="0.25">
      <c r="A15" s="19" t="s">
        <v>0</v>
      </c>
      <c r="B15" s="20" t="s">
        <v>9</v>
      </c>
      <c r="C15" s="21">
        <f>'[1]2016 Goals By Market'!D14</f>
        <v>60</v>
      </c>
      <c r="D15" s="22">
        <f t="shared" ref="D15:D16" si="20">C15*$D$2</f>
        <v>1.2</v>
      </c>
      <c r="E15" s="23">
        <v>0</v>
      </c>
      <c r="F15" s="24">
        <f t="shared" ref="F15:F16" si="21">E15/C15</f>
        <v>0</v>
      </c>
      <c r="G15" s="22">
        <f t="shared" ref="G15:G16" si="22">C15*$G$2</f>
        <v>1.7999999999999998</v>
      </c>
      <c r="H15" s="25">
        <v>3</v>
      </c>
      <c r="I15" s="28">
        <f t="shared" ref="I15:I16" si="23">(E15+H15)/C15</f>
        <v>0.05</v>
      </c>
      <c r="J15" s="22">
        <f t="shared" ref="J15:J16" si="24">C15*$J$2</f>
        <v>3</v>
      </c>
      <c r="K15" s="25">
        <v>0</v>
      </c>
      <c r="L15" s="24">
        <f t="shared" ref="L15:L16" si="25">(E15+H15+K15)/C15</f>
        <v>0.05</v>
      </c>
      <c r="M15" s="22">
        <f t="shared" ref="M15:M16" si="26">C15*$M$2</f>
        <v>6</v>
      </c>
      <c r="N15" s="25">
        <v>3</v>
      </c>
      <c r="O15" s="24">
        <f t="shared" ref="O15:O16" si="27">(E15+H15+K15+N15)/C15</f>
        <v>0.1</v>
      </c>
      <c r="P15" s="22">
        <f t="shared" ref="P15:P16" si="28">C15*$P$2</f>
        <v>6</v>
      </c>
      <c r="Q15" s="25">
        <v>1</v>
      </c>
      <c r="R15" s="26">
        <f t="shared" ref="R15:R16" si="29">(E15+H15+K15+N15+Q15)/C15</f>
        <v>0.11666666666666667</v>
      </c>
    </row>
    <row r="16" spans="1:18" x14ac:dyDescent="0.25">
      <c r="A16" s="47"/>
      <c r="B16" s="16" t="s">
        <v>10</v>
      </c>
      <c r="C16" s="48">
        <f>'[1]2016 Goals By Market'!D15-'[1]2016 Goals By Market'!E15</f>
        <v>4993</v>
      </c>
      <c r="D16" s="49">
        <f t="shared" si="20"/>
        <v>99.86</v>
      </c>
      <c r="E16" s="50">
        <v>241</v>
      </c>
      <c r="F16" s="51">
        <f t="shared" si="21"/>
        <v>4.8267574604446223E-2</v>
      </c>
      <c r="G16" s="49">
        <f t="shared" si="22"/>
        <v>149.79</v>
      </c>
      <c r="H16" s="52">
        <v>15</v>
      </c>
      <c r="I16" s="53">
        <f t="shared" si="23"/>
        <v>5.1271780492689767E-2</v>
      </c>
      <c r="J16" s="49">
        <f t="shared" si="24"/>
        <v>249.65</v>
      </c>
      <c r="K16" s="52">
        <v>70</v>
      </c>
      <c r="L16" s="53">
        <f t="shared" si="25"/>
        <v>6.5291407971159621E-2</v>
      </c>
      <c r="M16" s="49">
        <f t="shared" si="26"/>
        <v>499.3</v>
      </c>
      <c r="N16" s="52">
        <v>981</v>
      </c>
      <c r="O16" s="51">
        <f t="shared" si="27"/>
        <v>0.26176647306228717</v>
      </c>
      <c r="P16" s="49">
        <f t="shared" si="28"/>
        <v>499.3</v>
      </c>
      <c r="Q16" s="52">
        <v>1200</v>
      </c>
      <c r="R16" s="54">
        <f t="shared" si="29"/>
        <v>0.50210294412177048</v>
      </c>
    </row>
  </sheetData>
  <mergeCells count="10">
    <mergeCell ref="D1:E1"/>
    <mergeCell ref="G1:H1"/>
    <mergeCell ref="J1:K1"/>
    <mergeCell ref="M1:N1"/>
    <mergeCell ref="P1:Q1"/>
    <mergeCell ref="D2:E2"/>
    <mergeCell ref="G2:H2"/>
    <mergeCell ref="J2:K2"/>
    <mergeCell ref="M2:N2"/>
    <mergeCell ref="P2:Q2"/>
  </mergeCells>
  <conditionalFormatting sqref="K4:K16 N6 Q6">
    <cfRule type="cellIs" dxfId="23" priority="1" operator="greaterThanOrEqual">
      <formula>J4:J16</formula>
    </cfRule>
  </conditionalFormatting>
  <conditionalFormatting sqref="K4:K16 N6 Q6">
    <cfRule type="cellIs" dxfId="21" priority="2" operator="lessThan">
      <formula>J4:J16</formula>
    </cfRule>
  </conditionalFormatting>
  <conditionalFormatting sqref="N4:N5 N7:N16">
    <cfRule type="cellIs" dxfId="19" priority="3" operator="greaterThanOrEqual">
      <formula>M4:M16</formula>
    </cfRule>
  </conditionalFormatting>
  <conditionalFormatting sqref="N4:N5 N7:N16">
    <cfRule type="cellIs" dxfId="17" priority="4" operator="lessThan">
      <formula>M4:M16</formula>
    </cfRule>
  </conditionalFormatting>
  <conditionalFormatting sqref="Q4:Q5 Q7:Q16">
    <cfRule type="cellIs" dxfId="15" priority="5" operator="greaterThanOrEqual">
      <formula>P4:P16</formula>
    </cfRule>
  </conditionalFormatting>
  <conditionalFormatting sqref="Q4:Q5 Q7:Q16">
    <cfRule type="cellIs" dxfId="13" priority="6" operator="lessThan">
      <formula>P4:P16</formula>
    </cfRule>
  </conditionalFormatting>
  <conditionalFormatting sqref="E4:E5 E7:E16">
    <cfRule type="cellIs" dxfId="11" priority="7" operator="greaterThanOrEqual">
      <formula>D4:D16</formula>
    </cfRule>
  </conditionalFormatting>
  <conditionalFormatting sqref="E4:E5 E7:E16">
    <cfRule type="cellIs" dxfId="9" priority="8" operator="lessThan">
      <formula>D4:D16</formula>
    </cfRule>
  </conditionalFormatting>
  <conditionalFormatting sqref="H4:H16">
    <cfRule type="cellIs" dxfId="7" priority="9" operator="greaterThanOrEqual">
      <formula>G4:G16</formula>
    </cfRule>
  </conditionalFormatting>
  <conditionalFormatting sqref="H4:H16">
    <cfRule type="cellIs" dxfId="5" priority="10" operator="lessThan">
      <formula>G4:G16</formula>
    </cfRule>
  </conditionalFormatting>
  <conditionalFormatting sqref="E4:E16">
    <cfRule type="cellIs" dxfId="3" priority="11" operator="greaterThanOrEqual">
      <formula>D4:D16</formula>
    </cfRule>
  </conditionalFormatting>
  <conditionalFormatting sqref="E4:E16">
    <cfRule type="cellIs" dxfId="1" priority="12" operator="lessThan">
      <formula>D4:D16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 Senari</dc:creator>
  <cp:lastModifiedBy>Nura Senari </cp:lastModifiedBy>
  <dcterms:created xsi:type="dcterms:W3CDTF">2016-07-27T15:11:22Z</dcterms:created>
  <dcterms:modified xsi:type="dcterms:W3CDTF">2016-07-27T15:14:01Z</dcterms:modified>
</cp:coreProperties>
</file>